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T199" i="371"/>
  <c r="U199" i="371" s="1"/>
  <c r="S199" i="371"/>
  <c r="R199" i="371"/>
  <c r="Q199" i="371"/>
  <c r="T198" i="371"/>
  <c r="V198" i="371" s="1"/>
  <c r="S198" i="371"/>
  <c r="R198" i="371"/>
  <c r="Q198" i="371"/>
  <c r="V197" i="371"/>
  <c r="T197" i="371"/>
  <c r="U197" i="371" s="1"/>
  <c r="S197" i="371"/>
  <c r="R197" i="371"/>
  <c r="Q197" i="371"/>
  <c r="V196" i="371"/>
  <c r="U196" i="371"/>
  <c r="T196" i="371"/>
  <c r="S196" i="371"/>
  <c r="R196" i="371"/>
  <c r="Q196" i="371"/>
  <c r="V195" i="371"/>
  <c r="T195" i="371"/>
  <c r="U195" i="371" s="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T192" i="371"/>
  <c r="V192" i="371" s="1"/>
  <c r="S192" i="371"/>
  <c r="R192" i="371"/>
  <c r="Q192" i="371"/>
  <c r="V191" i="371"/>
  <c r="T191" i="371"/>
  <c r="U191" i="371" s="1"/>
  <c r="S191" i="371"/>
  <c r="R191" i="371"/>
  <c r="Q191" i="371"/>
  <c r="T190" i="371"/>
  <c r="V190" i="371" s="1"/>
  <c r="S190" i="371"/>
  <c r="R190" i="371"/>
  <c r="Q190" i="371"/>
  <c r="V189" i="371"/>
  <c r="U189" i="371"/>
  <c r="T189" i="371"/>
  <c r="S189" i="371"/>
  <c r="R189" i="371"/>
  <c r="Q189" i="371"/>
  <c r="T188" i="371"/>
  <c r="V188" i="371" s="1"/>
  <c r="S188" i="371"/>
  <c r="R188" i="371"/>
  <c r="Q188" i="371"/>
  <c r="V187" i="371"/>
  <c r="T187" i="371"/>
  <c r="U187" i="371" s="1"/>
  <c r="S187" i="371"/>
  <c r="R187" i="371"/>
  <c r="Q187" i="371"/>
  <c r="T186" i="371"/>
  <c r="V186" i="371" s="1"/>
  <c r="S186" i="371"/>
  <c r="R186" i="371"/>
  <c r="Q186" i="371"/>
  <c r="V185" i="371"/>
  <c r="T185" i="371"/>
  <c r="U185" i="371" s="1"/>
  <c r="S185" i="371"/>
  <c r="R185" i="371"/>
  <c r="Q185" i="371"/>
  <c r="T184" i="371"/>
  <c r="V184" i="371" s="1"/>
  <c r="S184" i="371"/>
  <c r="R184" i="371"/>
  <c r="Q184" i="371"/>
  <c r="V183" i="371"/>
  <c r="T183" i="371"/>
  <c r="U183" i="371" s="1"/>
  <c r="S183" i="371"/>
  <c r="R183" i="371"/>
  <c r="Q183" i="371"/>
  <c r="T182" i="371"/>
  <c r="V182" i="371" s="1"/>
  <c r="S182" i="371"/>
  <c r="R182" i="371"/>
  <c r="Q182" i="371"/>
  <c r="V181" i="371"/>
  <c r="T181" i="371"/>
  <c r="U181" i="371" s="1"/>
  <c r="S181" i="371"/>
  <c r="R181" i="371"/>
  <c r="Q181" i="371"/>
  <c r="V180" i="371"/>
  <c r="U180" i="371"/>
  <c r="T180" i="371"/>
  <c r="S180" i="371"/>
  <c r="R180" i="371"/>
  <c r="Q180" i="371"/>
  <c r="V179" i="371"/>
  <c r="T179" i="371"/>
  <c r="U179" i="371" s="1"/>
  <c r="S179" i="371"/>
  <c r="R179" i="371"/>
  <c r="Q179" i="371"/>
  <c r="T178" i="371"/>
  <c r="V178" i="371" s="1"/>
  <c r="S178" i="371"/>
  <c r="R178" i="371"/>
  <c r="Q178" i="371"/>
  <c r="V177" i="371"/>
  <c r="T177" i="371"/>
  <c r="U177" i="371" s="1"/>
  <c r="S177" i="371"/>
  <c r="R177" i="371"/>
  <c r="Q177" i="371"/>
  <c r="T176" i="371"/>
  <c r="V176" i="371" s="1"/>
  <c r="S176" i="371"/>
  <c r="R176" i="371"/>
  <c r="Q176" i="371"/>
  <c r="V175" i="371"/>
  <c r="T175" i="371"/>
  <c r="U175" i="371" s="1"/>
  <c r="S175" i="371"/>
  <c r="R175" i="371"/>
  <c r="Q175" i="371"/>
  <c r="V174" i="371"/>
  <c r="U174" i="371"/>
  <c r="T174" i="371"/>
  <c r="S174" i="371"/>
  <c r="R174" i="371"/>
  <c r="Q174" i="371"/>
  <c r="V173" i="371"/>
  <c r="T173" i="371"/>
  <c r="U173" i="371" s="1"/>
  <c r="S173" i="37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T168" i="371"/>
  <c r="V168" i="371" s="1"/>
  <c r="S168" i="371"/>
  <c r="R168" i="371"/>
  <c r="Q168" i="371"/>
  <c r="V167" i="371"/>
  <c r="T167" i="371"/>
  <c r="U167" i="371" s="1"/>
  <c r="S167" i="371"/>
  <c r="R167" i="371"/>
  <c r="Q167" i="371"/>
  <c r="T166" i="371"/>
  <c r="V166" i="371" s="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T159" i="371"/>
  <c r="U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T156" i="371"/>
  <c r="V156" i="371" s="1"/>
  <c r="S156" i="371"/>
  <c r="R156" i="371"/>
  <c r="Q156" i="371"/>
  <c r="V155" i="371"/>
  <c r="T155" i="371"/>
  <c r="U155" i="371" s="1"/>
  <c r="S155" i="371"/>
  <c r="R155" i="371"/>
  <c r="Q155" i="371"/>
  <c r="T154" i="371"/>
  <c r="V154" i="371" s="1"/>
  <c r="S154" i="371"/>
  <c r="R154" i="371"/>
  <c r="Q154" i="371"/>
  <c r="V153" i="371"/>
  <c r="U153" i="371"/>
  <c r="T153" i="371"/>
  <c r="S153" i="371"/>
  <c r="R153" i="371"/>
  <c r="Q153" i="371"/>
  <c r="V152" i="371"/>
  <c r="U152" i="371"/>
  <c r="T152" i="371"/>
  <c r="S152" i="371"/>
  <c r="R152" i="371"/>
  <c r="Q152" i="371"/>
  <c r="V151" i="371"/>
  <c r="T151" i="371"/>
  <c r="U151" i="371" s="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T145" i="371"/>
  <c r="U145" i="371" s="1"/>
  <c r="S145" i="371"/>
  <c r="R145" i="371"/>
  <c r="Q145" i="371"/>
  <c r="V144" i="371"/>
  <c r="U144" i="371"/>
  <c r="T144" i="371"/>
  <c r="S144" i="371"/>
  <c r="R144" i="371"/>
  <c r="Q144" i="371"/>
  <c r="V143" i="371"/>
  <c r="T143" i="371"/>
  <c r="U143" i="371" s="1"/>
  <c r="S143" i="371"/>
  <c r="R143" i="371"/>
  <c r="Q143" i="371"/>
  <c r="T142" i="371"/>
  <c r="V142" i="371" s="1"/>
  <c r="S142" i="371"/>
  <c r="R142" i="371"/>
  <c r="Q142" i="371"/>
  <c r="V141" i="371"/>
  <c r="T141" i="371"/>
  <c r="U141" i="371" s="1"/>
  <c r="S141" i="371"/>
  <c r="R141" i="371"/>
  <c r="Q141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T137" i="371"/>
  <c r="U137" i="371" s="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T133" i="371"/>
  <c r="U133" i="371" s="1"/>
  <c r="S133" i="371"/>
  <c r="R133" i="371"/>
  <c r="Q133" i="371"/>
  <c r="T132" i="371"/>
  <c r="V132" i="371" s="1"/>
  <c r="S132" i="371"/>
  <c r="R132" i="371"/>
  <c r="Q132" i="371"/>
  <c r="V131" i="371"/>
  <c r="T131" i="371"/>
  <c r="U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T127" i="371"/>
  <c r="U127" i="371" s="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T115" i="371"/>
  <c r="U115" i="371" s="1"/>
  <c r="S115" i="371"/>
  <c r="R115" i="371"/>
  <c r="Q115" i="371"/>
  <c r="V114" i="371"/>
  <c r="U114" i="371"/>
  <c r="T114" i="371"/>
  <c r="S114" i="371"/>
  <c r="R114" i="371"/>
  <c r="Q114" i="371"/>
  <c r="V113" i="371"/>
  <c r="T113" i="371"/>
  <c r="U113" i="371" s="1"/>
  <c r="S113" i="371"/>
  <c r="R113" i="371"/>
  <c r="Q113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T101" i="371"/>
  <c r="U101" i="371" s="1"/>
  <c r="S101" i="371"/>
  <c r="R101" i="371"/>
  <c r="Q101" i="371"/>
  <c r="T100" i="371"/>
  <c r="V100" i="371" s="1"/>
  <c r="S100" i="371"/>
  <c r="R100" i="371"/>
  <c r="Q100" i="371"/>
  <c r="V99" i="371"/>
  <c r="U99" i="371"/>
  <c r="T99" i="371"/>
  <c r="S99" i="371"/>
  <c r="R99" i="371"/>
  <c r="Q99" i="371"/>
  <c r="T98" i="371"/>
  <c r="V98" i="371" s="1"/>
  <c r="S98" i="371"/>
  <c r="R98" i="371"/>
  <c r="Q98" i="371"/>
  <c r="V97" i="371"/>
  <c r="T97" i="371"/>
  <c r="U97" i="371" s="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V88" i="371"/>
  <c r="U88" i="371"/>
  <c r="T88" i="37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T81" i="371"/>
  <c r="U81" i="371" s="1"/>
  <c r="S81" i="371"/>
  <c r="R81" i="371"/>
  <c r="Q81" i="371"/>
  <c r="V80" i="371"/>
  <c r="U80" i="371"/>
  <c r="T80" i="371"/>
  <c r="S80" i="371"/>
  <c r="R80" i="371"/>
  <c r="Q80" i="371"/>
  <c r="V79" i="371"/>
  <c r="T79" i="371"/>
  <c r="U79" i="371" s="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T73" i="371"/>
  <c r="U73" i="371" s="1"/>
  <c r="S73" i="371"/>
  <c r="R73" i="371"/>
  <c r="Q73" i="371"/>
  <c r="T72" i="371"/>
  <c r="V72" i="371" s="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V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V30" i="371"/>
  <c r="U30" i="371"/>
  <c r="T30" i="37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T5" i="371"/>
  <c r="U5" i="371" s="1"/>
  <c r="S5" i="371"/>
  <c r="R5" i="371"/>
  <c r="Q5" i="371"/>
  <c r="U6" i="371" l="1"/>
  <c r="U12" i="371"/>
  <c r="U14" i="371"/>
  <c r="U16" i="371"/>
  <c r="U20" i="371"/>
  <c r="U24" i="371"/>
  <c r="U26" i="371"/>
  <c r="U28" i="371"/>
  <c r="U32" i="371"/>
  <c r="U34" i="371"/>
  <c r="U40" i="371"/>
  <c r="U42" i="371"/>
  <c r="U44" i="371"/>
  <c r="U46" i="371"/>
  <c r="U48" i="371"/>
  <c r="U50" i="371"/>
  <c r="U60" i="371"/>
  <c r="U62" i="371"/>
  <c r="U64" i="371"/>
  <c r="U70" i="371"/>
  <c r="U72" i="371"/>
  <c r="U74" i="371"/>
  <c r="U76" i="371"/>
  <c r="U78" i="371"/>
  <c r="U82" i="371"/>
  <c r="U90" i="371"/>
  <c r="U92" i="371"/>
  <c r="U94" i="371"/>
  <c r="U96" i="371"/>
  <c r="U98" i="371"/>
  <c r="U100" i="371"/>
  <c r="U106" i="371"/>
  <c r="U108" i="371"/>
  <c r="U110" i="371"/>
  <c r="U112" i="371"/>
  <c r="U116" i="371"/>
  <c r="U120" i="371"/>
  <c r="U122" i="371"/>
  <c r="U126" i="371"/>
  <c r="U128" i="371"/>
  <c r="U132" i="371"/>
  <c r="U136" i="371"/>
  <c r="U138" i="371"/>
  <c r="U140" i="371"/>
  <c r="U142" i="371"/>
  <c r="U150" i="371"/>
  <c r="U154" i="371"/>
  <c r="U156" i="371"/>
  <c r="U162" i="371"/>
  <c r="U166" i="371"/>
  <c r="U168" i="371"/>
  <c r="U176" i="371"/>
  <c r="U178" i="371"/>
  <c r="U182" i="371"/>
  <c r="U184" i="371"/>
  <c r="U186" i="371"/>
  <c r="U188" i="371"/>
  <c r="U190" i="371"/>
  <c r="U192" i="371"/>
  <c r="U198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T22" i="419"/>
  <c r="AF22" i="419"/>
  <c r="B22" i="419"/>
  <c r="I22" i="419"/>
  <c r="M22" i="419"/>
  <c r="Q22" i="419"/>
  <c r="U22" i="419"/>
  <c r="Y22" i="419"/>
  <c r="AC22" i="419"/>
  <c r="L22" i="419"/>
  <c r="X22" i="419"/>
  <c r="C22" i="419"/>
  <c r="F22" i="419"/>
  <c r="J22" i="419"/>
  <c r="N22" i="419"/>
  <c r="R22" i="419"/>
  <c r="V22" i="419"/>
  <c r="Z22" i="419"/>
  <c r="AD22" i="419"/>
  <c r="AG22" i="419"/>
  <c r="E22" i="419"/>
  <c r="P22" i="419"/>
  <c r="AB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<sst xmlns="http://schemas.openxmlformats.org/spreadsheetml/2006/main" count="32892" uniqueCount="6929">
  <si>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</si>
  <si>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</si>
  <si>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</si>
  <si>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</si>
  <si>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</si>
  <si>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</si>
  <si>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</si>
  <si>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</si>
  <si>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</si>
  <si>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</si>
  <si>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</si>
  <si>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</si>
  <si>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</si>
  <si>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</si>
  <si>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</si>
  <si>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</si>
  <si>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</si>
  <si>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</si>
  <si>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</si>
  <si>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</si>
  <si>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</si>
  <si>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</si>
  <si>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</si>
  <si>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</si>
  <si>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</si>
  <si>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</si>
  <si>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</si>
  <si>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</si>
  <si>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</si>
  <si>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</si>
  <si>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</si>
  <si>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</si>
  <si>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</si>
  <si>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</si>
  <si>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</si>
  <si>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</si>
  <si>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</si>
  <si>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</si>
  <si>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</si>
  <si>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</si>
  <si>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</si>
  <si>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</si>
  <si>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</si>
  <si>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</si>
  <si>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</si>
  <si>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</si>
  <si>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</si>
  <si>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</si>
  <si>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</si>
  <si>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</si>
  <si>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</si>
  <si>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</si>
  <si>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</si>
  <si>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</si>
  <si>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</si>
  <si>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</si>
  <si>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</si>
  <si>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</si>
  <si>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</si>
  <si>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</si>
  <si>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</si>
  <si>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</si>
  <si>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</si>
  <si>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</si>
  <si>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</si>
  <si>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</si>
  <si>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</si>
  <si>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</si>
  <si>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</si>
  <si>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</si>
  <si>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</si>
  <si>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</si>
  <si>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</si>
  <si>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</si>
  <si>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</si>
  <si>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</si>
  <si>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</si>
  <si>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</si>
  <si>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</si>
  <si>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</si>
  <si>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</si>
  <si>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</si>
  <si>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</si>
  <si>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</si>
  <si>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</si>
  <si>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</si>
  <si>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</si>
  <si>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</si>
  <si>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</si>
  <si>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</si>
  <si>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</si>
  <si>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</si>
  <si>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</si>
  <si>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</si>
  <si>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</si>
  <si>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</si>
  <si>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</si>
  <si>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</si>
  <si>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</si>
  <si>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</si>
  <si>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</si>
  <si>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</si>
  <si>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</si>
  <si>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</si>
  <si>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</si>
  <si>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</si>
  <si>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</si>
  <si>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</si>
  <si>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</si>
  <si>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</si>
  <si>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</si>
  <si>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</si>
  <si>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</si>
  <si>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</si>
  <si>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</si>
  <si>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</si>
  <si>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</si>
  <si>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</si>
  <si>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</si>
  <si>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</si>
  <si>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</si>
  <si>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</si>
  <si>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</si>
  <si>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</si>
  <si>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</si>
  <si>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</si>
  <si>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</si>
  <si>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</si>
  <si>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</si>
  <si>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</si>
  <si>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</si>
  <si>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</si>
  <si>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</si>
  <si>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</si>
  <si>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</si>
  <si>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</si>
  <si>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</si>
  <si>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</si>
  <si>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</si>
  <si>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</si>
  <si>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</si>
  <si>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</si>
  <si>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</si>
  <si>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</si>
  <si>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</si>
  <si>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</si>
  <si>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</si>
  <si>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</si>
  <si>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</si>
  <si>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</si>
  <si>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</si>
  <si>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</si>
  <si>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</si>
  <si>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</si>
  <si>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</si>
  <si>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</si>
  <si>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</si>
  <si>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</si>
  <si>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</si>
  <si>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</si>
  <si>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</si>
  <si>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</si>
  <si>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</si>
  <si>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</si>
  <si>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</si>
  <si>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</si>
  <si>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</si>
  <si>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</si>
  <si>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</si>
  <si>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</si>
  <si>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</si>
  <si>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</si>
  <si>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</si>
  <si>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</si>
  <si>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</si>
  <si>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</si>
  <si>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</si>
  <si>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</si>
  <si>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</si>
  <si>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</si>
  <si>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</si>
  <si>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</si>
  <si>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</si>
  <si>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</si>
  <si>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</si>
  <si>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</si>
  <si>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</si>
  <si>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</si>
  <si>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</si>
  <si>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</si>
  <si>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</si>
  <si>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</si>
  <si>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</si>
  <si>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</si>
  <si>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</si>
  <si>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</si>
  <si>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</si>
  <si>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</si>
  <si>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</si>
  <si>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</si>
  <si>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</si>
  <si>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</si>
  <si>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</si>
  <si>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</si>
  <si>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</si>
  <si>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</si>
  <si>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</si>
  <si>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</si>
  <si>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</si>
  <si>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</si>
  <si>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</si>
  <si>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</si>
  <si>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</si>
  <si>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</si>
  <si>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</si>
  <si>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</si>
  <si>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</si>
  <si>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</si>
  <si>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</si>
  <si>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</si>
  <si>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</si>
  <si>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</si>
  <si>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</si>
  <si>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</si>
  <si>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</si>
  <si>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</si>
  <si>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</si>
  <si>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</si>
  <si>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</si>
  <si>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</si>
  <si>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</si>
  <si>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</si>
  <si>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</si>
  <si>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</si>
  <si>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</si>
  <si>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</si>
  <si>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</si>
  <si>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</si>
  <si>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</si>
  <si>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</si>
  <si>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</si>
  <si>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</si>
  <si>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</si>
  <si>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</si>
  <si>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</si>
  <si>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</si>
  <si>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</si>
  <si>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</si>
  <si>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</si>
  <si>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</si>
  <si>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</si>
  <si>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</si>
  <si>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</si>
  <si>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</si>
  <si>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</si>
  <si>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</si>
  <si>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</si>
  <si>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</si>
  <si>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</si>
  <si>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</si>
  <si>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</si>
  <si>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</si>
  <si>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</si>
  <si>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</si>
  <si>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</si>
  <si>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</si>
  <si>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</si>
  <si>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</si>
  <si>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</si>
  <si>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</si>
  <si>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</si>
  <si>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</si>
  <si>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</si>
  <si>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</si>
  <si>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</si>
  <si>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</si>
  <si>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</si>
  <si>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</si>
  <si>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</si>
  <si>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</si>
  <si>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</si>
  <si>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</si>
  <si>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</si>
  <si>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</si>
  <si>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</si>
  <si>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</si>
  <si>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</si>
  <si>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</si>
  <si>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</si>
  <si>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</si>
  <si>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</si>
  <si>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</si>
  <si>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</si>
  <si>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</si>
  <si>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</si>
  <si>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</si>
  <si>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</si>
  <si>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</si>
  <si>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</si>
  <si>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</si>
  <si>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</si>
  <si>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</si>
  <si>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</si>
  <si>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</si>
  <si>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</si>
  <si>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</si>
  <si>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</si>
  <si>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</si>
  <si>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</si>
  <si>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</si>
  <si>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</si>
  <si>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</si>
  <si>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</si>
  <si>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</si>
  <si>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</si>
  <si>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</si>
  <si>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</si>
  <si>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</si>
  <si>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</si>
  <si>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</si>
  <si>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</si>
  <si>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</si>
  <si>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</si>
  <si>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</si>
  <si>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</si>
  <si>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</si>
  <si>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</si>
  <si>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</si>
  <si>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</si>
  <si>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</si>
  <si>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</si>
  <si>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</si>
  <si>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</si>
  <si>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</si>
  <si>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</si>
  <si>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</si>
  <si>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</si>
  <si>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</si>
  <si>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</si>
  <si>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</si>
  <si>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</si>
  <si>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</si>
  <si>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</si>
  <si>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</si>
  <si>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</si>
  <si>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</si>
  <si>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</si>
  <si>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</si>
  <si>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</si>
  <si>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</si>
  <si>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</si>
  <si>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</si>
  <si>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</si>
  <si>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</si>
  <si>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</si>
  <si>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</si>
  <si>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</si>
  <si>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</si>
  <si>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</si>
  <si>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</si>
  <si>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</si>
  <si>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</si>
  <si>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</si>
  <si>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</si>
  <si>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</si>
  <si>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</si>
  <si>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</si>
  <si>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</si>
  <si>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</si>
  <si>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</si>
  <si>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</si>
  <si>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</si>
  <si>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</si>
  <si>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</si>
  <si>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</si>
  <si>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</si>
  <si>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</si>
  <si>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</si>
  <si>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</si>
  <si>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</si>
  <si>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</si>
  <si>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</si>
  <si>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</si>
  <si>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</si>
  <si>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</si>
  <si>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</si>
  <si>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</si>
  <si>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</si>
  <si>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</si>
  <si>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</si>
  <si>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</si>
  <si>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</si>
  <si>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</si>
  <si>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</si>
  <si>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</si>
  <si>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</si>
  <si>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</si>
  <si>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</si>
  <si>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</si>
  <si>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</si>
  <si>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</si>
  <si>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</si>
  <si>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</si>
  <si>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</si>
  <si>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</si>
  <si>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</si>
  <si>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</si>
  <si>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</si>
  <si>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</si>
  <si>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</si>
  <si>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</si>
  <si>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</si>
  <si>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</si>
  <si>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</si>
  <si>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</si>
  <si>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</si>
  <si>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</si>
  <si>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</si>
  <si>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</si>
  <si>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</si>
  <si>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</si>
  <si>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</si>
  <si>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</si>
  <si>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</si>
  <si>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</si>
  <si>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</si>
  <si>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</si>
  <si>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</si>
  <si>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</si>
  <si>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</si>
  <si>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</si>
  <si>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</si>
  <si>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</si>
  <si>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</si>
  <si>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</si>
  <si>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</si>
  <si>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</si>
  <si>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</si>
  <si>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</si>
  <si>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</si>
  <si>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</si>
  <si>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</si>
  <si>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</si>
  <si>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</si>
  <si>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</si>
  <si>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</si>
  <si>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</si>
  <si>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</si>
  <si>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</si>
  <si>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</si>
  <si>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</si>
  <si>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</si>
  <si>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</si>
  <si>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</si>
  <si>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</si>
  <si>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</si>
  <si>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</si>
  <si>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</si>
  <si>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</si>
  <si>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</si>
  <si>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</si>
  <si>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</si>
  <si>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</si>
  <si>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</si>
  <si>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</si>
  <si>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</si>
  <si>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</si>
  <si>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</si>
  <si>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</si>
  <si>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</si>
  <si>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</si>
  <si>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</si>
  <si>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</si>
  <si>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</si>
  <si>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</si>
  <si>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</si>
  <si>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</si>
  <si>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</si>
  <si>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</si>
  <si>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</si>
  <si>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</si>
  <si>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</si>
  <si>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</si>
  <si>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</si>
  <si>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</si>
  <si>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</si>
  <si>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</si>
  <si>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</si>
  <si>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</si>
  <si>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</si>
  <si>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</si>
  <si>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</si>
  <si>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</si>
  <si>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</si>
  <si>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</si>
  <si>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</si>
  <si>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</si>
  <si>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</si>
  <si>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</si>
  <si>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</si>
  <si>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</si>
  <si>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</si>
  <si>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</si>
  <si>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</si>
  <si>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</si>
  <si>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</si>
  <si>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</si>
  <si>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</si>
  <si>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</si>
  <si>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</si>
  <si>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</si>
  <si>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</si>
  <si>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</si>
  <si>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</si>
  <si>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</si>
  <si>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</si>
  <si>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</si>
  <si>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</si>
  <si>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</si>
  <si>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</si>
  <si>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</si>
  <si>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</si>
  <si>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</si>
  <si>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</si>
  <si>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</si>
  <si>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</si>
  <si>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</si>
  <si>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</si>
  <si>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</si>
  <si>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</si>
  <si>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</si>
  <si>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</si>
  <si>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</si>
  <si>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</si>
  <si>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</si>
  <si>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</si>
  <si>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</si>
  <si>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</si>
  <si>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</si>
  <si>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</si>
  <si>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</si>
  <si>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</si>
  <si>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</si>
  <si>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</si>
  <si>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</si>
  <si>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</si>
  <si>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</si>
  <si>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</si>
  <si>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</si>
  <si>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</si>
  <si>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</si>
  <si>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</si>
  <si>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</si>
  <si>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</si>
  <si>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</si>
  <si>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</si>
  <si>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</si>
  <si>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</si>
  <si>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</si>
  <si>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</si>
  <si>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</si>
  <si>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</si>
  <si>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</si>
  <si>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</si>
  <si>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</si>
  <si>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</si>
  <si>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112181</t>
  </si>
  <si>
    <t>12181</t>
  </si>
  <si>
    <t>GLIMEPIRID SANDOZ 4 MG TABLETY</t>
  </si>
  <si>
    <t>POR TBL NOB 30X4MG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</si>
  <si>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</si>
  <si>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</si>
  <si>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</si>
  <si>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</si>
  <si>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</si>
  <si>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</si>
  <si>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</si>
  <si>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</si>
  <si>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850010</t>
  </si>
  <si>
    <t>149543</t>
  </si>
  <si>
    <t>CLOPIDOGREL APOTEX 75 MG</t>
  </si>
  <si>
    <t>POR TBL FLM 30X75MG</t>
  </si>
  <si>
    <t>192607</t>
  </si>
  <si>
    <t>92607</t>
  </si>
  <si>
    <t>HUMULIN N(NPH)CARTRIDGE</t>
  </si>
  <si>
    <t>INJ 5X3ML/300UT</t>
  </si>
  <si>
    <t>849291</t>
  </si>
  <si>
    <t>144460</t>
  </si>
  <si>
    <t>METFORMIN 1000 MG ZENTIVA</t>
  </si>
  <si>
    <t>POR TBL FLM 60X1000 MG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</si>
  <si>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</si>
  <si>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</si>
  <si>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</si>
  <si>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</si>
  <si>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</si>
  <si>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</si>
  <si>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</si>
  <si>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</si>
  <si>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</si>
  <si>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</si>
  <si>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</si>
  <si>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</si>
  <si>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</si>
  <si>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</si>
  <si>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</si>
  <si>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</si>
  <si>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</si>
  <si>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</si>
  <si>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176190</t>
  </si>
  <si>
    <t>REQUIP-MODUTAB 2 MG</t>
  </si>
  <si>
    <t>POR TBL PRO 28X2MG</t>
  </si>
  <si>
    <t>849482</t>
  </si>
  <si>
    <t>129829</t>
  </si>
  <si>
    <t>APO-QUETIAPIN 100 MG</t>
  </si>
  <si>
    <t>POR TBL FLM 30X100MG</t>
  </si>
  <si>
    <t>850190</t>
  </si>
  <si>
    <t>129831</t>
  </si>
  <si>
    <t>APO-QUETIAPIN 200 MG</t>
  </si>
  <si>
    <t>POR TBL FLM 30X200MG</t>
  </si>
  <si>
    <t>187425</t>
  </si>
  <si>
    <t>LETROX 50</t>
  </si>
  <si>
    <t>POR TBL NOB 100X50RG II</t>
  </si>
  <si>
    <t>184245</t>
  </si>
  <si>
    <t>LETROX 75</t>
  </si>
  <si>
    <t>POR TBL NOB 100X75MCG II</t>
  </si>
  <si>
    <t>169714</t>
  </si>
  <si>
    <t>LETROX 125</t>
  </si>
  <si>
    <t>POR TBL NOB 100X125MCG</t>
  </si>
  <si>
    <t>183072</t>
  </si>
  <si>
    <t>TELMISARTAN EGIS 80 MG</t>
  </si>
  <si>
    <t>POR TBL FLM 28X80MG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</si>
  <si>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</si>
  <si>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</si>
  <si>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</si>
  <si>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</si>
  <si>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</si>
  <si>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</si>
  <si>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</si>
  <si>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</si>
  <si>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</si>
  <si>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</si>
  <si>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</si>
  <si>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</si>
  <si>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</si>
  <si>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</si>
  <si>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</si>
  <si>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</si>
  <si>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</si>
  <si>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</si>
  <si>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</si>
  <si>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</si>
  <si>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</si>
  <si>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</si>
  <si>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</si>
  <si>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</si>
  <si>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</si>
  <si>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</si>
  <si>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</si>
  <si>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</si>
  <si>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</si>
  <si>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</si>
  <si>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</si>
  <si>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</si>
  <si>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</si>
  <si>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</si>
  <si>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</si>
  <si>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</si>
  <si>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</si>
  <si>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</si>
  <si>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</si>
  <si>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</si>
  <si>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</si>
  <si>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</si>
  <si>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</si>
  <si>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</si>
  <si>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</si>
  <si>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</si>
  <si>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</si>
  <si>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</si>
  <si>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</si>
  <si>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</si>
  <si>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</si>
  <si>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</si>
  <si>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</si>
  <si>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</si>
  <si>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</si>
  <si>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</si>
  <si>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</si>
  <si>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</si>
  <si>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</si>
  <si>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</si>
  <si>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</si>
  <si>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</si>
  <si>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</si>
  <si>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</si>
  <si>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</si>
  <si>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</si>
  <si>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</si>
  <si>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</si>
  <si>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</si>
  <si>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</si>
  <si>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</si>
  <si>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</si>
  <si>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</si>
  <si>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</si>
  <si>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</si>
  <si>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</si>
  <si>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</si>
  <si>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</si>
  <si>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</si>
  <si>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</si>
  <si>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</si>
  <si>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</si>
  <si>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</si>
  <si>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</si>
  <si>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</si>
  <si>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</si>
  <si>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</si>
  <si>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</si>
  <si>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</si>
  <si>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</si>
  <si>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</si>
  <si>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</si>
  <si>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</si>
  <si>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</si>
  <si>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</si>
  <si>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</si>
  <si>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</si>
  <si>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</si>
  <si>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</si>
  <si>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</si>
  <si>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</si>
  <si>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</si>
  <si>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</si>
  <si>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</si>
  <si>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</si>
  <si>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</si>
  <si>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</si>
  <si>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</si>
  <si>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</si>
  <si>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</si>
  <si>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</si>
  <si>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</si>
  <si>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</si>
  <si>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</si>
  <si>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</si>
  <si>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</si>
  <si>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</si>
  <si>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</si>
  <si>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</si>
  <si>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</si>
  <si>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</si>
  <si>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</si>
  <si>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</si>
  <si>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</si>
  <si>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</si>
  <si>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</si>
  <si>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</si>
  <si>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</si>
  <si>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</si>
  <si>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</si>
  <si>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</si>
  <si>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</si>
  <si>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</si>
  <si>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</si>
  <si>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</si>
  <si>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</si>
  <si>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</si>
  <si>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</si>
  <si>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</si>
  <si>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</si>
  <si>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</si>
  <si>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</si>
  <si>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</si>
  <si>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</si>
  <si>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</si>
  <si>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</si>
  <si>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</si>
  <si>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</si>
  <si>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</si>
  <si>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</si>
  <si>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</si>
  <si>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</si>
  <si>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</si>
  <si>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</si>
  <si>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</si>
  <si>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</si>
  <si>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</si>
  <si>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</si>
  <si>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</si>
  <si>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</si>
  <si>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</si>
  <si>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</si>
  <si>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</si>
  <si>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</si>
  <si>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</si>
  <si>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</si>
  <si>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</si>
  <si>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</si>
  <si>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</si>
  <si>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</si>
  <si>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</si>
  <si>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</si>
  <si>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</si>
  <si>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</si>
  <si>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</si>
  <si>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</si>
  <si>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</si>
  <si>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</si>
  <si>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</si>
  <si>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</si>
  <si>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</si>
  <si>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</si>
  <si>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</si>
  <si>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</si>
  <si>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</si>
  <si>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</si>
  <si>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</si>
  <si>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</si>
  <si>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</si>
  <si>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</si>
  <si>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</si>
  <si>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</si>
  <si>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</si>
  <si>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</si>
  <si>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</si>
  <si>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</si>
  <si>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</si>
  <si>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</si>
  <si>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</si>
  <si>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</si>
  <si>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</si>
  <si>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</si>
  <si>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</si>
  <si>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</si>
  <si>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</si>
  <si>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</si>
  <si>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</si>
  <si>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</si>
  <si>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</si>
  <si>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</si>
  <si>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</si>
  <si>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</si>
  <si>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</si>
  <si>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</si>
  <si>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</si>
  <si>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</si>
  <si>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</si>
  <si>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</si>
  <si>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</si>
  <si>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</si>
  <si>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</si>
  <si>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</si>
  <si>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</si>
  <si>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</si>
  <si>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</si>
  <si>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</si>
  <si>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</si>
  <si>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</si>
  <si>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</si>
  <si>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</si>
  <si>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</si>
  <si>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</si>
  <si>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</si>
  <si>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</si>
  <si>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</si>
  <si>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</si>
  <si>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</si>
  <si>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</si>
  <si>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</si>
  <si>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</si>
  <si>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</si>
  <si>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</si>
  <si>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</si>
  <si>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</si>
  <si>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</si>
  <si>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</si>
  <si>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</si>
  <si>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</si>
  <si>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</si>
  <si>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</si>
  <si>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</si>
  <si>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</si>
  <si>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</si>
  <si>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</si>
  <si>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</si>
  <si>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</si>
  <si>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</si>
  <si>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</si>
  <si>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</si>
  <si>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</si>
  <si>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</si>
  <si>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</si>
  <si>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</si>
  <si>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</si>
  <si>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</si>
  <si>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</si>
  <si>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</si>
  <si>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</si>
  <si>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</si>
  <si>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</si>
  <si>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</si>
  <si>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</si>
  <si>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</si>
  <si>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</si>
  <si>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</si>
  <si>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</si>
  <si>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</si>
  <si>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</si>
  <si>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132560</t>
  </si>
  <si>
    <t>32560</t>
  </si>
  <si>
    <t>TRUSOPT</t>
  </si>
  <si>
    <t>OPHGTTSOL1X5ML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</si>
  <si>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</si>
  <si>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</si>
  <si>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</si>
  <si>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</si>
  <si>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</si>
  <si>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</si>
  <si>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</si>
  <si>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</si>
  <si>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</si>
  <si>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</si>
  <si>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</si>
  <si>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</si>
  <si>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</si>
  <si>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</si>
  <si>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</si>
  <si>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</si>
  <si>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</si>
  <si>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</si>
  <si>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</si>
  <si>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</si>
  <si>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</si>
  <si>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</si>
  <si>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</si>
  <si>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</si>
  <si>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</si>
  <si>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</si>
  <si>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</si>
  <si>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</si>
  <si>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</si>
  <si>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</si>
  <si>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</si>
  <si>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</si>
  <si>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</si>
  <si>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</si>
  <si>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</si>
  <si>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</si>
  <si>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</si>
  <si>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</si>
  <si>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</si>
  <si>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</si>
  <si>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</si>
  <si>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</si>
  <si>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</si>
  <si>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</si>
  <si>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</si>
  <si>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</si>
  <si>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</si>
  <si>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</si>
  <si>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</si>
  <si>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</si>
  <si>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</si>
  <si>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</si>
  <si>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</si>
  <si>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</si>
  <si>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</si>
  <si>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</si>
  <si>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</si>
  <si>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</si>
  <si>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</si>
  <si>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</si>
  <si>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</si>
  <si>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</si>
  <si>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</si>
  <si>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</si>
  <si>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</si>
  <si>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</si>
  <si>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</si>
  <si>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</si>
  <si>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</si>
  <si>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</si>
  <si>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</si>
  <si>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</si>
  <si>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</si>
  <si>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</si>
  <si>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</si>
  <si>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</si>
  <si>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</si>
  <si>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</si>
  <si>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</si>
  <si>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</si>
  <si>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</si>
  <si>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</si>
  <si>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</si>
  <si>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</si>
  <si>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</si>
  <si>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</si>
  <si>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</si>
  <si>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</si>
  <si>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</si>
  <si>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</si>
  <si>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</si>
  <si>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</si>
  <si>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</si>
  <si>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</si>
  <si>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</si>
  <si>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</si>
  <si>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</si>
  <si>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</si>
  <si>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</si>
  <si>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</si>
  <si>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</si>
  <si>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</si>
  <si>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</si>
  <si>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</si>
  <si>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</si>
  <si>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</si>
  <si>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</si>
  <si>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</si>
  <si>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</si>
  <si>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</si>
  <si>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</si>
  <si>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</si>
  <si>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</si>
  <si>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</si>
  <si>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</si>
  <si>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</si>
  <si>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</si>
  <si>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</si>
  <si>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</si>
  <si>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</si>
  <si>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</si>
  <si>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</si>
  <si>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</si>
  <si>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</si>
  <si>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</si>
  <si>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</si>
  <si>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</si>
  <si>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</si>
  <si>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</si>
  <si>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</si>
  <si>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</si>
  <si>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</si>
  <si>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</si>
  <si>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</si>
  <si>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</si>
  <si>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</si>
  <si>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</si>
  <si>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</si>
  <si>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</si>
  <si>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</si>
  <si>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</si>
  <si>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</si>
  <si>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</si>
  <si>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</si>
  <si>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</si>
  <si>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</si>
  <si>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</si>
  <si>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</si>
  <si>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</si>
  <si>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</si>
  <si>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</si>
  <si>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</si>
  <si>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</si>
  <si>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</si>
  <si>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</si>
  <si>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</si>
  <si>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</si>
  <si>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</si>
  <si>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</si>
  <si>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</si>
  <si>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</si>
  <si>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</si>
  <si>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</si>
  <si>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</si>
  <si>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</si>
  <si>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</si>
  <si>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</si>
  <si>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</si>
  <si>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</si>
  <si>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</si>
  <si>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</si>
  <si>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</si>
  <si>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</si>
  <si>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</si>
  <si>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</si>
  <si>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</si>
  <si>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</si>
  <si>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</si>
  <si>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</si>
  <si>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</si>
  <si>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</si>
  <si>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</si>
  <si>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</si>
  <si>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</si>
  <si>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</si>
  <si>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</si>
  <si>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</si>
  <si>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</si>
  <si>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</si>
  <si>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</si>
  <si>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</si>
  <si>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</si>
  <si>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</si>
  <si>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</si>
  <si>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</si>
  <si>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</si>
  <si>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</si>
  <si>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</si>
  <si>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</si>
  <si>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</si>
  <si>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</si>
  <si>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</si>
  <si>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</si>
  <si>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</si>
  <si>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</si>
  <si>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</si>
  <si>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</si>
  <si>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</si>
  <si>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</si>
  <si>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</si>
  <si>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</si>
  <si>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</si>
  <si>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</si>
  <si>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</si>
  <si>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</si>
  <si>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</si>
  <si>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</si>
  <si>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</si>
  <si>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</si>
  <si>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</si>
  <si>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</si>
  <si>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</si>
  <si>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</si>
  <si>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</si>
  <si>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</si>
  <si>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</si>
  <si>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</si>
  <si>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</si>
  <si>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</si>
  <si>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</si>
  <si>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</si>
  <si>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</si>
  <si>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</si>
  <si>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</si>
  <si>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</si>
  <si>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</si>
  <si>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</si>
  <si>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</si>
  <si>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</si>
  <si>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</si>
  <si>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</si>
  <si>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</si>
  <si>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</si>
  <si>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</si>
  <si>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</si>
  <si>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</si>
  <si>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</si>
  <si>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</si>
  <si>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</si>
  <si>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</si>
  <si>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</si>
  <si>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</si>
  <si>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</si>
  <si>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</si>
  <si>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</si>
  <si>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</si>
  <si>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</si>
  <si>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</si>
  <si>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</si>
  <si>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</si>
  <si>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</si>
  <si>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</si>
  <si>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</si>
  <si>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</si>
  <si>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</si>
  <si>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</si>
  <si>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</si>
  <si>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</si>
  <si>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</si>
  <si>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</si>
  <si>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</si>
  <si>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</si>
  <si>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</si>
  <si>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</si>
  <si>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</si>
  <si>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</si>
  <si>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</si>
  <si>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</si>
  <si>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</si>
  <si>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</si>
  <si>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192840</t>
  </si>
  <si>
    <t>DRM GEL 1X100GM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</si>
  <si>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</si>
  <si>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</si>
  <si>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</si>
  <si>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</si>
  <si>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</si>
  <si>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</si>
  <si>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</si>
  <si>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</si>
  <si>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</si>
  <si>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</si>
  <si>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</si>
  <si>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</si>
  <si>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</si>
  <si>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</si>
  <si>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</si>
  <si>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</si>
  <si>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</si>
  <si>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</si>
  <si>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194804</t>
  </si>
  <si>
    <t>94804</t>
  </si>
  <si>
    <t>MODURETIC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</si>
  <si>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</si>
  <si>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</si>
  <si>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</si>
  <si>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</si>
  <si>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</si>
  <si>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</si>
  <si>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</si>
  <si>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</si>
  <si>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</si>
  <si>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</si>
  <si>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</si>
  <si>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</si>
  <si>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</si>
  <si>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</si>
  <si>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</si>
  <si>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</si>
  <si>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</si>
  <si>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</si>
  <si>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</si>
  <si>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</si>
  <si>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</si>
  <si>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</si>
  <si>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</si>
  <si>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</si>
  <si>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</si>
  <si>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</si>
  <si>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</si>
  <si>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</si>
  <si>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</si>
  <si>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</si>
  <si>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</si>
  <si>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</si>
  <si>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</si>
  <si>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</si>
  <si>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</si>
  <si>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</si>
  <si>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</si>
  <si>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</si>
  <si>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</si>
  <si>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</si>
  <si>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</si>
  <si>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</si>
  <si>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</si>
  <si>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</si>
  <si>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</si>
  <si>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</si>
  <si>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</si>
  <si>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</si>
  <si>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</si>
  <si>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</si>
  <si>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</si>
  <si>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</si>
  <si>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</si>
  <si>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500945</t>
  </si>
  <si>
    <t>DZ DEBRIECASAN AQUAGEL 500 ml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</si>
  <si>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</si>
  <si>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</si>
  <si>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</si>
  <si>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</si>
  <si>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</si>
  <si>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</si>
  <si>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</si>
  <si>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</si>
  <si>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</si>
  <si>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</si>
  <si>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</si>
  <si>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</si>
  <si>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</si>
  <si>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</si>
  <si>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</si>
  <si>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844305</t>
  </si>
  <si>
    <t>103541</t>
  </si>
  <si>
    <t>MINIDIAB</t>
  </si>
  <si>
    <t>POR TBL NOB 30X5MG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</si>
  <si>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</si>
  <si>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</si>
  <si>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</si>
  <si>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</si>
  <si>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</si>
  <si>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</si>
  <si>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</si>
  <si>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</si>
  <si>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</si>
  <si>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</si>
  <si>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</si>
  <si>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</si>
  <si>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</si>
  <si>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</si>
  <si>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</si>
  <si>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</si>
  <si>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</si>
  <si>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</si>
  <si>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</si>
  <si>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</si>
  <si>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</si>
  <si>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</si>
  <si>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</si>
  <si>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</si>
  <si>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</si>
  <si>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</si>
  <si>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</si>
  <si>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</si>
  <si>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</si>
  <si>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</si>
  <si>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</si>
  <si>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</si>
  <si>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</si>
  <si>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</si>
  <si>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</si>
  <si>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</si>
  <si>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</si>
  <si>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</si>
  <si>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</si>
  <si>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</si>
  <si>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</si>
  <si>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</si>
  <si>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</si>
  <si>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</si>
  <si>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</si>
  <si>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</si>
  <si>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</si>
  <si>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</si>
  <si>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</si>
  <si>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</si>
  <si>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</si>
  <si>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</si>
  <si>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</si>
  <si>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</si>
  <si>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</si>
  <si>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</si>
  <si>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</si>
  <si>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</si>
  <si>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</si>
  <si>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</si>
  <si>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</si>
  <si>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</si>
  <si>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</si>
  <si>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</si>
  <si>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</si>
  <si>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</si>
  <si>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</si>
  <si>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</si>
  <si>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</si>
  <si>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</si>
  <si>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</si>
  <si>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</si>
  <si>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</si>
  <si>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</si>
  <si>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</si>
  <si>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</si>
  <si>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</si>
  <si>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</si>
  <si>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</si>
  <si>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</si>
  <si>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</si>
  <si>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</si>
  <si>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</si>
  <si>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</si>
  <si>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</si>
  <si>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</si>
  <si>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</si>
  <si>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</si>
  <si>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848950</t>
  </si>
  <si>
    <t>155148</t>
  </si>
  <si>
    <t>PARALEN 500</t>
  </si>
  <si>
    <t>POR TBL NOB 12X500MG</t>
  </si>
  <si>
    <t>849535</t>
  </si>
  <si>
    <t>134292</t>
  </si>
  <si>
    <t>VALSACOMBI 160 MG/25 MG</t>
  </si>
  <si>
    <t>POR TBL FLM 28</t>
  </si>
  <si>
    <t>849559</t>
  </si>
  <si>
    <t>125066</t>
  </si>
  <si>
    <t>APO-AMLO 5</t>
  </si>
  <si>
    <t>POR TBL NOB 100X5MG</t>
  </si>
  <si>
    <t>849561</t>
  </si>
  <si>
    <t>125060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</si>
  <si>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</si>
  <si>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</si>
  <si>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</si>
  <si>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</si>
  <si>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</si>
  <si>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</si>
  <si>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</si>
  <si>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</si>
  <si>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</si>
  <si>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</si>
  <si>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</si>
  <si>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</si>
  <si>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</si>
  <si>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</si>
  <si>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</si>
  <si>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</si>
  <si>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</si>
  <si>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</si>
  <si>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</si>
  <si>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</si>
  <si>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</si>
  <si>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</si>
  <si>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</si>
  <si>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850642</t>
  </si>
  <si>
    <t>169673</t>
  </si>
  <si>
    <t>CALTRATE PLUS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</si>
  <si>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</si>
  <si>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</si>
  <si>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</si>
  <si>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</si>
  <si>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</si>
  <si>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</si>
  <si>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</si>
  <si>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</si>
  <si>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</si>
  <si>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988466</t>
  </si>
  <si>
    <t>192729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</si>
  <si>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</si>
  <si>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</si>
  <si>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</si>
  <si>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</si>
  <si>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</si>
  <si>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</si>
  <si>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</si>
  <si>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</si>
  <si>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</si>
  <si>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</si>
  <si>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</si>
  <si>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</si>
  <si>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</si>
  <si>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</si>
  <si>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</si>
  <si>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</si>
  <si>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</si>
  <si>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</si>
  <si>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</si>
  <si>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</si>
  <si>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</si>
  <si>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</si>
  <si>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</si>
  <si>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</si>
  <si>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</si>
  <si>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</si>
  <si>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</si>
  <si>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</si>
  <si>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</si>
  <si>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</si>
  <si>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</si>
  <si>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</si>
  <si>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</si>
  <si>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</si>
  <si>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</si>
  <si>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</si>
  <si>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</si>
  <si>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</si>
  <si>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</si>
  <si>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</si>
  <si>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</si>
  <si>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</si>
  <si>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</si>
  <si>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</si>
  <si>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</si>
  <si>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</si>
  <si>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</si>
  <si>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</si>
  <si>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</si>
  <si>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</si>
  <si>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</si>
  <si>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</si>
  <si>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</si>
  <si>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</si>
  <si>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</si>
  <si>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</si>
  <si>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</si>
  <si>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</si>
  <si>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</si>
  <si>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</si>
  <si>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</si>
  <si>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</si>
  <si>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</si>
  <si>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</si>
  <si>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</si>
  <si>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</si>
  <si>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</si>
  <si>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</si>
  <si>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</si>
  <si>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</si>
  <si>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</si>
  <si>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</si>
  <si>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</si>
  <si>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</si>
  <si>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</si>
  <si>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</si>
  <si>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</si>
  <si>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</si>
  <si>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</si>
  <si>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</si>
  <si>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</si>
  <si>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</si>
  <si>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</si>
  <si>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</si>
  <si>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</si>
  <si>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</si>
  <si>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</si>
  <si>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</si>
  <si>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</si>
  <si>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</si>
  <si>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</si>
  <si>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</si>
  <si>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</si>
  <si>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</si>
  <si>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</si>
  <si>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</si>
  <si>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</si>
  <si>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</si>
  <si>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</si>
  <si>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</si>
  <si>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125516</t>
  </si>
  <si>
    <t>APO-METOPROLOL 50</t>
  </si>
  <si>
    <t>POR TBL NOB 100X50MG</t>
  </si>
  <si>
    <t>125969</t>
  </si>
  <si>
    <t>25969</t>
  </si>
  <si>
    <t>PROCORALAN 5 MG</t>
  </si>
  <si>
    <t>POR TBL FLM 56X5MG</t>
  </si>
  <si>
    <t>126530</t>
  </si>
  <si>
    <t>26530</t>
  </si>
  <si>
    <t>EXELON 1,5 MG</t>
  </si>
  <si>
    <t>POR CPS DUR 56X1.5MG</t>
  </si>
  <si>
    <t>129199</t>
  </si>
  <si>
    <t>29199</t>
  </si>
  <si>
    <t>GALVUS 50 MG</t>
  </si>
  <si>
    <t>POR TBL NOB 56X50MG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</si>
  <si>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</si>
  <si>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</si>
  <si>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</si>
  <si>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</si>
  <si>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</si>
  <si>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</si>
  <si>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</si>
  <si>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</si>
  <si>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</si>
  <si>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</si>
  <si>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</si>
  <si>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</si>
  <si>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</si>
  <si>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</si>
  <si>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</si>
  <si>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</si>
  <si>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</si>
  <si>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</si>
  <si>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</si>
  <si>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153487</t>
  </si>
  <si>
    <t>53487</t>
  </si>
  <si>
    <t>COSOPT</t>
  </si>
  <si>
    <t>GTT OPH 1X5ML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</si>
  <si>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</si>
  <si>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</si>
  <si>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</si>
  <si>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</si>
  <si>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</si>
  <si>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</si>
  <si>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</si>
  <si>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</si>
  <si>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</si>
  <si>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</si>
  <si>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</si>
  <si>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</si>
  <si>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</si>
  <si>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</si>
  <si>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</si>
  <si>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</si>
  <si>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</si>
  <si>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</si>
  <si>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</si>
  <si>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157866</t>
  </si>
  <si>
    <t>57866</t>
  </si>
  <si>
    <t>TOBRADEX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</si>
  <si>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</si>
  <si>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</si>
  <si>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</si>
  <si>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</si>
  <si>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</si>
  <si>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</si>
  <si>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</si>
  <si>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</si>
  <si>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162858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</si>
  <si>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</si>
  <si>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</si>
  <si>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</si>
  <si>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</si>
  <si>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</si>
  <si>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</si>
  <si>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</si>
  <si>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</si>
  <si>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176501</t>
  </si>
  <si>
    <t>IBALGIN DUO EFFECT</t>
  </si>
  <si>
    <t>184530</t>
  </si>
  <si>
    <t>84530</t>
  </si>
  <si>
    <t>MONOPRIL 20MG</t>
  </si>
  <si>
    <t>TBL 28X20MG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</si>
  <si>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</si>
  <si>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</si>
  <si>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</si>
  <si>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</si>
  <si>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</si>
  <si>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</si>
  <si>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</si>
  <si>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</si>
  <si>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</si>
  <si>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</si>
  <si>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</si>
  <si>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</si>
  <si>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</si>
  <si>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</si>
  <si>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</si>
  <si>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</si>
  <si>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</si>
  <si>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</si>
  <si>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</si>
  <si>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</si>
  <si>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</si>
  <si>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</si>
  <si>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</si>
  <si>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</si>
  <si>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</si>
  <si>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</si>
  <si>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</si>
  <si>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</si>
  <si>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</si>
  <si>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</si>
  <si>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</si>
  <si>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</si>
  <si>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</si>
  <si>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</si>
  <si>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</si>
  <si>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</si>
  <si>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</si>
  <si>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</si>
  <si>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</si>
  <si>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</si>
  <si>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</si>
  <si>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</si>
  <si>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</si>
  <si>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</si>
  <si>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</si>
  <si>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</si>
  <si>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</si>
  <si>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</si>
  <si>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</si>
  <si>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199339</t>
  </si>
  <si>
    <t>99339</t>
  </si>
  <si>
    <t>PINOSOL</t>
  </si>
  <si>
    <t>GTT NAS 1X10ML</t>
  </si>
  <si>
    <t>846023</t>
  </si>
  <si>
    <t>125266</t>
  </si>
  <si>
    <t>DOLGIT KRÉM</t>
  </si>
  <si>
    <t>DRM CRM 1X150GM</t>
  </si>
  <si>
    <t>846340</t>
  </si>
  <si>
    <t>122690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</si>
  <si>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</si>
  <si>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</si>
  <si>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</si>
  <si>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</si>
  <si>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</si>
  <si>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</si>
  <si>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</si>
  <si>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</si>
  <si>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</si>
  <si>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</si>
  <si>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</si>
  <si>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</si>
  <si>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847729</t>
  </si>
  <si>
    <t>500718</t>
  </si>
  <si>
    <t>XARELTO 10 MG</t>
  </si>
  <si>
    <t>848560</t>
  </si>
  <si>
    <t>125752</t>
  </si>
  <si>
    <t>ESSENTIALE FORTE N</t>
  </si>
  <si>
    <t>848625</t>
  </si>
  <si>
    <t>138841</t>
  </si>
  <si>
    <t>848797</t>
  </si>
  <si>
    <t>163143</t>
  </si>
  <si>
    <t>TENOLOC 200</t>
  </si>
  <si>
    <t>848802</t>
  </si>
  <si>
    <t>163138</t>
  </si>
  <si>
    <t>FLAVOBION</t>
  </si>
  <si>
    <t>POR TBL FLM 50X70MG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</si>
  <si>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</si>
  <si>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</si>
  <si>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</si>
  <si>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</si>
  <si>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</si>
  <si>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</si>
  <si>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</si>
  <si>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</si>
  <si>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</si>
  <si>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</si>
  <si>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</si>
  <si>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</si>
  <si>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</si>
  <si>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</si>
  <si>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</si>
  <si>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</si>
  <si>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</si>
  <si>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921476</t>
  </si>
  <si>
    <t>KL UNG.LENIENS, 250G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</si>
  <si>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</si>
  <si>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</si>
  <si>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</si>
  <si>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</si>
  <si>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</si>
  <si>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</si>
  <si>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</si>
  <si>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</si>
  <si>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</si>
  <si>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</si>
  <si>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</si>
  <si>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</si>
  <si>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</si>
  <si>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</si>
  <si>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</si>
  <si>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</si>
  <si>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</si>
  <si>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</si>
  <si>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185071</t>
  </si>
  <si>
    <t>85071</t>
  </si>
  <si>
    <t>NITROMINT</t>
  </si>
  <si>
    <t>ORM SPR SLG 1X10GM</t>
  </si>
  <si>
    <t>930035</t>
  </si>
  <si>
    <t>KL GLUCOSUM 75g</t>
  </si>
  <si>
    <t>47247</t>
  </si>
  <si>
    <t>INF SOL 10X1000ML-PE</t>
  </si>
  <si>
    <t>58038</t>
  </si>
  <si>
    <t>BETALOC ZOK 50 MG</t>
  </si>
  <si>
    <t>POR TBL PRO 100X50MG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</si>
  <si>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</si>
  <si>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</si>
  <si>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</si>
  <si>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</si>
  <si>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</si>
  <si>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</si>
  <si>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</si>
  <si>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</si>
  <si>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</si>
  <si>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</si>
  <si>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</si>
  <si>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</si>
  <si>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</si>
  <si>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</si>
  <si>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PAR LQF 20X100ML-PE</t>
  </si>
  <si>
    <t>184288</t>
  </si>
  <si>
    <t>CONCOR COMBI 5 MG/10 MG</t>
  </si>
  <si>
    <t>194916</t>
  </si>
  <si>
    <t>94916</t>
  </si>
  <si>
    <t>INJ 5X2ML/15MG</t>
  </si>
  <si>
    <t>844078</t>
  </si>
  <si>
    <t>Lacrisyn gtt.ophth.10ml</t>
  </si>
  <si>
    <t>911927</t>
  </si>
  <si>
    <t>KL ETHANOL.C.BENZINO 200G</t>
  </si>
  <si>
    <t>109414</t>
  </si>
  <si>
    <t>9414</t>
  </si>
  <si>
    <t>GTT NAS 10ML 0.05%</t>
  </si>
  <si>
    <t>841498</t>
  </si>
  <si>
    <t>Carbosorb tbl.20-blistr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</si>
  <si>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</si>
  <si>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</si>
  <si>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</si>
  <si>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</si>
  <si>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</si>
  <si>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</si>
  <si>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</si>
  <si>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</si>
  <si>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</si>
  <si>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</si>
  <si>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</si>
  <si>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</si>
  <si>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</si>
  <si>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</si>
  <si>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</si>
  <si>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</si>
  <si>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</si>
  <si>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</si>
  <si>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</si>
  <si>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</si>
  <si>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</si>
  <si>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</si>
  <si>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</si>
  <si>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</si>
  <si>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</si>
  <si>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</si>
  <si>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</si>
  <si>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</si>
  <si>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</si>
  <si>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</si>
  <si>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</si>
  <si>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103128</t>
  </si>
  <si>
    <t>3128</t>
  </si>
  <si>
    <t>STOPANGIN</t>
  </si>
  <si>
    <t>SPR 1X30ML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</si>
  <si>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</si>
  <si>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</si>
  <si>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</si>
  <si>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</si>
  <si>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</si>
  <si>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</si>
  <si>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</si>
  <si>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</si>
  <si>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</si>
  <si>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</si>
  <si>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</si>
  <si>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</si>
  <si>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</si>
  <si>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</si>
  <si>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</si>
  <si>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</si>
  <si>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</si>
  <si>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</si>
  <si>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</si>
  <si>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</si>
  <si>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</si>
  <si>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</si>
  <si>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</si>
  <si>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</si>
  <si>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</si>
  <si>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</si>
  <si>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</si>
  <si>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</si>
  <si>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</si>
  <si>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</si>
  <si>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</si>
  <si>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</si>
  <si>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</si>
  <si>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</si>
  <si>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</si>
  <si>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</si>
  <si>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</si>
  <si>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</si>
  <si>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</si>
  <si>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</si>
  <si>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</si>
  <si>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</si>
  <si>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</si>
  <si>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</si>
  <si>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</si>
  <si>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</si>
  <si>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</si>
  <si>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</si>
  <si>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</si>
  <si>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</si>
  <si>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</si>
  <si>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</si>
  <si>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</si>
  <si>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</si>
  <si>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</si>
  <si>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</si>
  <si>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</si>
  <si>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</si>
  <si>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</si>
  <si>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</si>
  <si>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</si>
  <si>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</si>
  <si>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</si>
  <si>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169721</t>
  </si>
  <si>
    <t>ASACOL 400</t>
  </si>
  <si>
    <t>POR TBL ENT 100X400MG</t>
  </si>
  <si>
    <t>175289</t>
  </si>
  <si>
    <t>75289</t>
  </si>
  <si>
    <t>CRM 1X100GM/5GM</t>
  </si>
  <si>
    <t>176205</t>
  </si>
  <si>
    <t>180825</t>
  </si>
  <si>
    <t>HYDROCORTISON 10MG</t>
  </si>
  <si>
    <t>183730</t>
  </si>
  <si>
    <t>83730</t>
  </si>
  <si>
    <t>GOPTEN 2MG</t>
  </si>
  <si>
    <t>CPS 28X2MG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</si>
  <si>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</si>
  <si>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</si>
  <si>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</si>
  <si>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</si>
  <si>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</si>
  <si>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</si>
  <si>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</si>
  <si>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500268</t>
  </si>
  <si>
    <t>KL CHLADIVE MAZANI 900 g KULICH</t>
  </si>
  <si>
    <t>702260</t>
  </si>
  <si>
    <t>BOROZAN ung.</t>
  </si>
  <si>
    <t>10g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</si>
  <si>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</si>
  <si>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</si>
  <si>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</si>
  <si>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</si>
  <si>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</si>
  <si>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</si>
  <si>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</si>
  <si>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848856</t>
  </si>
  <si>
    <t>155873</t>
  </si>
  <si>
    <t>TRENTAL 400</t>
  </si>
  <si>
    <t>POR TBL RET 100X400MG</t>
  </si>
  <si>
    <t>27416</t>
  </si>
  <si>
    <t>COMTAN</t>
  </si>
  <si>
    <t>POR TBL FLM 60X200MG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</si>
  <si>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</si>
  <si>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</si>
  <si>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</si>
  <si>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</si>
  <si>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</si>
  <si>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</si>
  <si>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</si>
  <si>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115050</t>
  </si>
  <si>
    <t>15050</t>
  </si>
  <si>
    <t>MADOPAR 250</t>
  </si>
  <si>
    <t>POR TBLNOB100X250MG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</si>
  <si>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</si>
  <si>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</si>
  <si>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</si>
  <si>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</si>
  <si>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</si>
  <si>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</si>
  <si>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</si>
  <si>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</si>
  <si>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</si>
  <si>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</si>
  <si>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</si>
  <si>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141334</t>
  </si>
  <si>
    <t>163350</t>
  </si>
  <si>
    <t>VITAMIN A-POS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</si>
  <si>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</si>
  <si>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</si>
  <si>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</si>
  <si>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</si>
  <si>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</si>
  <si>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</si>
  <si>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</si>
  <si>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</si>
  <si>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</si>
  <si>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</si>
  <si>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</si>
  <si>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</si>
  <si>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</si>
  <si>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</si>
  <si>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</si>
  <si>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</si>
  <si>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</si>
  <si>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</si>
  <si>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</si>
  <si>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</si>
  <si>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</si>
  <si>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</si>
  <si>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</si>
  <si>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147271</t>
  </si>
  <si>
    <t>47271</t>
  </si>
  <si>
    <t>MOTILIUM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</si>
  <si>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</si>
  <si>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</si>
  <si>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</si>
  <si>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</si>
  <si>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</si>
  <si>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</si>
  <si>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</si>
  <si>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</si>
  <si>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</si>
  <si>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</si>
  <si>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</si>
  <si>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</si>
  <si>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</si>
  <si>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</si>
  <si>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</si>
  <si>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</si>
  <si>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</si>
  <si>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</si>
  <si>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394395</t>
  </si>
  <si>
    <t>KL POLYSAN, OL.HELIANTHI AA AD 400G</t>
  </si>
  <si>
    <t>844898</t>
  </si>
  <si>
    <t>115364</t>
  </si>
  <si>
    <t>STOPTUSSIN SIRUP</t>
  </si>
  <si>
    <t>POR SIR 1X100ML</t>
  </si>
  <si>
    <t>846306</t>
  </si>
  <si>
    <t>100096</t>
  </si>
  <si>
    <t>VOLTAREN EMULGEL</t>
  </si>
  <si>
    <t>DRM GEL 1X50GM LAM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</si>
  <si>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</si>
  <si>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</si>
  <si>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</si>
  <si>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</si>
  <si>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</si>
  <si>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</si>
  <si>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</si>
  <si>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</si>
  <si>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849767</t>
  </si>
  <si>
    <t>162012</t>
  </si>
  <si>
    <t>850039</t>
  </si>
  <si>
    <t>122119</t>
  </si>
  <si>
    <t>APO-FAMOTIDINE 20 MG</t>
  </si>
  <si>
    <t>POR TBL FLM 100X20MG</t>
  </si>
  <si>
    <t>850308</t>
  </si>
  <si>
    <t>130719</t>
  </si>
  <si>
    <t>Espumisan kapky 100mg/ml por. gtt.30ml</t>
  </si>
  <si>
    <t>900406</t>
  </si>
  <si>
    <t>KL SOL.NOVIKOV 10G</t>
  </si>
  <si>
    <t>920356</t>
  </si>
  <si>
    <t>KL SOL.BORGLYCEROLI  3% 100 G</t>
  </si>
  <si>
    <t>131385</t>
  </si>
  <si>
    <t>31385</t>
  </si>
  <si>
    <t>TENSIOMIN</t>
  </si>
  <si>
    <t>TBL 30X12.5MG</t>
  </si>
  <si>
    <t>198169</t>
  </si>
  <si>
    <t>98169</t>
  </si>
  <si>
    <t>BUSCOPAN</t>
  </si>
  <si>
    <t>INJ 5X1ML/20MG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</si>
  <si>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</si>
  <si>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</si>
  <si>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</si>
  <si>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</si>
  <si>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</si>
  <si>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</si>
  <si>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</si>
  <si>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</si>
  <si>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</si>
  <si>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</si>
  <si>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</si>
  <si>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</si>
  <si>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</si>
  <si>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</si>
  <si>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</si>
  <si>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</si>
  <si>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</si>
  <si>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</si>
  <si>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</si>
  <si>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</si>
  <si>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</si>
  <si>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</si>
  <si>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</si>
  <si>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114725</t>
  </si>
  <si>
    <t>14725</t>
  </si>
  <si>
    <t>TUSSIN</t>
  </si>
  <si>
    <t>115512</t>
  </si>
  <si>
    <t>15512</t>
  </si>
  <si>
    <t>SPERSADEX COMP.</t>
  </si>
  <si>
    <t>116444</t>
  </si>
  <si>
    <t>16444</t>
  </si>
  <si>
    <t>TEGRETOL CR 200</t>
  </si>
  <si>
    <t>TBL RET 50X200MG</t>
  </si>
  <si>
    <t>117168</t>
  </si>
  <si>
    <t>17168</t>
  </si>
  <si>
    <t>DRM SOL 1X50ML</t>
  </si>
  <si>
    <t>127953</t>
  </si>
  <si>
    <t>27953</t>
  </si>
  <si>
    <t>LANTUS 100 JEDNOTEK/ML SOLOSTAR</t>
  </si>
  <si>
    <t xml:space="preserve">SDR INJ SOL 5X3ML </t>
  </si>
  <si>
    <t>128269</t>
  </si>
  <si>
    <t>28269</t>
  </si>
  <si>
    <t>PROTELOS 2 G</t>
  </si>
  <si>
    <t>POR GRA SUS 28X2GM</t>
  </si>
  <si>
    <t>128786</t>
  </si>
  <si>
    <t>28786</t>
  </si>
  <si>
    <t>TOVIAZ 4 MG</t>
  </si>
  <si>
    <t>147300</t>
  </si>
  <si>
    <t>47300</t>
  </si>
  <si>
    <t>ELOCOM</t>
  </si>
  <si>
    <t>DRM CRM 1X30GM 0.1%</t>
  </si>
  <si>
    <t>147515</t>
  </si>
  <si>
    <t>47515</t>
  </si>
  <si>
    <t>CTB 60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</si>
  <si>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</si>
  <si>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</si>
  <si>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</si>
  <si>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</si>
  <si>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</si>
  <si>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</si>
  <si>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</si>
  <si>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</si>
  <si>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</si>
  <si>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</si>
  <si>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</si>
  <si>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</si>
  <si>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176976</t>
  </si>
  <si>
    <t>76976</t>
  </si>
  <si>
    <t>DRM UNG 1X30GM 0.1%</t>
  </si>
  <si>
    <t>184785</t>
  </si>
  <si>
    <t>84785</t>
  </si>
  <si>
    <t>GEL OPH 3X10GM</t>
  </si>
  <si>
    <t>188663</t>
  </si>
  <si>
    <t>88663</t>
  </si>
  <si>
    <t>TBL.CALCII CARBONICI 0.5</t>
  </si>
  <si>
    <t>189775</t>
  </si>
  <si>
    <t>89775</t>
  </si>
  <si>
    <t>TBL.CALCII CARBON.PRAEC.0.5 MVM</t>
  </si>
  <si>
    <t>TBL 50X0.5GM</t>
  </si>
  <si>
    <t>193157</t>
  </si>
  <si>
    <t>93157</t>
  </si>
  <si>
    <t>ISOCHOL (DRAZOVKA)</t>
  </si>
  <si>
    <t>DRG 30X400MG</t>
  </si>
  <si>
    <t>196974</t>
  </si>
  <si>
    <t>96974</t>
  </si>
  <si>
    <t>CERUCAL</t>
  </si>
  <si>
    <t>POR TBL NOB 50X10MG</t>
  </si>
  <si>
    <t>394072</t>
  </si>
  <si>
    <t>1000</t>
  </si>
  <si>
    <t>KL KAPSLE</t>
  </si>
  <si>
    <t>844920</t>
  </si>
  <si>
    <t>107584</t>
  </si>
  <si>
    <t>MUTAFLOR</t>
  </si>
  <si>
    <t>POR CPS ETD 20X100MG</t>
  </si>
  <si>
    <t>848352</t>
  </si>
  <si>
    <t>130172</t>
  </si>
  <si>
    <t>APO-VENLAFAXIN PROLONG 75 MG</t>
  </si>
  <si>
    <t>POR CPS PRO 30X75MG</t>
  </si>
  <si>
    <t>849382</t>
  </si>
  <si>
    <t>119697</t>
  </si>
  <si>
    <t>COLCHICUM-DISPERT</t>
  </si>
  <si>
    <t>POR TBL OBD 20X500RG</t>
  </si>
  <si>
    <t>850366</t>
  </si>
  <si>
    <t>167263</t>
  </si>
  <si>
    <t>ONBREZ BREEZHALER 300 MCG</t>
  </si>
  <si>
    <t>INH PLV CPS DUR 30X300RG+INH</t>
  </si>
  <si>
    <t>900071</t>
  </si>
  <si>
    <t>KL TBL MAGN.LACT 0,5G+B6 0,02G, 100TBL</t>
  </si>
  <si>
    <t>900563</t>
  </si>
  <si>
    <t>KL UNG.AC.SALICYLICI 5%, 100G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</si>
  <si>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</si>
  <si>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</si>
  <si>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</si>
  <si>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</si>
  <si>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</si>
  <si>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</si>
  <si>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921184</t>
  </si>
  <si>
    <t>KL UNGUENTUM</t>
  </si>
  <si>
    <t>921533</t>
  </si>
  <si>
    <t>KL UNG.ELOCOM 15G,LENIENS AD 100G</t>
  </si>
  <si>
    <t>987485</t>
  </si>
  <si>
    <t>500260</t>
  </si>
  <si>
    <t>ADENURIC 80 MG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</si>
  <si>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</si>
  <si>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</si>
  <si>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</si>
  <si>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</si>
  <si>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</si>
  <si>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</si>
  <si>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</si>
  <si>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</si>
  <si>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</si>
  <si>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</si>
  <si>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</si>
  <si>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</si>
  <si>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</si>
  <si>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</si>
  <si>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</si>
  <si>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</si>
  <si>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</si>
  <si>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</si>
  <si>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128791</t>
  </si>
  <si>
    <t>28791</t>
  </si>
  <si>
    <t>TOVIAZ 8 MG</t>
  </si>
  <si>
    <t>POR TBL PRO 28X8MG</t>
  </si>
  <si>
    <t>151581</t>
  </si>
  <si>
    <t>DONEPEZIL ACTAVIS 5 MG</t>
  </si>
  <si>
    <t>POR TBL FLM 28X5MG</t>
  </si>
  <si>
    <t>156815</t>
  </si>
  <si>
    <t>56815</t>
  </si>
  <si>
    <t>FURORESE 500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</si>
  <si>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</si>
  <si>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</si>
  <si>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</si>
  <si>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</si>
  <si>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</si>
  <si>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</si>
  <si>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</si>
  <si>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</si>
  <si>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847962</t>
  </si>
  <si>
    <t>AESCIN 30mg tbl.60 VULM</t>
  </si>
  <si>
    <t>930255</t>
  </si>
  <si>
    <t>KL CHLADIVE MAZANI 450 g FAG.,KUL.</t>
  </si>
  <si>
    <t>DPH 21%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</si>
  <si>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</si>
  <si>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</si>
  <si>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</si>
  <si>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</si>
  <si>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</si>
  <si>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</si>
  <si>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</si>
  <si>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</si>
  <si>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921547</t>
  </si>
  <si>
    <t>KL UNG.ELOCOM 45G,LENIENS AD 300G</t>
  </si>
  <si>
    <t>930127</t>
  </si>
  <si>
    <t>KL CHLADIVE MAZANI 800 g FAGRON</t>
  </si>
  <si>
    <t>140274</t>
  </si>
  <si>
    <t>40274</t>
  </si>
  <si>
    <t>BACLOFEN</t>
  </si>
  <si>
    <t>TBL 50X10MG</t>
  </si>
  <si>
    <t>166791</t>
  </si>
  <si>
    <t>66791</t>
  </si>
  <si>
    <t>DITROPAN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</si>
  <si>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</si>
  <si>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</si>
  <si>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</si>
  <si>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</si>
  <si>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</si>
  <si>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</si>
  <si>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</si>
  <si>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</si>
  <si>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</si>
  <si>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</si>
  <si>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</si>
  <si>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</si>
  <si>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</si>
  <si>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900873</t>
  </si>
  <si>
    <t>KL VASELINUM ALBUM, 100G</t>
  </si>
  <si>
    <t>921394</t>
  </si>
  <si>
    <t>KL SUPP.BISACODYLI 0,01G  50KS</t>
  </si>
  <si>
    <t>921417</t>
  </si>
  <si>
    <t>KL SUPP.BISACODYLI 0,01G 100KS</t>
  </si>
  <si>
    <t>125592</t>
  </si>
  <si>
    <t>25592</t>
  </si>
  <si>
    <t>HUMALOG 100 IU</t>
  </si>
  <si>
    <t>INJ SOL 5X3ML/300UT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</si>
  <si>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</si>
  <si>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</si>
  <si>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</si>
  <si>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</si>
  <si>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</si>
  <si>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</si>
  <si>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</si>
  <si>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</si>
  <si>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</si>
  <si>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</si>
  <si>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</si>
  <si>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TBL OBD 30X50MG</t>
  </si>
  <si>
    <t>177279</t>
  </si>
  <si>
    <t>EGIRAMLON 5 MG/5 MG</t>
  </si>
  <si>
    <t>POR CPS DUR 30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</si>
  <si>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</si>
  <si>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</si>
  <si>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</si>
  <si>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</si>
  <si>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</si>
  <si>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</si>
  <si>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</si>
  <si>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</si>
  <si>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920064</t>
  </si>
  <si>
    <t>KL SOL.METHYLROS.CHL.1% 10G</t>
  </si>
  <si>
    <t>920358</t>
  </si>
  <si>
    <t>KL SOL.BORGLYCEROLI 3% 200 G</t>
  </si>
  <si>
    <t>111243</t>
  </si>
  <si>
    <t>11243</t>
  </si>
  <si>
    <t>TBL OBD 100X1200MG</t>
  </si>
  <si>
    <t>114098</t>
  </si>
  <si>
    <t>14098</t>
  </si>
  <si>
    <t>OSTEOD 0.25 MCG</t>
  </si>
  <si>
    <t>116306</t>
  </si>
  <si>
    <t>16306</t>
  </si>
  <si>
    <t>MIFLONID 400</t>
  </si>
  <si>
    <t>INH PLV CPS60X400RG</t>
  </si>
  <si>
    <t>127657</t>
  </si>
  <si>
    <t>27657</t>
  </si>
  <si>
    <t>STALEVO 150MG/37.5MG/200MG</t>
  </si>
  <si>
    <t>POR TBL FLM 100</t>
  </si>
  <si>
    <t>155871</t>
  </si>
  <si>
    <t>ERCEFURYL 200 MG CPS.</t>
  </si>
  <si>
    <t>POR CPS DUR 14X200MG</t>
  </si>
  <si>
    <t>500240</t>
  </si>
  <si>
    <t>DZ DEBRIEKASAN push pull 500 ml</t>
  </si>
  <si>
    <t>900497</t>
  </si>
  <si>
    <t>KL CPS KOLITICKA  SMES, 50 CPS</t>
  </si>
  <si>
    <t>921283</t>
  </si>
  <si>
    <t>KL OLIVAE OLEUM 90G</t>
  </si>
  <si>
    <t>930078</t>
  </si>
  <si>
    <t>KL ONDREJOVA MAST, 100G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</si>
  <si>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</si>
  <si>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</si>
  <si>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</si>
  <si>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</si>
  <si>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</si>
  <si>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</si>
  <si>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</si>
  <si>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</si>
  <si>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</si>
  <si>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</si>
  <si>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</si>
  <si>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</si>
  <si>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188518</t>
  </si>
  <si>
    <t>88518</t>
  </si>
  <si>
    <t>AMICLOTON</t>
  </si>
  <si>
    <t>500038</t>
  </si>
  <si>
    <t>KL OBAL</t>
  </si>
  <si>
    <t>lékovky, kelímky</t>
  </si>
  <si>
    <t>850638</t>
  </si>
  <si>
    <t>500886</t>
  </si>
  <si>
    <t>IFIRMASTA 150 MG</t>
  </si>
  <si>
    <t>POR TBL FLM 28X150MG</t>
  </si>
  <si>
    <t>178576</t>
  </si>
  <si>
    <t>PIRAMIL COMBI 5 MG/5 MG</t>
  </si>
  <si>
    <t>188860</t>
  </si>
  <si>
    <t>88860</t>
  </si>
  <si>
    <t>NIMOTOP S</t>
  </si>
  <si>
    <t>POR TBL FLM 100X30MG</t>
  </si>
  <si>
    <t>196620</t>
  </si>
  <si>
    <t>96620</t>
  </si>
  <si>
    <t>BISACODYL</t>
  </si>
  <si>
    <t>DRG 105X5MG</t>
  </si>
  <si>
    <t>843067</t>
  </si>
  <si>
    <t>KL SUPP.BISACODYLI 0,01G  40KS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</si>
  <si>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</si>
  <si>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</si>
  <si>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</si>
  <si>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</si>
  <si>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</si>
  <si>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</si>
  <si>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</si>
  <si>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</si>
  <si>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850053</t>
  </si>
  <si>
    <t>162694</t>
  </si>
  <si>
    <t>EPILAN D GEROT</t>
  </si>
  <si>
    <t>846113</t>
  </si>
  <si>
    <t>107712</t>
  </si>
  <si>
    <t>EPANUTIN PARENTERAL</t>
  </si>
  <si>
    <t>INJ SOL 5X5ML/250MG</t>
  </si>
  <si>
    <t>901235</t>
  </si>
  <si>
    <t>IR AC.BORICI AQ.OPHTAL.250 ml</t>
  </si>
  <si>
    <t>IR OČNÍ VODA 250 ml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</si>
  <si>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</si>
  <si>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</si>
  <si>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</si>
  <si>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</si>
  <si>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</si>
  <si>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</si>
  <si>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</si>
  <si>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</si>
  <si>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844547</t>
  </si>
  <si>
    <t>107143</t>
  </si>
  <si>
    <t>OTIPAX</t>
  </si>
  <si>
    <t>AUR GTT SOL 1X16GM</t>
  </si>
  <si>
    <t>126247</t>
  </si>
  <si>
    <t>26247</t>
  </si>
  <si>
    <t>AZOPT</t>
  </si>
  <si>
    <t>OPH GTT SUS 1X5ML</t>
  </si>
  <si>
    <t>175632</t>
  </si>
  <si>
    <t>75632</t>
  </si>
  <si>
    <t>DICLOFENAC AL RETARD</t>
  </si>
  <si>
    <t>920352</t>
  </si>
  <si>
    <t>KL HELIANTHI OLEUM 180G</t>
  </si>
  <si>
    <t>844716</t>
  </si>
  <si>
    <t>107676</t>
  </si>
  <si>
    <t>ISOPRINOSINE</t>
  </si>
  <si>
    <t>POR TBL NOB 50X500MG</t>
  </si>
  <si>
    <t>849041</t>
  </si>
  <si>
    <t>19053</t>
  </si>
  <si>
    <t>Forlax 10g por.plv.sol20x10g</t>
  </si>
  <si>
    <t>161237</t>
  </si>
  <si>
    <t>61237</t>
  </si>
  <si>
    <t>169418</t>
  </si>
  <si>
    <t>69418</t>
  </si>
  <si>
    <t>DIAZEPAM DESITIN RECTAL TUBE</t>
  </si>
  <si>
    <t>ENM 5X2.5ML/10MG</t>
  </si>
  <si>
    <t>845827</t>
  </si>
  <si>
    <t>Recugel oční gel 10g</t>
  </si>
  <si>
    <t>921117</t>
  </si>
  <si>
    <t>KL ONDREJOVA MAST, 50G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</si>
  <si>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</si>
  <si>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</si>
  <si>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</si>
  <si>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</si>
  <si>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</si>
  <si>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</si>
  <si>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</si>
  <si>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</si>
  <si>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</si>
  <si>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</si>
  <si>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</si>
  <si>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153536</t>
  </si>
  <si>
    <t>MAALOX CITRON SUSPENZE</t>
  </si>
  <si>
    <t>POR SUS 20</t>
  </si>
  <si>
    <t>850608</t>
  </si>
  <si>
    <t>169303</t>
  </si>
  <si>
    <t>ARTEOPTIC 2%</t>
  </si>
  <si>
    <t>OPH GTT SOL 3X5ML</t>
  </si>
  <si>
    <t>112895</t>
  </si>
  <si>
    <t>12895</t>
  </si>
  <si>
    <t>POR GRA SOL30SÁČKŮ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</si>
  <si>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</si>
  <si>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</si>
  <si>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</si>
  <si>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</si>
  <si>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</si>
  <si>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</si>
  <si>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</si>
  <si>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850403</t>
  </si>
  <si>
    <t>163305</t>
  </si>
  <si>
    <t>TIMOLOL-POS 0,5%</t>
  </si>
  <si>
    <t>99884</t>
  </si>
  <si>
    <t>CINARIZIN LEK 75 MG</t>
  </si>
  <si>
    <t>POR TBL NOB 50X75MG</t>
  </si>
  <si>
    <t>153507</t>
  </si>
  <si>
    <t>53507</t>
  </si>
  <si>
    <t>MEDOSTATIN 20MG</t>
  </si>
  <si>
    <t>TBL 100X20MG</t>
  </si>
  <si>
    <t>158127</t>
  </si>
  <si>
    <t>10432</t>
  </si>
  <si>
    <t>VITAMIN E 400</t>
  </si>
  <si>
    <t>POR CPSMOL 30X400MG</t>
  </si>
  <si>
    <t>164703</t>
  </si>
  <si>
    <t>64703</t>
  </si>
  <si>
    <t>TANATRIL 5 MG</t>
  </si>
  <si>
    <t>179325</t>
  </si>
  <si>
    <t>DORETA 75 MG/650 MG</t>
  </si>
  <si>
    <t>188116</t>
  </si>
  <si>
    <t>88116</t>
  </si>
  <si>
    <t>POR TBL FLM 300</t>
  </si>
  <si>
    <t>84570</t>
  </si>
  <si>
    <t>VISINE CLASSIC</t>
  </si>
  <si>
    <t>OPH GTT SOL 1X15ML</t>
  </si>
  <si>
    <t>115507</t>
  </si>
  <si>
    <t>15507</t>
  </si>
  <si>
    <t>OTRIVIN 1 PM</t>
  </si>
  <si>
    <t>SPR NAS 1X10ML+DÁV.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</si>
  <si>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</si>
  <si>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</si>
  <si>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</si>
  <si>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</si>
  <si>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</si>
  <si>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</si>
  <si>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134467</t>
  </si>
  <si>
    <t>OFTIDOR 2% OČNÍ KAPKY, ROZTOK</t>
  </si>
  <si>
    <t>OPH GTT SOL 1X5MLX100MG</t>
  </si>
  <si>
    <t>127653</t>
  </si>
  <si>
    <t>27653</t>
  </si>
  <si>
    <t>STALEVO 100MG/25MG/200MG</t>
  </si>
  <si>
    <t>130685</t>
  </si>
  <si>
    <t>30685</t>
  </si>
  <si>
    <t>NASOFAN</t>
  </si>
  <si>
    <t>NAS SPR SUS 120 DÁV</t>
  </si>
  <si>
    <t>168903</t>
  </si>
  <si>
    <t>XARELTO 20 MG</t>
  </si>
  <si>
    <t>POR TBL FLM 28X20MG</t>
  </si>
  <si>
    <t>849055</t>
  </si>
  <si>
    <t>125314</t>
  </si>
  <si>
    <t>120159</t>
  </si>
  <si>
    <t>20159</t>
  </si>
  <si>
    <t>MONOTAB 20</t>
  </si>
  <si>
    <t>POR TBL NOB 20X20MG</t>
  </si>
  <si>
    <t>149522</t>
  </si>
  <si>
    <t>49522</t>
  </si>
  <si>
    <t>FLAMEXIN</t>
  </si>
  <si>
    <t>184256</t>
  </si>
  <si>
    <t>84256</t>
  </si>
  <si>
    <t>ACYLPYRIN</t>
  </si>
  <si>
    <t>TBL 10X500MG</t>
  </si>
  <si>
    <t>500530</t>
  </si>
  <si>
    <t>KL UNG.ELOCOM 45G,LENIENS AD 500G</t>
  </si>
  <si>
    <t>930257</t>
  </si>
  <si>
    <t>KL CR.MENTH.-CAMPH.FAGRON 500g</t>
  </si>
  <si>
    <t>131036</t>
  </si>
  <si>
    <t>31036</t>
  </si>
  <si>
    <t>JUMEX</t>
  </si>
  <si>
    <t>TBL 50X5MG</t>
  </si>
  <si>
    <t>930256</t>
  </si>
  <si>
    <t>KL UNG.LENIENS FAGRON 500g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</si>
  <si>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</si>
  <si>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</si>
  <si>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</si>
  <si>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</si>
  <si>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</si>
  <si>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</si>
  <si>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</si>
  <si>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</si>
  <si>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132553</t>
  </si>
  <si>
    <t>32553</t>
  </si>
  <si>
    <t>ARUTIMOL 0.50%</t>
  </si>
  <si>
    <t>845180</t>
  </si>
  <si>
    <t>100301</t>
  </si>
  <si>
    <t>DUSPATALIN RETARD</t>
  </si>
  <si>
    <t>POR CPS RDR 30X200MG</t>
  </si>
  <si>
    <t>159710</t>
  </si>
  <si>
    <t>59710</t>
  </si>
  <si>
    <t>PROSTAMOL UNO</t>
  </si>
  <si>
    <t>CPS 30X320MG</t>
  </si>
  <si>
    <t>159746</t>
  </si>
  <si>
    <t>59746</t>
  </si>
  <si>
    <t>HEŘMÁNKOVÝ ČAJ</t>
  </si>
  <si>
    <t>SPC 20X1.5GM(SCCKY)</t>
  </si>
  <si>
    <t>113705</t>
  </si>
  <si>
    <t>13705</t>
  </si>
  <si>
    <t>ZOVIRAX 800 MG</t>
  </si>
  <si>
    <t>POR TBL NOB35X800MG</t>
  </si>
  <si>
    <t>128740</t>
  </si>
  <si>
    <t>28740</t>
  </si>
  <si>
    <t>JANUVIA 100 MG</t>
  </si>
  <si>
    <t>POR TBL FLM 28X100MG</t>
  </si>
  <si>
    <t>143997</t>
  </si>
  <si>
    <t>43997</t>
  </si>
  <si>
    <t>BROMHEXIN 8 KM KAPKY</t>
  </si>
  <si>
    <t>GTT 1X100ML 8MG/ML</t>
  </si>
  <si>
    <t>169629</t>
  </si>
  <si>
    <t>POR TBL FLM 100X10MG</t>
  </si>
  <si>
    <t>849320</t>
  </si>
  <si>
    <t>134270</t>
  </si>
  <si>
    <t>VALSACOMBI 80 MG/12,5 MG</t>
  </si>
  <si>
    <t>185793</t>
  </si>
  <si>
    <t>136395</t>
  </si>
  <si>
    <t>SOLCOSERYL DENTAL ADHESIVE</t>
  </si>
  <si>
    <t>STM PST 1X5GM</t>
  </si>
  <si>
    <t>987473</t>
  </si>
  <si>
    <t>146894</t>
  </si>
  <si>
    <t>ZOLPIDEM MYLAN</t>
  </si>
  <si>
    <t>116465</t>
  </si>
  <si>
    <t>16465</t>
  </si>
  <si>
    <t>EXCIPIAL MASTNÝ KRÉM</t>
  </si>
  <si>
    <t>DRM CRM 1X100GM</t>
  </si>
  <si>
    <t>121795</t>
  </si>
  <si>
    <t>21795</t>
  </si>
  <si>
    <t>POR TBLPRO100X100MG</t>
  </si>
  <si>
    <t>126777</t>
  </si>
  <si>
    <t>26777</t>
  </si>
  <si>
    <t>NOVONORM 1 MG</t>
  </si>
  <si>
    <t>PORTBLNOB 90X1MG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</si>
  <si>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</si>
  <si>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</si>
  <si>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</si>
  <si>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</si>
  <si>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</si>
  <si>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</si>
  <si>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</si>
  <si>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</si>
  <si>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</si>
  <si>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</si>
  <si>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988011</t>
  </si>
  <si>
    <t>HemaGel PROCTO čípky 5ks</t>
  </si>
  <si>
    <t>116464</t>
  </si>
  <si>
    <t>16464</t>
  </si>
  <si>
    <t>EXCIPIAL MAST</t>
  </si>
  <si>
    <t>DRM UNG 1X100GM</t>
  </si>
  <si>
    <t>103033</t>
  </si>
  <si>
    <t>3033</t>
  </si>
  <si>
    <t>CORDIPIN XL</t>
  </si>
  <si>
    <t>TBL RET 30X40MG</t>
  </si>
  <si>
    <t>849533</t>
  </si>
  <si>
    <t>Cicatridina mast 30g</t>
  </si>
  <si>
    <t>500033</t>
  </si>
  <si>
    <t>Epaderm Cream</t>
  </si>
  <si>
    <t>500G</t>
  </si>
  <si>
    <t>114934</t>
  </si>
  <si>
    <t>14934</t>
  </si>
  <si>
    <t>INHIBACE PLUS</t>
  </si>
  <si>
    <t>POR TBL FLM 98</t>
  </si>
  <si>
    <t>194328</t>
  </si>
  <si>
    <t>94328</t>
  </si>
  <si>
    <t>SIR 1X100ML</t>
  </si>
  <si>
    <t>199011</t>
  </si>
  <si>
    <t>LIST SENNY</t>
  </si>
  <si>
    <t>POR SPC 20X1GM(SÁČKY)</t>
  </si>
  <si>
    <t>12026</t>
  </si>
  <si>
    <t>GLIMEPIRID SANDOZ 1 MG TABLETY</t>
  </si>
  <si>
    <t>POR TBL NOB 30X1MG</t>
  </si>
  <si>
    <t>58159</t>
  </si>
  <si>
    <t>SANORIN 1 PM</t>
  </si>
  <si>
    <t>846948</t>
  </si>
  <si>
    <t>122198</t>
  </si>
  <si>
    <t>VERMOX</t>
  </si>
  <si>
    <t>POR TBL NOB 6X100MG</t>
  </si>
  <si>
    <t>149694</t>
  </si>
  <si>
    <t>ENYGLID 1 MG</t>
  </si>
  <si>
    <t>198190</t>
  </si>
  <si>
    <t>98190</t>
  </si>
  <si>
    <t>CYTEAL</t>
  </si>
  <si>
    <t>LIQ 1X250ML</t>
  </si>
  <si>
    <t>168897</t>
  </si>
  <si>
    <t>XARELTO 15 MG</t>
  </si>
  <si>
    <t>POR TBL FLM 28X15MG</t>
  </si>
  <si>
    <t>116593</t>
  </si>
  <si>
    <t>16593</t>
  </si>
  <si>
    <t>MALTOFER FOL TABLETY</t>
  </si>
  <si>
    <t>POR TBL MND 30</t>
  </si>
  <si>
    <t>158892</t>
  </si>
  <si>
    <t>58892</t>
  </si>
  <si>
    <t>XALATAN</t>
  </si>
  <si>
    <t>GTT OPH 3X2.5ML</t>
  </si>
  <si>
    <t>200600</t>
  </si>
  <si>
    <t>LUXFEN, 2 MG/ML OČNÍ KAPKY, ROZTOK</t>
  </si>
  <si>
    <t>158893</t>
  </si>
  <si>
    <t>58893</t>
  </si>
  <si>
    <t>GTT OPH 1X2.5ML</t>
  </si>
  <si>
    <t>107678</t>
  </si>
  <si>
    <t>INF CNC SOL 20X20ML</t>
  </si>
  <si>
    <t>849940</t>
  </si>
  <si>
    <t>124119</t>
  </si>
  <si>
    <t>PRESTANCE 10 MG/5 MG</t>
  </si>
  <si>
    <t>POR TBL NOB 90</t>
  </si>
  <si>
    <t>988192</t>
  </si>
  <si>
    <t>Bepanthen Care mast 30g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</si>
  <si>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</si>
  <si>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</si>
  <si>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</si>
  <si>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</si>
  <si>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</si>
  <si>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</si>
  <si>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</si>
  <si>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142150</t>
  </si>
  <si>
    <t>DONEPEZIL MYLAN 5 MG POTAHOVANÉ TABLETY</t>
  </si>
  <si>
    <t>848833</t>
  </si>
  <si>
    <t>125514</t>
  </si>
  <si>
    <t>APO-ATENOL 50 MG</t>
  </si>
  <si>
    <t>12343</t>
  </si>
  <si>
    <t>NORTRILEN</t>
  </si>
  <si>
    <t>POR TBL FLM 50X25MG I PP</t>
  </si>
  <si>
    <t>142140</t>
  </si>
  <si>
    <t>DONEPEZIL MYLAN 10 MG POTAHOVANÉ TABLETY</t>
  </si>
  <si>
    <t>POR TBL FLM 84X10MG</t>
  </si>
  <si>
    <t>500554</t>
  </si>
  <si>
    <t>Uniderma Balzám na ruce a nehty 200ml</t>
  </si>
  <si>
    <t>200863</t>
  </si>
  <si>
    <t>OPH GTT SOL 1X10ML PLAST</t>
  </si>
  <si>
    <t>142136</t>
  </si>
  <si>
    <t>397124</t>
  </si>
  <si>
    <t>KL UNG.LENIENS FAGRON 1000g</t>
  </si>
  <si>
    <t>107291</t>
  </si>
  <si>
    <t>0.9% SODIUM CHLORIDE IN WATER FOR INJECTION 'FRESE</t>
  </si>
  <si>
    <t>INF SOL 1X500ML-PE</t>
  </si>
  <si>
    <t>394153</t>
  </si>
  <si>
    <t>Calcium Pantotenicum 30g Generica</t>
  </si>
  <si>
    <t>395712</t>
  </si>
  <si>
    <t>HBF Calcium panthotenát mast 30g</t>
  </si>
  <si>
    <t>841318</t>
  </si>
  <si>
    <t>HBF Calcium panthotenát mast 100ml</t>
  </si>
  <si>
    <t>201992</t>
  </si>
  <si>
    <t>POR TBL FLM 120X500MG</t>
  </si>
  <si>
    <t>192521</t>
  </si>
  <si>
    <t>NASONEX</t>
  </si>
  <si>
    <t>NAS SPR SUS 140X50RG</t>
  </si>
  <si>
    <t>115551</t>
  </si>
  <si>
    <t>VENLAFAXIN MYLAN 75 MG</t>
  </si>
  <si>
    <t>842731</t>
  </si>
  <si>
    <t>Galmed Calcium pantothenicum</t>
  </si>
  <si>
    <t>988230</t>
  </si>
  <si>
    <t>Apotheke Urologický čaj 20x2g n.s.</t>
  </si>
  <si>
    <t>159279</t>
  </si>
  <si>
    <t>59279</t>
  </si>
  <si>
    <t>SELEGILIN-RATIOPHARM 5 MG</t>
  </si>
  <si>
    <t>202701</t>
  </si>
  <si>
    <t>POR TBL ENT 90X20MG</t>
  </si>
  <si>
    <t>846932</t>
  </si>
  <si>
    <t>137279</t>
  </si>
  <si>
    <t>ALVESCO 160 INHALER</t>
  </si>
  <si>
    <t>INH SOL PSS 60X160RG</t>
  </si>
  <si>
    <t>140454</t>
  </si>
  <si>
    <t>40454</t>
  </si>
  <si>
    <t>ARGOFAN 150 SR</t>
  </si>
  <si>
    <t>POR TBL PRO 30X150MG</t>
  </si>
  <si>
    <t>192324</t>
  </si>
  <si>
    <t>ARICEPT OROTAB 10 MG</t>
  </si>
  <si>
    <t>POR TBL DIS 28X10MG II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</si>
  <si>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</si>
  <si>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</si>
  <si>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</si>
  <si>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</si>
  <si>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</si>
  <si>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</si>
  <si>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</si>
  <si>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</si>
  <si>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989607</t>
  </si>
  <si>
    <t>B-Komplex forte Zentiva drg.20</t>
  </si>
  <si>
    <t>198058</t>
  </si>
  <si>
    <t>129847</t>
  </si>
  <si>
    <t>LATANOPROST-RATIOPHARM 50 MCG/ML</t>
  </si>
  <si>
    <t>840221</t>
  </si>
  <si>
    <t>Lactobacillus acidophil.cps.75</t>
  </si>
  <si>
    <t>165064</t>
  </si>
  <si>
    <t>SINEX VICKS ALOE A EUKALYPTUS 0,5 MG/ML</t>
  </si>
  <si>
    <t>NAS SPR SOL 1X15ML/7.5MG</t>
  </si>
  <si>
    <t>187416</t>
  </si>
  <si>
    <t>153106</t>
  </si>
  <si>
    <t>LATANOPROST APOTEX 0,005%</t>
  </si>
  <si>
    <t>160191</t>
  </si>
  <si>
    <t>XALOPTIC COMBI 0,05MG/ML+5,0 MG/ML</t>
  </si>
  <si>
    <t>168898</t>
  </si>
  <si>
    <t>POR TBL FLM 42X15MG</t>
  </si>
  <si>
    <t>185273</t>
  </si>
  <si>
    <t>JENTADUETO 2,5 MG/850 MG</t>
  </si>
  <si>
    <t>POR TBL FLM 60X1</t>
  </si>
  <si>
    <t>102591</t>
  </si>
  <si>
    <t>ZOPITIN 7,5 MG</t>
  </si>
  <si>
    <t>POR TBL FLM 30X7,5MG</t>
  </si>
  <si>
    <t>189688</t>
  </si>
  <si>
    <t>TEZEO HCT 80 MG/12,5 MG</t>
  </si>
  <si>
    <t>500230</t>
  </si>
  <si>
    <t>DZ STELLISEPT MED FOAM 1l</t>
  </si>
  <si>
    <t>845003</t>
  </si>
  <si>
    <t>107295</t>
  </si>
  <si>
    <t>0.9% SODIUM CHLORIDE IN WATER FOR INJECTION FRESEN</t>
  </si>
  <si>
    <t>INF SOL 1X100ML-PE</t>
  </si>
  <si>
    <t>200309</t>
  </si>
  <si>
    <t>POR CPS ETD 50</t>
  </si>
  <si>
    <t>171031</t>
  </si>
  <si>
    <t>NASIVIN SENSITIVE 0,05%</t>
  </si>
  <si>
    <t>NAS SPR SOL 1X10ML/5MG</t>
  </si>
  <si>
    <t>154031</t>
  </si>
  <si>
    <t>54031</t>
  </si>
  <si>
    <t>PROVIRSAN</t>
  </si>
  <si>
    <t>160192</t>
  </si>
  <si>
    <t>OPH GTT SOL 3X2.5ML</t>
  </si>
  <si>
    <t>202790</t>
  </si>
  <si>
    <t>178584</t>
  </si>
  <si>
    <t>PIRAMIL COMBI 5 MG/10 MG</t>
  </si>
  <si>
    <t>192209</t>
  </si>
  <si>
    <t>ASMANEX 200 MCG</t>
  </si>
  <si>
    <t>INH PLV 60DÁVX200RG</t>
  </si>
  <si>
    <t>920351</t>
  </si>
  <si>
    <t>KL HELIANTHI OLEUM 90G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</si>
  <si>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</si>
  <si>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</si>
  <si>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</si>
  <si>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</si>
  <si>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</si>
  <si>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</si>
  <si>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</si>
  <si>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</si>
  <si>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</si>
  <si>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</si>
  <si>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</si>
  <si>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</si>
  <si>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</si>
  <si>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</si>
  <si>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</si>
  <si>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</si>
  <si>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</si>
  <si>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</si>
  <si>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</si>
  <si>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</si>
  <si>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</si>
  <si>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</si>
  <si>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</si>
  <si>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</si>
  <si>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</si>
  <si>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</si>
  <si>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</si>
  <si>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</si>
  <si>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</si>
  <si>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</si>
  <si>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</si>
  <si>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</si>
  <si>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</si>
  <si>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</si>
  <si>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</si>
  <si>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</si>
  <si>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</si>
  <si>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</si>
  <si>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</si>
  <si>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</si>
  <si>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</si>
  <si>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</si>
  <si>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</si>
  <si>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</si>
  <si>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</si>
  <si>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</si>
  <si>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</si>
  <si>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</si>
  <si>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117433</t>
  </si>
  <si>
    <t>17433</t>
  </si>
  <si>
    <t>CITALEC 20 ZENTIVA</t>
  </si>
  <si>
    <t>POR TBL FLM 60X20MG</t>
  </si>
  <si>
    <t>118630</t>
  </si>
  <si>
    <t>18630</t>
  </si>
  <si>
    <t>SIOFOR 1000</t>
  </si>
  <si>
    <t>POR TBLFLM60X1000MG</t>
  </si>
  <si>
    <t>126762</t>
  </si>
  <si>
    <t>26762</t>
  </si>
  <si>
    <t>NOVOMIX 30 PENFILL 100 U/ML</t>
  </si>
  <si>
    <t>INJ SUS 5X3ML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</si>
  <si>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</si>
  <si>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</si>
  <si>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</si>
  <si>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</si>
  <si>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</si>
  <si>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</si>
  <si>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</si>
  <si>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</si>
  <si>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</si>
  <si>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</si>
  <si>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</si>
  <si>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</si>
  <si>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</si>
  <si>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</si>
  <si>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</si>
  <si>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</si>
  <si>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</si>
  <si>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</si>
  <si>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</si>
  <si>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</si>
  <si>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</si>
  <si>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</si>
  <si>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</si>
  <si>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</si>
  <si>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</si>
  <si>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</si>
  <si>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</si>
  <si>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</si>
  <si>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</si>
  <si>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</si>
  <si>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</si>
  <si>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</si>
  <si>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</si>
  <si>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</si>
  <si>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</si>
  <si>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</si>
  <si>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</si>
  <si>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</si>
  <si>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</si>
  <si>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</si>
  <si>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</si>
  <si>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</si>
  <si>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</si>
  <si>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</si>
  <si>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</si>
  <si>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</si>
  <si>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</si>
  <si>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</si>
  <si>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</si>
  <si>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</si>
  <si>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</si>
  <si>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</si>
  <si>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</si>
  <si>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153535</t>
  </si>
  <si>
    <t>53535</t>
  </si>
  <si>
    <t>PROPAFENON AL 150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</si>
  <si>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</si>
  <si>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</si>
  <si>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</si>
  <si>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</si>
  <si>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</si>
  <si>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</si>
  <si>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</si>
  <si>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</si>
  <si>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</si>
  <si>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</si>
  <si>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</si>
  <si>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</si>
  <si>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</si>
  <si>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</si>
  <si>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</si>
  <si>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</si>
  <si>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</si>
  <si>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</si>
  <si>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</si>
  <si>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</si>
  <si>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</si>
  <si>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</si>
  <si>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</si>
  <si>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</si>
  <si>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</si>
  <si>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</si>
  <si>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</si>
  <si>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</si>
  <si>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</si>
  <si>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</si>
  <si>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</si>
  <si>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</si>
  <si>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</si>
  <si>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</si>
  <si>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</si>
  <si>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</si>
  <si>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</si>
  <si>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</si>
  <si>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</si>
  <si>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</si>
  <si>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</si>
  <si>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</si>
  <si>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</si>
  <si>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</si>
  <si>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</si>
  <si>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</si>
  <si>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</si>
  <si>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</si>
  <si>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</si>
  <si>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</si>
  <si>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</si>
  <si>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</si>
  <si>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</si>
  <si>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</si>
  <si>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</si>
  <si>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</si>
  <si>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</si>
  <si>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</si>
  <si>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</si>
  <si>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</si>
  <si>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192340</t>
  </si>
  <si>
    <t>WARFARIN PMCS 2 MG</t>
  </si>
  <si>
    <t>POR TBL NOB 100X2MG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</si>
  <si>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</si>
  <si>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</si>
  <si>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</si>
  <si>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</si>
  <si>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</si>
  <si>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</si>
  <si>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</si>
  <si>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</si>
  <si>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</si>
  <si>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</si>
  <si>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</si>
  <si>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</si>
  <si>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</si>
  <si>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</si>
  <si>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</si>
  <si>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</si>
  <si>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</si>
  <si>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</si>
  <si>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</si>
  <si>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</si>
  <si>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</si>
  <si>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</si>
  <si>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</si>
  <si>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</si>
  <si>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</si>
  <si>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</si>
  <si>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</si>
  <si>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</si>
  <si>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</si>
  <si>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</si>
  <si>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</si>
  <si>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</si>
  <si>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</si>
  <si>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</si>
  <si>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</si>
  <si>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</si>
  <si>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</si>
  <si>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</si>
  <si>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</si>
  <si>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</si>
  <si>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</si>
  <si>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</si>
  <si>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</si>
  <si>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</si>
  <si>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</si>
  <si>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</si>
  <si>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</si>
  <si>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</si>
  <si>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</si>
  <si>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</si>
  <si>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</si>
  <si>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</si>
  <si>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</si>
  <si>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</si>
  <si>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</si>
  <si>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</si>
  <si>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</si>
  <si>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</si>
  <si>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</si>
  <si>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</si>
  <si>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</si>
  <si>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</si>
  <si>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</si>
  <si>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</si>
  <si>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</si>
  <si>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</si>
  <si>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</si>
  <si>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</si>
  <si>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</si>
  <si>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</si>
  <si>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</si>
  <si>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</si>
  <si>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</si>
  <si>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</si>
  <si>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</si>
  <si>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</si>
  <si>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</si>
  <si>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</si>
  <si>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</si>
  <si>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</si>
  <si>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</si>
  <si>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</si>
  <si>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</si>
  <si>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</si>
  <si>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</si>
  <si>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</si>
  <si>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</si>
  <si>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</si>
  <si>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</si>
  <si>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</si>
  <si>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</si>
  <si>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</si>
  <si>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</si>
  <si>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</si>
  <si>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</si>
  <si>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</si>
  <si>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</si>
  <si>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</si>
  <si>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</si>
  <si>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</si>
  <si>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</si>
  <si>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</si>
  <si>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</si>
  <si>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</si>
  <si>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</si>
  <si>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</si>
  <si>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</si>
  <si>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</si>
  <si>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</si>
  <si>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</si>
  <si>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</si>
  <si>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</si>
  <si>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</si>
  <si>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</si>
  <si>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</si>
  <si>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</si>
  <si>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</si>
  <si>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</si>
  <si>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</si>
  <si>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</si>
  <si>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</si>
  <si>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</si>
  <si>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</si>
  <si>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</si>
  <si>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</si>
  <si>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</si>
  <si>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</si>
  <si>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</si>
  <si>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</si>
  <si>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</si>
  <si>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</si>
  <si>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</si>
  <si>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</si>
  <si>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</si>
  <si>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</si>
  <si>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</si>
  <si>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</si>
  <si>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</si>
  <si>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</si>
  <si>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</si>
  <si>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</si>
  <si>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</si>
  <si>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</si>
  <si>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</si>
  <si>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</si>
  <si>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</si>
  <si>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</si>
  <si>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</si>
  <si>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</si>
  <si>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</si>
  <si>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</si>
  <si>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</si>
  <si>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</si>
  <si>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122678</t>
  </si>
  <si>
    <t>QUETIAPIN SANDOZ 25 MG</t>
  </si>
  <si>
    <t>126486</t>
  </si>
  <si>
    <t>26486</t>
  </si>
  <si>
    <t>ACTRAPID PENFILL 100IU/ML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</si>
  <si>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</si>
  <si>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</si>
  <si>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</si>
  <si>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</si>
  <si>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</si>
  <si>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</si>
  <si>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</si>
  <si>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</si>
  <si>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</si>
  <si>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</si>
  <si>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</si>
  <si>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</si>
  <si>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</si>
  <si>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</si>
  <si>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</si>
  <si>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</si>
  <si>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</si>
  <si>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848477</t>
  </si>
  <si>
    <t>124346</t>
  </si>
  <si>
    <t>850526</t>
  </si>
  <si>
    <t>101172</t>
  </si>
  <si>
    <t>CADUET 5 MG/10 MG</t>
  </si>
  <si>
    <t>110803</t>
  </si>
  <si>
    <t>10803</t>
  </si>
  <si>
    <t>ZOFRAN</t>
  </si>
  <si>
    <t>INJ SOL 5X2ML/4MG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</si>
  <si>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</si>
  <si>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</si>
  <si>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</si>
  <si>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</si>
  <si>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</si>
  <si>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</si>
  <si>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</si>
  <si>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</si>
  <si>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</si>
  <si>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</si>
  <si>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</si>
  <si>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</si>
  <si>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</si>
  <si>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SOLU-MEDROL</t>
  </si>
  <si>
    <t>INJ SIC 1X125MG+2ML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</si>
  <si>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</si>
  <si>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</si>
  <si>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</si>
  <si>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</si>
  <si>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</si>
  <si>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</si>
  <si>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</si>
  <si>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</si>
  <si>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</si>
  <si>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</si>
  <si>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</si>
  <si>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</si>
  <si>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</si>
  <si>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</si>
  <si>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197563</t>
  </si>
  <si>
    <t>97563</t>
  </si>
  <si>
    <t>ZOFRAN ZYDIS 8 MG</t>
  </si>
  <si>
    <t>TBL SOL 10X8MG</t>
  </si>
  <si>
    <t>28151</t>
  </si>
  <si>
    <t>LEVEMIR 100 U/ML (FLEXPEN)</t>
  </si>
  <si>
    <t>128223</t>
  </si>
  <si>
    <t>28223</t>
  </si>
  <si>
    <t>LYRICA 150 MG</t>
  </si>
  <si>
    <t>POR CPSDUR 56X150MG</t>
  </si>
  <si>
    <t>141669</t>
  </si>
  <si>
    <t>41669</t>
  </si>
  <si>
    <t>ALENDRONATE-TEVA 70 MG</t>
  </si>
  <si>
    <t>POR TBL NOB 4X70MG</t>
  </si>
  <si>
    <t>144997</t>
  </si>
  <si>
    <t>44997</t>
  </si>
  <si>
    <t>DEPAKINE CHRONO 500MG SECABLE</t>
  </si>
  <si>
    <t>TBL RET 100X500MG</t>
  </si>
  <si>
    <t>166760</t>
  </si>
  <si>
    <t>POR TBL FLM 100X50MG</t>
  </si>
  <si>
    <t>847766</t>
  </si>
  <si>
    <t>125520</t>
  </si>
  <si>
    <t>APO-TIC</t>
  </si>
  <si>
    <t>POR TBL FLM 30X250MG</t>
  </si>
  <si>
    <t>847959</t>
  </si>
  <si>
    <t>125521</t>
  </si>
  <si>
    <t>POR TBL FLM 100X250MG</t>
  </si>
  <si>
    <t>849065</t>
  </si>
  <si>
    <t>107595</t>
  </si>
  <si>
    <t>PENESTER</t>
  </si>
  <si>
    <t>POR TBL FLM 90X5MG BLIP</t>
  </si>
  <si>
    <t>849054</t>
  </si>
  <si>
    <t>107847</t>
  </si>
  <si>
    <t>APO-PAROX</t>
  </si>
  <si>
    <t>850106</t>
  </si>
  <si>
    <t>111898</t>
  </si>
  <si>
    <t>NITRESAN 10 MG</t>
  </si>
  <si>
    <t>110253</t>
  </si>
  <si>
    <t>10253</t>
  </si>
  <si>
    <t>POR TBL NOB 90X10MG</t>
  </si>
  <si>
    <t>115317</t>
  </si>
  <si>
    <t>15317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</si>
  <si>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</si>
  <si>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</si>
  <si>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</si>
  <si>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</si>
  <si>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</si>
  <si>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</si>
  <si>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</si>
  <si>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</si>
  <si>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104062</t>
  </si>
  <si>
    <t>4062</t>
  </si>
  <si>
    <t>175080</t>
  </si>
  <si>
    <t>DRETACEN 250 MG</t>
  </si>
  <si>
    <t>POR TBL FLM 50X250MG</t>
  </si>
  <si>
    <t>850148</t>
  </si>
  <si>
    <t>115590</t>
  </si>
  <si>
    <t>MEDORAM PLUS H 5/25 MG</t>
  </si>
  <si>
    <t>142758</t>
  </si>
  <si>
    <t>42758</t>
  </si>
  <si>
    <t>TRANSTEC 52.5 MCG/H</t>
  </si>
  <si>
    <t>DRM EMP TDR 5X30MG</t>
  </si>
  <si>
    <t>142761</t>
  </si>
  <si>
    <t>42761</t>
  </si>
  <si>
    <t>TRANSTEC 70 MCG/H</t>
  </si>
  <si>
    <t>DRM EMP TDR 5X40MG</t>
  </si>
  <si>
    <t>16913</t>
  </si>
  <si>
    <t>MOXOSTAD 0,2 MG</t>
  </si>
  <si>
    <t>POR TBL FLM 30X0.2MG</t>
  </si>
  <si>
    <t>175089</t>
  </si>
  <si>
    <t>DRETACEN 500 MG</t>
  </si>
  <si>
    <t>POR TBL FLM 50X500MG</t>
  </si>
  <si>
    <t>849900</t>
  </si>
  <si>
    <t>125086</t>
  </si>
  <si>
    <t>850606</t>
  </si>
  <si>
    <t>OPRYMEA 0,18 MG</t>
  </si>
  <si>
    <t>POR TBL NOB 30X0.18MG</t>
  </si>
  <si>
    <t>175091</t>
  </si>
  <si>
    <t>POR TBL FLM 100X500MG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</si>
  <si>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</si>
  <si>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</si>
  <si>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</si>
  <si>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</si>
  <si>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</si>
  <si>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</si>
  <si>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</si>
  <si>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</si>
  <si>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</si>
  <si>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</si>
  <si>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</si>
  <si>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849290</t>
  </si>
  <si>
    <t>107848</t>
  </si>
  <si>
    <t>849997</t>
  </si>
  <si>
    <t>500278</t>
  </si>
  <si>
    <t>OPRYMEA 0,7 MG</t>
  </si>
  <si>
    <t>POR TBL NOB 30X0.7MG</t>
  </si>
  <si>
    <t>187793</t>
  </si>
  <si>
    <t>191922</t>
  </si>
  <si>
    <t>POR TBL FLM 60X1000MG</t>
  </si>
  <si>
    <t>153643</t>
  </si>
  <si>
    <t>53643</t>
  </si>
  <si>
    <t>DIROTON 20MG</t>
  </si>
  <si>
    <t>175101</t>
  </si>
  <si>
    <t>DRETACEN 1000 MG</t>
  </si>
  <si>
    <t>POR TBL FLM 100X1000MG</t>
  </si>
  <si>
    <t>115572</t>
  </si>
  <si>
    <t>MEDORAM PLUS H 2,5/12,5 MG</t>
  </si>
  <si>
    <t>112356</t>
  </si>
  <si>
    <t>12356</t>
  </si>
  <si>
    <t>POR TBL FLM 120X850MG</t>
  </si>
  <si>
    <t>50113006</t>
  </si>
  <si>
    <t>33833</t>
  </si>
  <si>
    <t>DIASIP S PŘÍCHUTÍ CAPPUCCINO</t>
  </si>
  <si>
    <t>POR SOL 4X200ML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</si>
  <si>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</si>
  <si>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</si>
  <si>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</si>
  <si>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</si>
  <si>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</si>
  <si>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</si>
  <si>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</si>
  <si>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</si>
  <si>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</si>
  <si>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</si>
  <si>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</si>
  <si>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</si>
  <si>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</si>
  <si>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</si>
  <si>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988740</t>
  </si>
  <si>
    <t>Nutrison Advanced Diason 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</si>
  <si>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</si>
  <si>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</si>
  <si>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</si>
  <si>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</si>
  <si>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</si>
  <si>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</si>
  <si>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</si>
  <si>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</si>
  <si>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</si>
  <si>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</si>
  <si>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</si>
  <si>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</si>
  <si>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</si>
  <si>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500732</t>
  </si>
  <si>
    <t>33704</t>
  </si>
  <si>
    <t>DIASIP S PŘÍCHUTÍ CAPPUCHINO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</si>
  <si>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</si>
  <si>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</si>
  <si>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</si>
  <si>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</si>
  <si>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</si>
  <si>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</si>
  <si>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</si>
  <si>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</si>
  <si>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</si>
  <si>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</si>
  <si>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</si>
  <si>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</si>
  <si>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</si>
  <si>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</si>
  <si>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</si>
  <si>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33526</t>
  </si>
  <si>
    <t>NUTRISON</t>
  </si>
  <si>
    <t>33677</t>
  </si>
  <si>
    <t>POR SOL 1X1500ML</t>
  </si>
  <si>
    <t>50113013</t>
  </si>
  <si>
    <t>194453</t>
  </si>
  <si>
    <t>94453</t>
  </si>
  <si>
    <t>CIPRINOL 250</t>
  </si>
  <si>
    <t>TBL OBD 10X250MG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</si>
  <si>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</si>
  <si>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</si>
  <si>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</si>
  <si>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</si>
  <si>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</si>
  <si>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</si>
  <si>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</si>
  <si>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</si>
  <si>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</si>
  <si>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</si>
  <si>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</si>
  <si>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</si>
  <si>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</si>
  <si>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</si>
  <si>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</si>
  <si>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</si>
  <si>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</si>
  <si>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</si>
  <si>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</si>
  <si>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</si>
  <si>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</si>
  <si>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</si>
  <si>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</si>
  <si>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</si>
  <si>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</si>
  <si>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</si>
  <si>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</si>
  <si>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</si>
  <si>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</si>
  <si>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</si>
  <si>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</si>
  <si>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</si>
  <si>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</si>
  <si>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</si>
  <si>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</si>
  <si>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</si>
  <si>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</si>
  <si>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</si>
  <si>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</si>
  <si>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</si>
  <si>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</si>
  <si>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</si>
  <si>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</si>
  <si>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</si>
  <si>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162050</t>
  </si>
  <si>
    <t>62050</t>
  </si>
  <si>
    <t>DUOMOX 500</t>
  </si>
  <si>
    <t>TBL 20X500MG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</si>
  <si>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</si>
  <si>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</si>
  <si>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</si>
  <si>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</si>
  <si>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</si>
  <si>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</si>
  <si>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</si>
  <si>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</si>
  <si>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</si>
  <si>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</si>
  <si>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</si>
  <si>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</si>
  <si>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</si>
  <si>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</si>
  <si>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</si>
  <si>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</si>
  <si>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</si>
  <si>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</si>
  <si>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</si>
  <si>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</si>
  <si>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</si>
  <si>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</si>
  <si>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</si>
  <si>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</si>
  <si>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</si>
  <si>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</si>
  <si>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</si>
  <si>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</si>
  <si>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</si>
  <si>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</si>
  <si>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</si>
  <si>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</si>
  <si>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</si>
  <si>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</si>
  <si>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</si>
  <si>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</si>
  <si>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</si>
  <si>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</si>
  <si>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</si>
  <si>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</si>
  <si>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</si>
  <si>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</si>
  <si>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</si>
  <si>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</si>
  <si>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</si>
  <si>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</si>
  <si>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</si>
  <si>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</si>
  <si>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</si>
  <si>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</si>
  <si>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</si>
  <si>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</si>
  <si>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</si>
  <si>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</si>
  <si>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</si>
  <si>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</si>
  <si>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</si>
  <si>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</si>
  <si>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</si>
  <si>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</si>
  <si>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</si>
  <si>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</si>
  <si>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</si>
  <si>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</si>
  <si>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</si>
  <si>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</si>
  <si>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</si>
  <si>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</si>
  <si>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</si>
  <si>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</si>
  <si>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</si>
  <si>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</si>
  <si>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</si>
  <si>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849143</t>
  </si>
  <si>
    <t>155940</t>
  </si>
  <si>
    <t>Herpesin krém 1x2g 5%</t>
  </si>
  <si>
    <t>148262</t>
  </si>
  <si>
    <t>48262</t>
  </si>
  <si>
    <t>PLV ADS 1X5GM</t>
  </si>
  <si>
    <t>114875</t>
  </si>
  <si>
    <t>14875</t>
  </si>
  <si>
    <t>IALUGEN PLUS</t>
  </si>
  <si>
    <t>CRM 1X20GM</t>
  </si>
  <si>
    <t>119751</t>
  </si>
  <si>
    <t>19751</t>
  </si>
  <si>
    <t>DUOMOX 1000</t>
  </si>
  <si>
    <t>POR TBLNOB14X1000MG</t>
  </si>
  <si>
    <t>114877</t>
  </si>
  <si>
    <t>14877</t>
  </si>
  <si>
    <t>CRM 1X60GM</t>
  </si>
  <si>
    <t>132559</t>
  </si>
  <si>
    <t>32559</t>
  </si>
  <si>
    <t>OSPAMOX 1000 MG</t>
  </si>
  <si>
    <t>POR TBLFLM14X1000MG</t>
  </si>
  <si>
    <t>155759</t>
  </si>
  <si>
    <t>55759</t>
  </si>
  <si>
    <t>PAMYCON NA PRIPRAVU KAPEK</t>
  </si>
  <si>
    <t>PLV 1X1LAHV</t>
  </si>
  <si>
    <t>193207</t>
  </si>
  <si>
    <t>93207</t>
  </si>
  <si>
    <t>TOBREX</t>
  </si>
  <si>
    <t>UNG OPH 3.5GM 0.3%</t>
  </si>
  <si>
    <t>193465</t>
  </si>
  <si>
    <t>93465</t>
  </si>
  <si>
    <t>NOLICIN</t>
  </si>
  <si>
    <t>TBL 20X400MG</t>
  </si>
  <si>
    <t>175022</t>
  </si>
  <si>
    <t>75022</t>
  </si>
  <si>
    <t>COTRIMOXAZOL AL FORTE</t>
  </si>
  <si>
    <t>TBL 10X960MG</t>
  </si>
  <si>
    <t>114873</t>
  </si>
  <si>
    <t>14873</t>
  </si>
  <si>
    <t>EXT 10KS(10X10CM)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</si>
  <si>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</si>
  <si>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</si>
  <si>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</si>
  <si>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</si>
  <si>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</si>
  <si>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</si>
  <si>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</si>
  <si>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</si>
  <si>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</si>
  <si>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</si>
  <si>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168860</t>
  </si>
  <si>
    <t>DIFICLIR 200 MG</t>
  </si>
  <si>
    <t>POR TBL FLM 2X10X200MG</t>
  </si>
  <si>
    <t>201030</t>
  </si>
  <si>
    <t>SEFOTAK 1 G</t>
  </si>
  <si>
    <t>INJ PLV SOL 1X1GM</t>
  </si>
  <si>
    <t>176355</t>
  </si>
  <si>
    <t>76355</t>
  </si>
  <si>
    <t>FORTUM</t>
  </si>
  <si>
    <t>INJ 1X500MG</t>
  </si>
  <si>
    <t>134595</t>
  </si>
  <si>
    <t>MEDOCLAV 1000 MG/200 MG</t>
  </si>
  <si>
    <t>INJ+INF PLV SOL 10X1.2GM</t>
  </si>
  <si>
    <t>94176</t>
  </si>
  <si>
    <t>CEFOTAXIME LEK 1 G PRÁŠEK PRO INJEKČNÍ ROZTOK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</si>
  <si>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</si>
  <si>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</si>
  <si>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</si>
  <si>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</si>
  <si>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</si>
  <si>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</si>
  <si>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</si>
  <si>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</si>
  <si>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</si>
  <si>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</si>
  <si>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</si>
  <si>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</si>
  <si>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</si>
  <si>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</si>
  <si>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</si>
  <si>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</si>
  <si>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</si>
  <si>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</si>
  <si>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</si>
  <si>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</si>
  <si>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</si>
  <si>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</si>
  <si>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</si>
  <si>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</si>
  <si>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</si>
  <si>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</si>
  <si>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</si>
  <si>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</si>
  <si>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</si>
  <si>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</si>
  <si>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</si>
  <si>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</si>
  <si>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</si>
  <si>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</si>
  <si>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</si>
  <si>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</si>
  <si>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</si>
  <si>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</si>
  <si>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</si>
  <si>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</si>
  <si>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</si>
  <si>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</si>
  <si>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</si>
  <si>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</si>
  <si>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</si>
  <si>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</si>
  <si>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</si>
  <si>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</si>
  <si>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</si>
  <si>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104234</t>
  </si>
  <si>
    <t>4234</t>
  </si>
  <si>
    <t>INJ 1X2ML 300MG</t>
  </si>
  <si>
    <t>177044</t>
  </si>
  <si>
    <t>77044</t>
  </si>
  <si>
    <t>INJ SIC 1X750MG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</si>
  <si>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</si>
  <si>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</si>
  <si>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</si>
  <si>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</si>
  <si>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</si>
  <si>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</si>
  <si>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</si>
  <si>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</si>
  <si>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</si>
  <si>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</si>
  <si>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</si>
  <si>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</si>
  <si>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</si>
  <si>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</si>
  <si>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</si>
  <si>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</si>
  <si>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</si>
  <si>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</si>
  <si>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</si>
  <si>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</si>
  <si>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</si>
  <si>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</si>
  <si>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</si>
  <si>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</si>
  <si>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</si>
  <si>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</si>
  <si>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</si>
  <si>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</si>
  <si>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</si>
  <si>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</si>
  <si>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</si>
  <si>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176150</t>
  </si>
  <si>
    <t>76150</t>
  </si>
  <si>
    <t>BATRAFEN</t>
  </si>
  <si>
    <t>176152</t>
  </si>
  <si>
    <t>76152</t>
  </si>
  <si>
    <t>LIQ 1X20ML</t>
  </si>
  <si>
    <t>115887</t>
  </si>
  <si>
    <t>15887</t>
  </si>
  <si>
    <t>LAMISIL SPREJ</t>
  </si>
  <si>
    <t>DRM SPR SOL 1X15ML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</si>
  <si>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</si>
  <si>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</si>
  <si>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</si>
  <si>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</si>
  <si>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</si>
  <si>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</si>
  <si>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</si>
  <si>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50113008</t>
  </si>
  <si>
    <t>97910</t>
  </si>
  <si>
    <t>Human Albumin 20% 100 ml GRIFOLS</t>
  </si>
  <si>
    <t>845815</t>
  </si>
  <si>
    <t>FOB test na okultní krvácení</t>
  </si>
  <si>
    <t>GER lůž. odd. 46, 47,-původně 90 lůž/ 15 uzav</t>
  </si>
  <si>
    <t>Oddělení geriatrie,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</si>
  <si>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</si>
  <si>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</si>
  <si>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</si>
  <si>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</si>
  <si>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</si>
  <si>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3011 - GER lůž. odd. 46, 47,-původně 90 lůž/ 15 uzav</t>
  </si>
  <si>
    <t>A10AB01 - Inzulin lidský</t>
  </si>
  <si>
    <t>N06DA02 - Donepezil</t>
  </si>
  <si>
    <t>B01AC04 - Klopidogrel</t>
  </si>
  <si>
    <t>N06AX11 - Mirtazapin</t>
  </si>
  <si>
    <t>C08DA01 - Verapamil</t>
  </si>
  <si>
    <t>A10AC01 - Inzulin lidský</t>
  </si>
  <si>
    <t>N04BC04 - Ropinirol</t>
  </si>
  <si>
    <t>H03AA01 - Levothyroxin, sodná sůl</t>
  </si>
  <si>
    <t>N05AH04 - Kvetiapin</t>
  </si>
  <si>
    <t>C02CA04 - Doxazosin</t>
  </si>
  <si>
    <t>C01BC03 - Propafenon</t>
  </si>
  <si>
    <t>A10BA02 - Metformin</t>
  </si>
  <si>
    <t>C09CA07 - Telmisartan</t>
  </si>
  <si>
    <t>A10BB12 - Glimepirid</t>
  </si>
  <si>
    <t>J01AA02 - Doxycyklin</t>
  </si>
  <si>
    <t>J01MA02 - Ciprofloxacin</t>
  </si>
  <si>
    <t>V06XX - Potraviny pro zvláštní lékařské účely (PZLÚ)</t>
  </si>
  <si>
    <t>N06AB10 - Escitalopram</t>
  </si>
  <si>
    <t>M04AA01 - Alopurinol</t>
  </si>
  <si>
    <t>J01FF01 - Klindamycin</t>
  </si>
  <si>
    <t>A02BC02 - Pantoprazol</t>
  </si>
  <si>
    <t>N03AX16 - Pregabalin</t>
  </si>
  <si>
    <t>C01BD01 - Amiodaron</t>
  </si>
  <si>
    <t>R06AE09 - Levocetirizin</t>
  </si>
  <si>
    <t>C02AC05 - Moxonidin</t>
  </si>
  <si>
    <t>J02AC01 - Flukonazol</t>
  </si>
  <si>
    <t>A10AB05 - Inzulin aspart</t>
  </si>
  <si>
    <t>N03AG01 - Kyselina valproová</t>
  </si>
  <si>
    <t>C03EA01 - Hydrochlorothiazid a kalium šetřící diuretika</t>
  </si>
  <si>
    <t>N05BA12 - Alprazolam</t>
  </si>
  <si>
    <t>C07AB05 - Betaxolol</t>
  </si>
  <si>
    <t>N07CA01 - Betahistin</t>
  </si>
  <si>
    <t>C07AB07 - Bisoprolol</t>
  </si>
  <si>
    <t>J01FA09 - Klarithromycin</t>
  </si>
  <si>
    <t>C07AG02 - Karvedilol</t>
  </si>
  <si>
    <t>A04AA01 - Ondansetron</t>
  </si>
  <si>
    <t>C08CA01 - Amlodipin</t>
  </si>
  <si>
    <t>M01AC06 - Meloxikam</t>
  </si>
  <si>
    <t>C08CA08 - Nitrendipin</t>
  </si>
  <si>
    <t>N02AE01 - Buprenorfin</t>
  </si>
  <si>
    <t>A02BC03 - Lansoprazol</t>
  </si>
  <si>
    <t>N03AX12 - Gabapentin</t>
  </si>
  <si>
    <t>C09AA03 - Lisinopril</t>
  </si>
  <si>
    <t>N04BC05 - Pramipexol</t>
  </si>
  <si>
    <t>C09AA04 - Perindopril</t>
  </si>
  <si>
    <t>N06AB05 - Paroxetin</t>
  </si>
  <si>
    <t>C09AA05 - Ramipril</t>
  </si>
  <si>
    <t>N06BX18 - Vinpocetin</t>
  </si>
  <si>
    <t>C09AA10 - Trandolapril</t>
  </si>
  <si>
    <t>R03AC13 - Formoterol</t>
  </si>
  <si>
    <t>C09BA04 - Perindopril a diuretika</t>
  </si>
  <si>
    <t>J01DH51 - Imipenem a enzymový inhibitor</t>
  </si>
  <si>
    <t>C09BA05 - Ramipril a diuretika</t>
  </si>
  <si>
    <t>J01FA10 - Azithromycin</t>
  </si>
  <si>
    <t>C09BA06 - Chinapril a diuretika</t>
  </si>
  <si>
    <t>J01MA01 - Ofloxacin</t>
  </si>
  <si>
    <t>C09BB04 - Perindopril a amlodipin</t>
  </si>
  <si>
    <t>J01XA01 - Vankomycin</t>
  </si>
  <si>
    <t>C09CA01 - Losartan</t>
  </si>
  <si>
    <t>L02BG04 - Letrozol</t>
  </si>
  <si>
    <t>A10AD05 - Inzulin aspart</t>
  </si>
  <si>
    <t>M01AX17 - Nimesulid</t>
  </si>
  <si>
    <t>C09DA01 - Losartan a diuretika</t>
  </si>
  <si>
    <t>M05BA04 - Kyselina alendronová</t>
  </si>
  <si>
    <t>C10AA01 - Simvastatin</t>
  </si>
  <si>
    <t>N02AX02 - Tramadol</t>
  </si>
  <si>
    <t>C10AA05 - Atorvastatin</t>
  </si>
  <si>
    <t>N03AX09 - Lamotrigin</t>
  </si>
  <si>
    <t>C10AA07 - Rosuvastatin</t>
  </si>
  <si>
    <t>N03AX14 - Levetiracetam</t>
  </si>
  <si>
    <t>C10AB05 - Fenofibrát</t>
  </si>
  <si>
    <t>B01AA03 - Warfarin</t>
  </si>
  <si>
    <t>S01EE01 - Latanoprost</t>
  </si>
  <si>
    <t>B01AB06 - Nadroparin</t>
  </si>
  <si>
    <t>R03AK06 - Salmeterol a flutikason</t>
  </si>
  <si>
    <t>N06AB04 - Citalopram</t>
  </si>
  <si>
    <t>G04CB01 - Finasterid</t>
  </si>
  <si>
    <t>N06AB06 - Sertralin</t>
  </si>
  <si>
    <t>H02AB04 - Methylprednisolon</t>
  </si>
  <si>
    <t>A06AD11 - Laktulóza</t>
  </si>
  <si>
    <t>A10AE05 - Inzulin detemir</t>
  </si>
  <si>
    <t>B01AC05 - Tiklopidin</t>
  </si>
  <si>
    <t>A03FA - Prokinetika</t>
  </si>
  <si>
    <t>R03AC02 - Salbutamol</t>
  </si>
  <si>
    <t>J01CR01 - Ampicilin a enzymový inhibitor</t>
  </si>
  <si>
    <t>R06AE07 - Cetirizin</t>
  </si>
  <si>
    <t>J01CR02 - Amoxicilin a enzymový inhibitor</t>
  </si>
  <si>
    <t>B01AE07 - Dabigatran-etexilát</t>
  </si>
  <si>
    <t>J01DC02 - Cefuroxim</t>
  </si>
  <si>
    <t>C10BX03 - Atorvastatin a amlodipin</t>
  </si>
  <si>
    <t>A02BA03 - Famotidin</t>
  </si>
  <si>
    <t>G04CA02 - Tamsulosin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</si>
  <si>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</si>
  <si>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</si>
  <si>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</si>
  <si>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</si>
  <si>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</si>
  <si>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</si>
  <si>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</si>
  <si>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</si>
  <si>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</si>
  <si>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A03FA</t>
  </si>
  <si>
    <t>A04AA01</t>
  </si>
  <si>
    <t>ORM TBL BUC 10X8MG</t>
  </si>
  <si>
    <t>A06AD11</t>
  </si>
  <si>
    <t>A10AB01</t>
  </si>
  <si>
    <t>ACTRAPID PENFILL 100 IU/ML</t>
  </si>
  <si>
    <t>A10AB05</t>
  </si>
  <si>
    <t>A10AC01</t>
  </si>
  <si>
    <t>HUMULIN N (NPH) CARTRIDGE</t>
  </si>
  <si>
    <t>INJ SUS 5X3ML/300UT</t>
  </si>
  <si>
    <t>A10AD05</t>
  </si>
  <si>
    <t>A10AE05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</si>
  <si>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</si>
  <si>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</si>
  <si>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</si>
  <si>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</si>
  <si>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</si>
  <si>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</si>
  <si>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</si>
  <si>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</si>
  <si>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</si>
  <si>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</si>
  <si>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</si>
  <si>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</si>
  <si>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C01BC03</t>
  </si>
  <si>
    <t>POR TBL FLM 50X150MG</t>
  </si>
  <si>
    <t>PROPANORM 150 MG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</si>
  <si>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</si>
  <si>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</si>
  <si>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</si>
  <si>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</si>
  <si>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</si>
  <si>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</si>
  <si>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</si>
  <si>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</si>
  <si>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</si>
  <si>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C03EA01</t>
  </si>
  <si>
    <t>C07AB05</t>
  </si>
  <si>
    <t>C07AB07</t>
  </si>
  <si>
    <t>C07AG02</t>
  </si>
  <si>
    <t>C08CA01</t>
  </si>
  <si>
    <t>C08CA08</t>
  </si>
  <si>
    <t>C08DA01</t>
  </si>
  <si>
    <t>POR TBL RET 50X240MG</t>
  </si>
  <si>
    <t>ISOPTIN SR 240 MG</t>
  </si>
  <si>
    <t>POR TBL PRO 30X240MG</t>
  </si>
  <si>
    <t>C09AA03</t>
  </si>
  <si>
    <t>DIROTON 10 MG</t>
  </si>
  <si>
    <t>POR TBL NOB 28X10MG</t>
  </si>
  <si>
    <t>DIROTON 20 MG</t>
  </si>
  <si>
    <t>POR TBL NOB 28X20MG</t>
  </si>
  <si>
    <t>C09AA04</t>
  </si>
  <si>
    <t>C09AA05</t>
  </si>
  <si>
    <t>TRITACE 5 MG</t>
  </si>
  <si>
    <t>C09AA10</t>
  </si>
  <si>
    <t>GOPTEN 2 MG</t>
  </si>
  <si>
    <t>POR CPS DUR 28X2MG</t>
  </si>
  <si>
    <t>C09BA04</t>
  </si>
  <si>
    <t>C09BA05</t>
  </si>
  <si>
    <t>C09BA06</t>
  </si>
  <si>
    <t>ACCUZIDE 10</t>
  </si>
  <si>
    <t>C09BB04</t>
  </si>
  <si>
    <t>C09CA01</t>
  </si>
  <si>
    <t>LOZAP 12,5 ZENTIVA</t>
  </si>
  <si>
    <t>POR TBL FLM 30X12.5MG</t>
  </si>
  <si>
    <t>POR TBL FLM 90X50MG</t>
  </si>
  <si>
    <t>C09CA07</t>
  </si>
  <si>
    <t>C09DA01</t>
  </si>
  <si>
    <t>C10AA01</t>
  </si>
  <si>
    <t>C10AA05</t>
  </si>
  <si>
    <t>POR TBL FLM 30X40MG</t>
  </si>
  <si>
    <t>POR TBL FLM 100X40MG</t>
  </si>
  <si>
    <t>C10AA07</t>
  </si>
  <si>
    <t>C10AB05</t>
  </si>
  <si>
    <t>POR CPS DUR 30X267MG</t>
  </si>
  <si>
    <t>C10BX03</t>
  </si>
  <si>
    <t>G04CA02</t>
  </si>
  <si>
    <t>POR CPS RDR 30X0.4MG</t>
  </si>
  <si>
    <t>G04CB01</t>
  </si>
  <si>
    <t>H02AB04</t>
  </si>
  <si>
    <t>SOLU-MEDROL 62,5 MG/ML</t>
  </si>
  <si>
    <t>INJ PSO LQF 125MG+2ML</t>
  </si>
  <si>
    <t>H03AA01</t>
  </si>
  <si>
    <t>POR TBL NOB 100X100RG I</t>
  </si>
  <si>
    <t>J01AA02</t>
  </si>
  <si>
    <t>POR TBL NOB 10X100MG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</si>
  <si>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</si>
  <si>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</si>
  <si>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</si>
  <si>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</si>
  <si>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</si>
  <si>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</si>
  <si>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</si>
  <si>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</si>
  <si>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J01DC02</t>
  </si>
  <si>
    <t>POR TBL FLM 10X250MG</t>
  </si>
  <si>
    <t>POR TBL FLM 10X500MG</t>
  </si>
  <si>
    <t>ZINACEF 1,5 G</t>
  </si>
  <si>
    <t>ZINACEF 750 MG</t>
  </si>
  <si>
    <t>INJ PLV SOL 1X750MG</t>
  </si>
  <si>
    <t>J01DH51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</si>
  <si>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</si>
  <si>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</si>
  <si>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</si>
  <si>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</si>
  <si>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</si>
  <si>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</si>
  <si>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</si>
  <si>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1X2ML/300MG</t>
  </si>
  <si>
    <t>INJ SOL 1X4ML/600MG</t>
  </si>
  <si>
    <t>J01MA01</t>
  </si>
  <si>
    <t>POR TBL FLM 10X200MG</t>
  </si>
  <si>
    <t>J01MA02</t>
  </si>
  <si>
    <t>CIPHIN PRO INFUSIONE 200 MG/100 ML</t>
  </si>
  <si>
    <t>INF SOL 1X100ML/200MG</t>
  </si>
  <si>
    <t>J01XA01</t>
  </si>
  <si>
    <t>EDICIN 0,5 G</t>
  </si>
  <si>
    <t>J02AC01</t>
  </si>
  <si>
    <t>MYCOMAX INF</t>
  </si>
  <si>
    <t>INF SOL 1X100ML</t>
  </si>
  <si>
    <t>POR CPS DUR 28X100MG</t>
  </si>
  <si>
    <t>L02BG04</t>
  </si>
  <si>
    <t>POR TBL FLM 30X2.5MG</t>
  </si>
  <si>
    <t>M01AC06</t>
  </si>
  <si>
    <t>POR TBL NOB 20X15MG</t>
  </si>
  <si>
    <t>M01AX17</t>
  </si>
  <si>
    <t>POR TBL NOB 30X100MG</t>
  </si>
  <si>
    <t>M04AA01</t>
  </si>
  <si>
    <t>M05BA04</t>
  </si>
  <si>
    <t>N02AE01</t>
  </si>
  <si>
    <t>TRANSTEC 52,5 MCG/H</t>
  </si>
  <si>
    <t>N02AX02</t>
  </si>
  <si>
    <t>POR TBL PRO 10X100MG</t>
  </si>
  <si>
    <t>POR TBL PRO 30X100MG</t>
  </si>
  <si>
    <t>POR TBL PRO 50X100MG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</si>
  <si>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</si>
  <si>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</si>
  <si>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</si>
  <si>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</si>
  <si>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</si>
  <si>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</si>
  <si>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</si>
  <si>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</si>
  <si>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</si>
  <si>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</si>
  <si>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</si>
  <si>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</si>
  <si>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</si>
  <si>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</si>
  <si>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</si>
  <si>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</si>
  <si>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</si>
  <si>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</si>
  <si>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</si>
  <si>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</si>
  <si>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</si>
  <si>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</si>
  <si>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</si>
  <si>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</si>
  <si>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</si>
  <si>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</si>
  <si>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30X10 MG</t>
  </si>
  <si>
    <t>POR TBL FLM 30X20 MG</t>
  </si>
  <si>
    <t>POR TBL FLM 60X20 MG</t>
  </si>
  <si>
    <t>N06AB05</t>
  </si>
  <si>
    <t>N06AB06</t>
  </si>
  <si>
    <t>ZOLOFT 50 MG</t>
  </si>
  <si>
    <t>POR TBL FLM 28X50MG</t>
  </si>
  <si>
    <t>N06AB10</t>
  </si>
  <si>
    <t>N06AX11</t>
  </si>
  <si>
    <t>N06BX18</t>
  </si>
  <si>
    <t>INJ SOL 10X2ML/10MG</t>
  </si>
  <si>
    <t>POR TBL NOB 50X5MG</t>
  </si>
  <si>
    <t>N06DA02</t>
  </si>
  <si>
    <t>N07CA01</t>
  </si>
  <si>
    <t>POR TBL NOB 100X8MG</t>
  </si>
  <si>
    <t>R03AC02</t>
  </si>
  <si>
    <t>INH SUS PSS 200X100RG</t>
  </si>
  <si>
    <t>R03AC13</t>
  </si>
  <si>
    <t>R03AK06</t>
  </si>
  <si>
    <t>INH PLV 1X60X50/500MCG</t>
  </si>
  <si>
    <t>INH PLV 1X60X50/250RG</t>
  </si>
  <si>
    <t>R06AE07</t>
  </si>
  <si>
    <t>POR TBL FLM 60X10MG</t>
  </si>
  <si>
    <t>R06AE09</t>
  </si>
  <si>
    <t>S01EE01</t>
  </si>
  <si>
    <t>OPH GTT SOL 3X2.5ML I</t>
  </si>
  <si>
    <t>OPH GTT SOL 1X2.5ML I</t>
  </si>
  <si>
    <t>V06XX</t>
  </si>
  <si>
    <t>NUTRISON PROTEIN PLUS MULTI FIBRE</t>
  </si>
  <si>
    <t>POR SOL 1X500ML</t>
  </si>
  <si>
    <t>DIASIP S PŘÍCHUTÍ JAHODOVOU</t>
  </si>
  <si>
    <t>DIASIP S PŘÍCHUTÍ VANILKOVOU</t>
  </si>
  <si>
    <t>CUBITAN S PŘÍCHUTÍ VANILKOVOU</t>
  </si>
  <si>
    <t>CUBITAN S PŘÍCHUTÍ JAHODOVOU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</si>
  <si>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</si>
  <si>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</si>
  <si>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</si>
  <si>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</si>
  <si>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</si>
  <si>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</si>
  <si>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</si>
  <si>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</si>
  <si>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</si>
  <si>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</si>
  <si>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</si>
  <si>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</si>
  <si>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</si>
  <si>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</si>
  <si>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</si>
  <si>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</si>
  <si>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</si>
  <si>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</si>
  <si>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90240</t>
  </si>
  <si>
    <t>Alopurinol</t>
  </si>
  <si>
    <t>107868</t>
  </si>
  <si>
    <t>POR TBL NOB 30X300MG</t>
  </si>
  <si>
    <t>MILURIT 100</t>
  </si>
  <si>
    <t>Alprazolam</t>
  </si>
  <si>
    <t>Amiodaron</t>
  </si>
  <si>
    <t>Amlodipin</t>
  </si>
  <si>
    <t>125045</t>
  </si>
  <si>
    <t>125059</t>
  </si>
  <si>
    <t>Amoxicilin a enzymový inhibitor</t>
  </si>
  <si>
    <t>Atorvastatin</t>
  </si>
  <si>
    <t>49007</t>
  </si>
  <si>
    <t>ATORIS 20</t>
  </si>
  <si>
    <t>Baklofen</t>
  </si>
  <si>
    <t>BACLOFEN-POLPHARMA 10 MG</t>
  </si>
  <si>
    <t>Betaxolol</t>
  </si>
  <si>
    <t>Biperiden</t>
  </si>
  <si>
    <t>21888</t>
  </si>
  <si>
    <t>POR TBL NOB 20X2MG</t>
  </si>
  <si>
    <t>Bisoprolol</t>
  </si>
  <si>
    <t>3801</t>
  </si>
  <si>
    <t>CONCOR COR 2,5 MG</t>
  </si>
  <si>
    <t>POR TBL FLM 28X2.5MG</t>
  </si>
  <si>
    <t>3802</t>
  </si>
  <si>
    <t>POR TBL FLM 56X2.5MG</t>
  </si>
  <si>
    <t>Bromazepam</t>
  </si>
  <si>
    <t>LEXAURIN 1,5</t>
  </si>
  <si>
    <t>POR TBL NOB 30X1.5MG</t>
  </si>
  <si>
    <t>Budesonid</t>
  </si>
  <si>
    <t>INH PLV CPS 60X400RG</t>
  </si>
  <si>
    <t>Cetirizin</t>
  </si>
  <si>
    <t>Citalopram</t>
  </si>
  <si>
    <t>114286</t>
  </si>
  <si>
    <t>APO-CITAL 20 MG</t>
  </si>
  <si>
    <t>Dabigatran-etexilát</t>
  </si>
  <si>
    <t>29327</t>
  </si>
  <si>
    <t>POR CPS DUR 30X1X110MG</t>
  </si>
  <si>
    <t>Digoxin</t>
  </si>
  <si>
    <t>DIGOXIN 0,125 LÉČIVA</t>
  </si>
  <si>
    <t>POR TBL NOB 30X0.125MG</t>
  </si>
  <si>
    <t>Diosmin, kombinace</t>
  </si>
  <si>
    <t>POR TBL FLM 30X500MG</t>
  </si>
  <si>
    <t>Donepezil</t>
  </si>
  <si>
    <t>154025</t>
  </si>
  <si>
    <t>ALZIL 5 MG</t>
  </si>
  <si>
    <t>Draslík</t>
  </si>
  <si>
    <t>Escitalopram</t>
  </si>
  <si>
    <t>20132</t>
  </si>
  <si>
    <t>CIPRALEX 10 MG</t>
  </si>
  <si>
    <t>POR TBL FLM 28X10MG I</t>
  </si>
  <si>
    <t>Finasterid</t>
  </si>
  <si>
    <t>65988</t>
  </si>
  <si>
    <t>Fosinopril</t>
  </si>
  <si>
    <t>19117</t>
  </si>
  <si>
    <t>FOSINOPRIL-TEVA 20 MG</t>
  </si>
  <si>
    <t>Furosemid</t>
  </si>
  <si>
    <t>56802</t>
  </si>
  <si>
    <t>FURORESE 40</t>
  </si>
  <si>
    <t>POR TBL NOB 20X40MG</t>
  </si>
  <si>
    <t>POR TBL NOB 30X125MG</t>
  </si>
  <si>
    <t>POR TBL NOB 20X250MG</t>
  </si>
  <si>
    <t>POR TBL NOB 50X250MG</t>
  </si>
  <si>
    <t>98218</t>
  </si>
  <si>
    <t>FURON 40 MG</t>
  </si>
  <si>
    <t>POR TBL NOB 50X40MG</t>
  </si>
  <si>
    <t>Gabapentin</t>
  </si>
  <si>
    <t>Gliklazid</t>
  </si>
  <si>
    <t>POR TBL RET 60X30MG</t>
  </si>
  <si>
    <t>Hořčík (různé sole v kombinaci)</t>
  </si>
  <si>
    <t>POR GRA SOL 30</t>
  </si>
  <si>
    <t>Hydrogenované námelové alkaloidy</t>
  </si>
  <si>
    <t>91032</t>
  </si>
  <si>
    <t>SECATOXIN FORTE</t>
  </si>
  <si>
    <t>Hydrochlorothiazid a kalium šetřící diuretika</t>
  </si>
  <si>
    <t>47475</t>
  </si>
  <si>
    <t>Hydrokortison</t>
  </si>
  <si>
    <t>HYDROCORTISON 10 MG JENAPHARM</t>
  </si>
  <si>
    <t>POR TBL NOB 20X10MG</t>
  </si>
  <si>
    <t>Chinapril a diuretika</t>
  </si>
  <si>
    <t>Chlorid draselný</t>
  </si>
  <si>
    <t>17188</t>
  </si>
  <si>
    <t>Cholekalciferol</t>
  </si>
  <si>
    <t>POR GTT SOL 1X10ML</t>
  </si>
  <si>
    <t>Irbesartan</t>
  </si>
  <si>
    <t>Isosorbid-mononitrát</t>
  </si>
  <si>
    <t>21793</t>
  </si>
  <si>
    <t>POR TBL PRO 20X100MG</t>
  </si>
  <si>
    <t>Karbamazepin</t>
  </si>
  <si>
    <t>POR TBL PRO 50X200MG</t>
  </si>
  <si>
    <t>Karvedilol</t>
  </si>
  <si>
    <t>10680</t>
  </si>
  <si>
    <t>CORYOL 12,5 MG</t>
  </si>
  <si>
    <t>POR TBL NOB 30X12.5MG</t>
  </si>
  <si>
    <t>Klonazepam</t>
  </si>
  <si>
    <t>RIVOTRIL 0,5 MG</t>
  </si>
  <si>
    <t>POR TBL NOB 50X0.5MG</t>
  </si>
  <si>
    <t>Klopidogrel</t>
  </si>
  <si>
    <t>143526</t>
  </si>
  <si>
    <t>CLOPIDOGREL ACTAVIS 75 MG</t>
  </si>
  <si>
    <t>POR TBL FLM 30X75MG I</t>
  </si>
  <si>
    <t>143527</t>
  </si>
  <si>
    <t>POR TBL FLM 50X75MG I</t>
  </si>
  <si>
    <t>Kyselina acetylsalicylová</t>
  </si>
  <si>
    <t>ANOPYRIN 100 MG</t>
  </si>
  <si>
    <t>POR TBL NOB 3X20X100MG</t>
  </si>
  <si>
    <t>151142</t>
  </si>
  <si>
    <t>21562</t>
  </si>
  <si>
    <t>POR TBL ENT 20X100MG</t>
  </si>
  <si>
    <t>Jiný</t>
  </si>
  <si>
    <t>155780</t>
  </si>
  <si>
    <t>Kyselina listová</t>
  </si>
  <si>
    <t>ACIDUM FOLICUM LÉČIVA</t>
  </si>
  <si>
    <t>POR TBL OBD 30X10MG</t>
  </si>
  <si>
    <t>Kyselina ursodeoxycholová</t>
  </si>
  <si>
    <t>97864</t>
  </si>
  <si>
    <t>POR CPS DUR 50X250MG</t>
  </si>
  <si>
    <t>Laktulóza</t>
  </si>
  <si>
    <t>Levodopa a inhibitor dekarboxylázy</t>
  </si>
  <si>
    <t>45239</t>
  </si>
  <si>
    <t>ISICOM 100 MG</t>
  </si>
  <si>
    <t>Levothyroxin, sodná sůl</t>
  </si>
  <si>
    <t>EUTHYROX 75 MIKROGRAMŮ</t>
  </si>
  <si>
    <t>POR TBL NOB 100X75RG</t>
  </si>
  <si>
    <t>47141</t>
  </si>
  <si>
    <t>POR TBL NOB 100X50RG I</t>
  </si>
  <si>
    <t>47142</t>
  </si>
  <si>
    <t>POR TBL NOB 50X100RG I</t>
  </si>
  <si>
    <t>EUTHYROX 50 MIKROGRAMŮ</t>
  </si>
  <si>
    <t>POR TBL NOB 100X50RG</t>
  </si>
  <si>
    <t>EUTHYROX 150 MIKROGRAMŮ</t>
  </si>
  <si>
    <t>POR TBL NOB 100X150RG</t>
  </si>
  <si>
    <t>EUTHYROX 100 MIKROGRAMŮ</t>
  </si>
  <si>
    <t>POR TBL NOB 100X100RG</t>
  </si>
  <si>
    <t>Losartan</t>
  </si>
  <si>
    <t>13892</t>
  </si>
  <si>
    <t>Losartan a diuretika</t>
  </si>
  <si>
    <t>Magnesium-laktát</t>
  </si>
  <si>
    <t>TBL.MAGNESII LACTICI 0,5 GLO</t>
  </si>
  <si>
    <t>POR TBL NOB 100X500MG</t>
  </si>
  <si>
    <t>Melperon</t>
  </si>
  <si>
    <t>69447</t>
  </si>
  <si>
    <t>Metformin</t>
  </si>
  <si>
    <t>Metformin a sitagliptin</t>
  </si>
  <si>
    <t>500139</t>
  </si>
  <si>
    <t>POR TBL FLM 28X50MG/1000MG</t>
  </si>
  <si>
    <t>Methotrexát (pouze perorální)</t>
  </si>
  <si>
    <t>184702</t>
  </si>
  <si>
    <t>METHOTREXAT EBEWE 2,5 MG TABLETY</t>
  </si>
  <si>
    <t>Methylprednisolon</t>
  </si>
  <si>
    <t>Metoklopramid</t>
  </si>
  <si>
    <t>DEGAN 10 MG TABLETY</t>
  </si>
  <si>
    <t>POR TBL NOB 40X10MG</t>
  </si>
  <si>
    <t>Metoprolol</t>
  </si>
  <si>
    <t>POR TBL PRO 28X25MG</t>
  </si>
  <si>
    <t>49934</t>
  </si>
  <si>
    <t>POR TBL PRO 30X25MG</t>
  </si>
  <si>
    <t>POR TBL PRO 30X50MG</t>
  </si>
  <si>
    <t>54151</t>
  </si>
  <si>
    <t>EGILOK 50 MG</t>
  </si>
  <si>
    <t>POR TBL NOB 60X50MG</t>
  </si>
  <si>
    <t>Molsidomin</t>
  </si>
  <si>
    <t>POR TBL PRO 30X8MG</t>
  </si>
  <si>
    <t>Nadroparin</t>
  </si>
  <si>
    <t>Naftidrofuryl</t>
  </si>
  <si>
    <t>66014</t>
  </si>
  <si>
    <t>Nitrendipin</t>
  </si>
  <si>
    <t>Nitrofurantoin</t>
  </si>
  <si>
    <t>Omeprazol</t>
  </si>
  <si>
    <t>132530</t>
  </si>
  <si>
    <t>HELICID 20</t>
  </si>
  <si>
    <t>132531</t>
  </si>
  <si>
    <t>Pantoprazol</t>
  </si>
  <si>
    <t>49114</t>
  </si>
  <si>
    <t>POR TBL ENT 56X20MG</t>
  </si>
  <si>
    <t>49122</t>
  </si>
  <si>
    <t>Pentoxifylin</t>
  </si>
  <si>
    <t>53479</t>
  </si>
  <si>
    <t>POR TBL RET 20X400MG</t>
  </si>
  <si>
    <t>Perindopril</t>
  </si>
  <si>
    <t>Perindopril a amlodipin</t>
  </si>
  <si>
    <t>Perindopril a diuretika</t>
  </si>
  <si>
    <t>PRESTARIUM NEO COMBI 5 MG/1,25 MG</t>
  </si>
  <si>
    <t>Piracetam</t>
  </si>
  <si>
    <t>GERATAM 800 MG</t>
  </si>
  <si>
    <t>POR TBL FLM 60X800MG</t>
  </si>
  <si>
    <t>Ramipril</t>
  </si>
  <si>
    <t>56973</t>
  </si>
  <si>
    <t>POR TBL NOB 30X1.25MG</t>
  </si>
  <si>
    <t>Ramipril a amlodipin</t>
  </si>
  <si>
    <t>178587</t>
  </si>
  <si>
    <t>PIRAMIL COMBI 10 MG/10 MG</t>
  </si>
  <si>
    <t>POR CPS DUR 20</t>
  </si>
  <si>
    <t>Rilmenidin</t>
  </si>
  <si>
    <t>Rosuvastatin</t>
  </si>
  <si>
    <t>184431</t>
  </si>
  <si>
    <t>SORVASTA 40 MG</t>
  </si>
  <si>
    <t>Rutosid, kombinace</t>
  </si>
  <si>
    <t>ASCORUTIN</t>
  </si>
  <si>
    <t>POR TBL FLM 50</t>
  </si>
  <si>
    <t>Silikony</t>
  </si>
  <si>
    <t>POR CPS MOL 50X40MG</t>
  </si>
  <si>
    <t>Silymarin</t>
  </si>
  <si>
    <t>Sodná sůl metamizolu</t>
  </si>
  <si>
    <t>NOVALGIN TABLETY</t>
  </si>
  <si>
    <t>POR TBL FLM 20X500MG</t>
  </si>
  <si>
    <t>Spironolakton</t>
  </si>
  <si>
    <t>POR TBL NOB 20X25MG</t>
  </si>
  <si>
    <t>Sulodexid</t>
  </si>
  <si>
    <t>POR CPS MOL 50X250LSU</t>
  </si>
  <si>
    <t>Telmisartan</t>
  </si>
  <si>
    <t>167674</t>
  </si>
  <si>
    <t>TOLURA 80 MG</t>
  </si>
  <si>
    <t>Telmisartan a amlodipin</t>
  </si>
  <si>
    <t>167851</t>
  </si>
  <si>
    <t>POR TBL NOB 14</t>
  </si>
  <si>
    <t>Telmisartan a diuretika</t>
  </si>
  <si>
    <t>26576</t>
  </si>
  <si>
    <t>MICARDISPLUS 80/12,5 MG</t>
  </si>
  <si>
    <t>POR TBL NOB 56</t>
  </si>
  <si>
    <t>Theofylin</t>
  </si>
  <si>
    <t>44302</t>
  </si>
  <si>
    <t>EUPHYLLIN CR N 100</t>
  </si>
  <si>
    <t>POR CPS PRO 20X100MG</t>
  </si>
  <si>
    <t>Tiaprid</t>
  </si>
  <si>
    <t>48577</t>
  </si>
  <si>
    <t>POR TBL NOB 20X100MG</t>
  </si>
  <si>
    <t>Tramadol, kombinace</t>
  </si>
  <si>
    <t>138844</t>
  </si>
  <si>
    <t>Trandolapril</t>
  </si>
  <si>
    <t>45868</t>
  </si>
  <si>
    <t>Trimetazidin</t>
  </si>
  <si>
    <t>32913</t>
  </si>
  <si>
    <t>POR TBL RET 20X35MG</t>
  </si>
  <si>
    <t>32915</t>
  </si>
  <si>
    <t>POR TBL RET 30X35MG</t>
  </si>
  <si>
    <t>Trospium</t>
  </si>
  <si>
    <t>Urapidil</t>
  </si>
  <si>
    <t>Vápník, kombinace s vitaminem D a/nebo jinými léčivy</t>
  </si>
  <si>
    <t>CALCICHEW D3 200 IU</t>
  </si>
  <si>
    <t>POR TBL MND 20</t>
  </si>
  <si>
    <t>POR TBL MND 60</t>
  </si>
  <si>
    <t>Verapamil</t>
  </si>
  <si>
    <t>ISOPTIN 40 MG</t>
  </si>
  <si>
    <t>POR TBL FLM 50X40MG</t>
  </si>
  <si>
    <t>Vinpocetin</t>
  </si>
  <si>
    <t>Warfarin</t>
  </si>
  <si>
    <t>Zolpidem</t>
  </si>
  <si>
    <t>16286</t>
  </si>
  <si>
    <t>STILNOX</t>
  </si>
  <si>
    <t>Jiná</t>
  </si>
  <si>
    <t>*1004</t>
  </si>
  <si>
    <t>*1014</t>
  </si>
  <si>
    <t>*2073</t>
  </si>
  <si>
    <t>*3012</t>
  </si>
  <si>
    <t>Pomůcky  kompenzační pro tělesně postižené</t>
  </si>
  <si>
    <t>23784</t>
  </si>
  <si>
    <t>KŘESLO KLOZETOVÉ 504</t>
  </si>
  <si>
    <t>PEVNÁ VÝŠKA,PLASTOVÁ NÁDOBA S VÍKEM</t>
  </si>
  <si>
    <t>19388</t>
  </si>
  <si>
    <t>KLOZET POKOJOVÝ LOGIC MEDICAL</t>
  </si>
  <si>
    <t>PLASTOVÝ</t>
  </si>
  <si>
    <t>Kompenzační pomůcky pro tělesně postižené</t>
  </si>
  <si>
    <t>Acebutolol</t>
  </si>
  <si>
    <t>SECTRAL 400 MG</t>
  </si>
  <si>
    <t>109850</t>
  </si>
  <si>
    <t>ATORVASTATIN ACTAVIS 20 MG</t>
  </si>
  <si>
    <t>Betahistin</t>
  </si>
  <si>
    <t>5476</t>
  </si>
  <si>
    <t>POR TBL FLM 7X10MG</t>
  </si>
  <si>
    <t>Cinchokain</t>
  </si>
  <si>
    <t>Etamsylát</t>
  </si>
  <si>
    <t>DICYNONE 500</t>
  </si>
  <si>
    <t>POR CPS DUR 30X500MG</t>
  </si>
  <si>
    <t>Fenofibrát</t>
  </si>
  <si>
    <t>76502</t>
  </si>
  <si>
    <t>LIPANTHYL 200 M</t>
  </si>
  <si>
    <t>POR CPS DUR 30X200MG</t>
  </si>
  <si>
    <t>Fenytoin</t>
  </si>
  <si>
    <t>62234</t>
  </si>
  <si>
    <t>56814</t>
  </si>
  <si>
    <t>Glycerol-trinitrát</t>
  </si>
  <si>
    <t>NITROMINT 2,6 MG</t>
  </si>
  <si>
    <t>POR TBL RET 60X2.6MG</t>
  </si>
  <si>
    <t>Haloperidol</t>
  </si>
  <si>
    <t>HALOPERIDOL-RICHTER 1,5 MG</t>
  </si>
  <si>
    <t>POR TBL NOB 50X1.5MG</t>
  </si>
  <si>
    <t>Indapamid</t>
  </si>
  <si>
    <t>POR CPS DUR 30X2.5MG</t>
  </si>
  <si>
    <t>Ipratropium-bromid</t>
  </si>
  <si>
    <t>INH SOL PSS 200X20 MCG</t>
  </si>
  <si>
    <t>Isosorbid-dinitrát</t>
  </si>
  <si>
    <t>21453</t>
  </si>
  <si>
    <t>CARDIKET RETARD 120</t>
  </si>
  <si>
    <t>POR CPS PRO 30X120MG</t>
  </si>
  <si>
    <t>91484</t>
  </si>
  <si>
    <t>CARDIKET RETARD 40</t>
  </si>
  <si>
    <t>POR TBL PRO 50X40MG</t>
  </si>
  <si>
    <t>59467</t>
  </si>
  <si>
    <t>20301</t>
  </si>
  <si>
    <t>MONOTAB 40</t>
  </si>
  <si>
    <t>Jiná léčiva k terapii onemocnění žlučových cest</t>
  </si>
  <si>
    <t>22108</t>
  </si>
  <si>
    <t>FEBICHOL</t>
  </si>
  <si>
    <t>POR CPS MOL 50X100MG</t>
  </si>
  <si>
    <t>Kalcitriol</t>
  </si>
  <si>
    <t>ROCALTROL 0,25 MCG</t>
  </si>
  <si>
    <t>POR CPS MOL 30X0.25RG</t>
  </si>
  <si>
    <t>14938</t>
  </si>
  <si>
    <t>ROCALTROL 0,50 MCG</t>
  </si>
  <si>
    <t>POR CPS MOL 30X0.50RG</t>
  </si>
  <si>
    <t>141034</t>
  </si>
  <si>
    <t>TROMBEX 75 MG POTAHOVANÉ TABLETY</t>
  </si>
  <si>
    <t>Kyanokobalamin</t>
  </si>
  <si>
    <t>VITAMIN B12 LÉČIVA 300 MCG</t>
  </si>
  <si>
    <t>INJ SOL 5X1ML/300RG</t>
  </si>
  <si>
    <t>200214</t>
  </si>
  <si>
    <t>POR TBL NOB 56X100MG</t>
  </si>
  <si>
    <t>Kyselina alendronová a cholekalciferol</t>
  </si>
  <si>
    <t>29954</t>
  </si>
  <si>
    <t>FOSAVANCE 70 MG/5600 IU</t>
  </si>
  <si>
    <t>POR TBL NOB 4</t>
  </si>
  <si>
    <t>Kyselina valproová</t>
  </si>
  <si>
    <t>Léčiva k terapii onemocnění jater</t>
  </si>
  <si>
    <t>Levetiracetam</t>
  </si>
  <si>
    <t>88498</t>
  </si>
  <si>
    <t>NAKOM MITE</t>
  </si>
  <si>
    <t>POR TBL NOB 100X125MG</t>
  </si>
  <si>
    <t>147462</t>
  </si>
  <si>
    <t>EUTHYROX 200 MIKROGRAMŮ</t>
  </si>
  <si>
    <t>POR TBL NOB 100X200RG II</t>
  </si>
  <si>
    <t>12754</t>
  </si>
  <si>
    <t>TABULETTA MAGNESII LACTICI 0,5 CSC</t>
  </si>
  <si>
    <t>Makrogol</t>
  </si>
  <si>
    <t>POR PLV SOL 1X4(SÁČKY)</t>
  </si>
  <si>
    <t>BETALOC SR 200 MG</t>
  </si>
  <si>
    <t>59808</t>
  </si>
  <si>
    <t>Nebivolol</t>
  </si>
  <si>
    <t>Nifedipin</t>
  </si>
  <si>
    <t>POR TBL RET 30X40MG</t>
  </si>
  <si>
    <t>POR CPS ETD 28X20MG SKLO</t>
  </si>
  <si>
    <t>15084</t>
  </si>
  <si>
    <t>ONPRELEN 20</t>
  </si>
  <si>
    <t>POR CPS DUR 28X20MG</t>
  </si>
  <si>
    <t>Oxazepam</t>
  </si>
  <si>
    <t>OXAZEPAM LÉČIVA</t>
  </si>
  <si>
    <t>Oxybutynin</t>
  </si>
  <si>
    <t>109409</t>
  </si>
  <si>
    <t>NOLPAZA 40 MG ENTEROSOLVENTNÍ TABLETY</t>
  </si>
  <si>
    <t>POR TBL ENT 14X40MG</t>
  </si>
  <si>
    <t>180627</t>
  </si>
  <si>
    <t>POR TBL ENT 30X20MG</t>
  </si>
  <si>
    <t>PENTOMER RETARD 400 MG</t>
  </si>
  <si>
    <t>POR TBL PRO 20X400MG</t>
  </si>
  <si>
    <t>177322</t>
  </si>
  <si>
    <t>PERINDOPRIL MYLAN 4 MG</t>
  </si>
  <si>
    <t>Pikosíran sodný</t>
  </si>
  <si>
    <t>Propiverin</t>
  </si>
  <si>
    <t>66817</t>
  </si>
  <si>
    <t>POR TBL OBD 50X15MG</t>
  </si>
  <si>
    <t>Různé jiné kombinace železa</t>
  </si>
  <si>
    <t>94329</t>
  </si>
  <si>
    <t>POR CPS MOL 20</t>
  </si>
  <si>
    <t>POR TBL FLM 50X100MG</t>
  </si>
  <si>
    <t>Simvastatin</t>
  </si>
  <si>
    <t>VEROSPIRON 50 MG</t>
  </si>
  <si>
    <t>158078</t>
  </si>
  <si>
    <t>TELMIZEK 80 MG</t>
  </si>
  <si>
    <t>POR TBL NOB 28X80MG</t>
  </si>
  <si>
    <t>44304</t>
  </si>
  <si>
    <t>POR CPS PRO 20X200MG</t>
  </si>
  <si>
    <t>POR CPS PRO 50X200MG</t>
  </si>
  <si>
    <t>92644</t>
  </si>
  <si>
    <t>AFONILUM SR 125 MG</t>
  </si>
  <si>
    <t>POR CPS PRO 50X125MG</t>
  </si>
  <si>
    <t>Thiamazol</t>
  </si>
  <si>
    <t>POR TBL FLM 50X10MG</t>
  </si>
  <si>
    <t>Tramadol</t>
  </si>
  <si>
    <t>178689</t>
  </si>
  <si>
    <t>PROTEVASC 35 MG TABLETY S PRODLOUŽENÝM UVOLŇOVÁNÍM</t>
  </si>
  <si>
    <t>POR TBL PRO 60X35MG</t>
  </si>
  <si>
    <t>43877</t>
  </si>
  <si>
    <t>VEROGALID ER 240 MG</t>
  </si>
  <si>
    <t>97570</t>
  </si>
  <si>
    <t>LEKOPTIN 80 MG</t>
  </si>
  <si>
    <t>POR TBL OBD 50X80MG</t>
  </si>
  <si>
    <t>146889</t>
  </si>
  <si>
    <t>Fenoterol a ipratropium-bromid</t>
  </si>
  <si>
    <t>Ambroxol</t>
  </si>
  <si>
    <t>45324</t>
  </si>
  <si>
    <t>POR TBL NOB 20X30MG</t>
  </si>
  <si>
    <t>125058</t>
  </si>
  <si>
    <t>Atenolol</t>
  </si>
  <si>
    <t>19592</t>
  </si>
  <si>
    <t>TORVACARD 20</t>
  </si>
  <si>
    <t>19594</t>
  </si>
  <si>
    <t>TORVACARD 40</t>
  </si>
  <si>
    <t>95724</t>
  </si>
  <si>
    <t>66029</t>
  </si>
  <si>
    <t>RCT UNG 1X20GM</t>
  </si>
  <si>
    <t>Dexamethason</t>
  </si>
  <si>
    <t>52335</t>
  </si>
  <si>
    <t>DIGOXIN 0,250 LÉČIVA</t>
  </si>
  <si>
    <t>Domperidon</t>
  </si>
  <si>
    <t>Doxazosin</t>
  </si>
  <si>
    <t>Entakapon</t>
  </si>
  <si>
    <t>27417</t>
  </si>
  <si>
    <t>POR TBL FLM 100X200MG</t>
  </si>
  <si>
    <t>13459</t>
  </si>
  <si>
    <t>FUROSEMID - SLOVAKOFARMA FORTE</t>
  </si>
  <si>
    <t>2079</t>
  </si>
  <si>
    <t>FUROSEMID-SLOVAKOFARMA</t>
  </si>
  <si>
    <t>1244</t>
  </si>
  <si>
    <t>POR TBL RET 30X30MG</t>
  </si>
  <si>
    <t>14935</t>
  </si>
  <si>
    <t>Klarithromycin</t>
  </si>
  <si>
    <t>158392</t>
  </si>
  <si>
    <t>CLOPIDOGREL ACCORD 75 MG POTAHOVANÉ TABLETY</t>
  </si>
  <si>
    <t>POR TBL FLM 50X75MG</t>
  </si>
  <si>
    <t>149370</t>
  </si>
  <si>
    <t>CLOPIDOGREL ACINO 75 MG</t>
  </si>
  <si>
    <t>149483</t>
  </si>
  <si>
    <t>POR TBL FLM 56X75MG</t>
  </si>
  <si>
    <t>Kvetiapin</t>
  </si>
  <si>
    <t>122665</t>
  </si>
  <si>
    <t>QUETIAPIN SANDOZ 100 MG</t>
  </si>
  <si>
    <t>21563</t>
  </si>
  <si>
    <t>POR TBL ENT 50X100MG</t>
  </si>
  <si>
    <t>POR TBL NOB 2X10X100MG</t>
  </si>
  <si>
    <t>42546</t>
  </si>
  <si>
    <t>POR SIR 1X200ML</t>
  </si>
  <si>
    <t>Lansoprazol</t>
  </si>
  <si>
    <t>Levocetirizin</t>
  </si>
  <si>
    <t>124339</t>
  </si>
  <si>
    <t>POR TBL FLM 10X5MG</t>
  </si>
  <si>
    <t>45240</t>
  </si>
  <si>
    <t>POR TBL NOB 60X125MG</t>
  </si>
  <si>
    <t>30018</t>
  </si>
  <si>
    <t>POR TBL NOB 100X75MCG I</t>
  </si>
  <si>
    <t>69190</t>
  </si>
  <si>
    <t>POR TBL NOB 50X50RG</t>
  </si>
  <si>
    <t>Memantin</t>
  </si>
  <si>
    <t>157122</t>
  </si>
  <si>
    <t>METHOTREXAT EBEWE 10 MG TABLETY</t>
  </si>
  <si>
    <t>POR TBL NOB 10X10MG</t>
  </si>
  <si>
    <t>Methyldopa (levotočivá)</t>
  </si>
  <si>
    <t>13778</t>
  </si>
  <si>
    <t>49937</t>
  </si>
  <si>
    <t>POR TBL PRO 28X50MG</t>
  </si>
  <si>
    <t>Metronidazol</t>
  </si>
  <si>
    <t>Moxonidin</t>
  </si>
  <si>
    <t>Multienzymové přípravky (lipáza, proteáza apod.)</t>
  </si>
  <si>
    <t>14810</t>
  </si>
  <si>
    <t>POR CPS ETD 20</t>
  </si>
  <si>
    <t>92627</t>
  </si>
  <si>
    <t>PANZYTRAT 25 000</t>
  </si>
  <si>
    <t>POR CPS DUR 20-PLAST</t>
  </si>
  <si>
    <t>100338</t>
  </si>
  <si>
    <t>POR TBL PRO 100X100MG</t>
  </si>
  <si>
    <t>Ofloxacin</t>
  </si>
  <si>
    <t>UROXAL 5 MG</t>
  </si>
  <si>
    <t>POR TBL NOB 60X5MG</t>
  </si>
  <si>
    <t>49112</t>
  </si>
  <si>
    <t>POR TBL ENT 14X20MG I</t>
  </si>
  <si>
    <t>124115</t>
  </si>
  <si>
    <t>Prednison</t>
  </si>
  <si>
    <t>PREDNISON 5 LÉČIVA</t>
  </si>
  <si>
    <t>POR TBL NOB 20X5MG</t>
  </si>
  <si>
    <t>Prokinetika</t>
  </si>
  <si>
    <t>56977</t>
  </si>
  <si>
    <t>POR TBL NOB 30X2.5MG</t>
  </si>
  <si>
    <t>Rivastigmin</t>
  </si>
  <si>
    <t>26529</t>
  </si>
  <si>
    <t>POR CPS DUR 28X1.5MG</t>
  </si>
  <si>
    <t>26535</t>
  </si>
  <si>
    <t>EXELON 4,5 MG</t>
  </si>
  <si>
    <t>POR CPS DUR 28X4.5MG</t>
  </si>
  <si>
    <t>119653</t>
  </si>
  <si>
    <t>POR TBL FLM 60X100MG</t>
  </si>
  <si>
    <t>Sertralin</t>
  </si>
  <si>
    <t>53951</t>
  </si>
  <si>
    <t>ZOLOFT 100 MG</t>
  </si>
  <si>
    <t>Solifenacin</t>
  </si>
  <si>
    <t>10268</t>
  </si>
  <si>
    <t>POR TBL FLM 20X5MG</t>
  </si>
  <si>
    <t>Sulfamethoxazol a trimethoprim</t>
  </si>
  <si>
    <t>3377</t>
  </si>
  <si>
    <t>POR TBL NOB 20X480MG</t>
  </si>
  <si>
    <t>Sulfonamidy, samotné</t>
  </si>
  <si>
    <t>26577</t>
  </si>
  <si>
    <t>POR TBL NOB 28X1</t>
  </si>
  <si>
    <t>165740</t>
  </si>
  <si>
    <t>TIAPRID PMCS 100 MG</t>
  </si>
  <si>
    <t>Trazodon</t>
  </si>
  <si>
    <t>POR TBL RET 60X150MG</t>
  </si>
  <si>
    <t>32912</t>
  </si>
  <si>
    <t>POR TBL RET 10X35MG</t>
  </si>
  <si>
    <t>32914</t>
  </si>
  <si>
    <t>POR TBL RET 28X35MG</t>
  </si>
  <si>
    <t>83252</t>
  </si>
  <si>
    <t>POR CPS PRO 20X30MG</t>
  </si>
  <si>
    <t>Formoterol a budesonid</t>
  </si>
  <si>
    <t>180086</t>
  </si>
  <si>
    <t>SYMBICORT TURBUHALER 200 MIKROGRAMŮ/ 6 MIKROGRAMŮ/ INHALACE</t>
  </si>
  <si>
    <t>INH PLV 60DÁV</t>
  </si>
  <si>
    <t>Alfakalcidol</t>
  </si>
  <si>
    <t>15525</t>
  </si>
  <si>
    <t>ALPHA D3 0.5 MCG</t>
  </si>
  <si>
    <t>POR CPS MOL 30X0.5RG</t>
  </si>
  <si>
    <t>Amantadin</t>
  </si>
  <si>
    <t>POR CPS DUR 50X100MG</t>
  </si>
  <si>
    <t>151737</t>
  </si>
  <si>
    <t>ORM PAS MOL 50X15MG</t>
  </si>
  <si>
    <t>Amoxicilin</t>
  </si>
  <si>
    <t>POR TBL SUS 20X500MG</t>
  </si>
  <si>
    <t>65388</t>
  </si>
  <si>
    <t>TENORMIN 50</t>
  </si>
  <si>
    <t>Atorvastatin a amlodipin</t>
  </si>
  <si>
    <t>30543</t>
  </si>
  <si>
    <t>3822</t>
  </si>
  <si>
    <t>CONCOR COR 5 MG</t>
  </si>
  <si>
    <t>94164</t>
  </si>
  <si>
    <t>CONCOR 5</t>
  </si>
  <si>
    <t>132810</t>
  </si>
  <si>
    <t>Buprenorfin</t>
  </si>
  <si>
    <t>Cinarizin</t>
  </si>
  <si>
    <t>Ciprofloxacin</t>
  </si>
  <si>
    <t>132523</t>
  </si>
  <si>
    <t>132647</t>
  </si>
  <si>
    <t>132646</t>
  </si>
  <si>
    <t>Distigmin</t>
  </si>
  <si>
    <t>2360</t>
  </si>
  <si>
    <t>UBRETID 5 MG</t>
  </si>
  <si>
    <t>131504</t>
  </si>
  <si>
    <t>APO-DONEPEZIL 5 MG POTAHOVANÉ TABLETY</t>
  </si>
  <si>
    <t>147477</t>
  </si>
  <si>
    <t>DONEPEZIL ACCORD 5 MG POTAHOVANÉ TABLETY</t>
  </si>
  <si>
    <t>45214</t>
  </si>
  <si>
    <t>ZOXON 2</t>
  </si>
  <si>
    <t>Erdostein</t>
  </si>
  <si>
    <t>POR CPS DUR 20X300MG</t>
  </si>
  <si>
    <t>Felodipin</t>
  </si>
  <si>
    <t>POR TBL PRO 30X5MG</t>
  </si>
  <si>
    <t>Fluvastatin</t>
  </si>
  <si>
    <t>200992</t>
  </si>
  <si>
    <t>68632</t>
  </si>
  <si>
    <t>POR TBL NOB 20X500MG</t>
  </si>
  <si>
    <t>Glimepirid</t>
  </si>
  <si>
    <t>47477</t>
  </si>
  <si>
    <t>Chinapril</t>
  </si>
  <si>
    <t>64788</t>
  </si>
  <si>
    <t>ACCUZIDE 20</t>
  </si>
  <si>
    <t>Isradipin</t>
  </si>
  <si>
    <t>Jiná kapiláry stabilizující látky</t>
  </si>
  <si>
    <t>Jinanový list (Ginkgo biloba)</t>
  </si>
  <si>
    <t>47224</t>
  </si>
  <si>
    <t>POR TBL FLM 90X40MG</t>
  </si>
  <si>
    <t>OSTEOD 0,25 MCG</t>
  </si>
  <si>
    <t>Karteolol</t>
  </si>
  <si>
    <t>18797</t>
  </si>
  <si>
    <t>CARVEDILOL-TEVA 12,5 MG</t>
  </si>
  <si>
    <t>POR TBL NOB 50X12.5MG</t>
  </si>
  <si>
    <t>132644</t>
  </si>
  <si>
    <t>POR TBL NOB 14X500MG</t>
  </si>
  <si>
    <t>Klotrimazol</t>
  </si>
  <si>
    <t>Kodein, kombinace kromě psycholeptik</t>
  </si>
  <si>
    <t>87906</t>
  </si>
  <si>
    <t>KORYLAN</t>
  </si>
  <si>
    <t>POR TBL NOB 10</t>
  </si>
  <si>
    <t>Komplex železa s isomaltosou</t>
  </si>
  <si>
    <t>POR TBL MND 30X100MG</t>
  </si>
  <si>
    <t>Komplex železa s isomaltosou a kyselina listová</t>
  </si>
  <si>
    <t>Kyselina alendronová</t>
  </si>
  <si>
    <t>181293</t>
  </si>
  <si>
    <t>ESSENTIALE FORTE 600 MG</t>
  </si>
  <si>
    <t>POR CPS DUR 30X600MG</t>
  </si>
  <si>
    <t>Lerkanidipin</t>
  </si>
  <si>
    <t>169622</t>
  </si>
  <si>
    <t>30021</t>
  </si>
  <si>
    <t>EUTHYROX 125 MIKROGRAMŮ</t>
  </si>
  <si>
    <t>POR TBL NOB 100X125RG</t>
  </si>
  <si>
    <t>47133</t>
  </si>
  <si>
    <t>LETROX 150</t>
  </si>
  <si>
    <t>Linagliptin</t>
  </si>
  <si>
    <t>168446</t>
  </si>
  <si>
    <t>Lisinopril</t>
  </si>
  <si>
    <t>Loperamid</t>
  </si>
  <si>
    <t>49561</t>
  </si>
  <si>
    <t>POR TBL PRO 60X8MG</t>
  </si>
  <si>
    <t>Mometason</t>
  </si>
  <si>
    <t>58168</t>
  </si>
  <si>
    <t>Nimesulid</t>
  </si>
  <si>
    <t>POR GRA SUS 15SÁČ I</t>
  </si>
  <si>
    <t>115318</t>
  </si>
  <si>
    <t>POR CPS ETD 90X20MG HDPE</t>
  </si>
  <si>
    <t>17104</t>
  </si>
  <si>
    <t>LOSEPRAZOL 20 MG</t>
  </si>
  <si>
    <t>POR CPS ETD 90X20MG SKLO</t>
  </si>
  <si>
    <t>128808</t>
  </si>
  <si>
    <t>53480</t>
  </si>
  <si>
    <t>11240</t>
  </si>
  <si>
    <t>GERATAM 1200 MG</t>
  </si>
  <si>
    <t>POR TBL FLM 20X1200MG</t>
  </si>
  <si>
    <t>Pitofenon a analgetika</t>
  </si>
  <si>
    <t>Prednisolon a antiseptika</t>
  </si>
  <si>
    <t>Pregabalin</t>
  </si>
  <si>
    <t>Propafenon</t>
  </si>
  <si>
    <t>15864</t>
  </si>
  <si>
    <t>TRITACE 10 MG</t>
  </si>
  <si>
    <t>56974</t>
  </si>
  <si>
    <t>POR TBL NOB 50X1.25MG</t>
  </si>
  <si>
    <t>Ramipril a felodipin</t>
  </si>
  <si>
    <t>TRIASYN 2,5/2,5 MG</t>
  </si>
  <si>
    <t>Rivaroxaban</t>
  </si>
  <si>
    <t>POR CPS MOL 50</t>
  </si>
  <si>
    <t>Saccharomyces Boulardii</t>
  </si>
  <si>
    <t>162083</t>
  </si>
  <si>
    <t>Selegilin</t>
  </si>
  <si>
    <t>59278</t>
  </si>
  <si>
    <t>Sodná sůl dokusátu, včetně kombinací</t>
  </si>
  <si>
    <t>RCT SOL 2X67.5ML</t>
  </si>
  <si>
    <t>Sultamicilin</t>
  </si>
  <si>
    <t>POR TBL FLM 12X375MG</t>
  </si>
  <si>
    <t>AFONILUM SR 250 MG</t>
  </si>
  <si>
    <t>POR CPS PRO 50X250MG</t>
  </si>
  <si>
    <t>132631</t>
  </si>
  <si>
    <t>Tianeptin</t>
  </si>
  <si>
    <t>POR TBL OBD 90X12.5MG</t>
  </si>
  <si>
    <t>Uhličitan vápenatý</t>
  </si>
  <si>
    <t>CALCII CARBONICI 0,5 TBL. MEDICAMENTA</t>
  </si>
  <si>
    <t>POR TBL NOB 50X0.5GM</t>
  </si>
  <si>
    <t>Valsartan a diuretika</t>
  </si>
  <si>
    <t>164886</t>
  </si>
  <si>
    <t>192341</t>
  </si>
  <si>
    <t>146890</t>
  </si>
  <si>
    <t>Antiagregancia kromě heparinu, kombinace</t>
  </si>
  <si>
    <t>POR CPS RDR 60</t>
  </si>
  <si>
    <t>Cefuroxim</t>
  </si>
  <si>
    <t>Celiprolol</t>
  </si>
  <si>
    <t>Desloratadin</t>
  </si>
  <si>
    <t>26324</t>
  </si>
  <si>
    <t>Enalapril</t>
  </si>
  <si>
    <t>115480</t>
  </si>
  <si>
    <t>APO-ENALAPRIL 10 MG</t>
  </si>
  <si>
    <t>MONOSAN 20 MG</t>
  </si>
  <si>
    <t>Jiná antihistaminika pro systémovou aplikaci</t>
  </si>
  <si>
    <t>14936</t>
  </si>
  <si>
    <t>Kalcium-dobesylát</t>
  </si>
  <si>
    <t>56068</t>
  </si>
  <si>
    <t>DOBICA</t>
  </si>
  <si>
    <t>PREDNISON 20 LÉČIVA</t>
  </si>
  <si>
    <t>172034</t>
  </si>
  <si>
    <t>TEZEO 40 MG</t>
  </si>
  <si>
    <t>POR TBL NOB 28X40MG</t>
  </si>
  <si>
    <t>44303</t>
  </si>
  <si>
    <t>Triamcinolon</t>
  </si>
  <si>
    <t>164887</t>
  </si>
  <si>
    <t>169675</t>
  </si>
  <si>
    <t>189079</t>
  </si>
  <si>
    <t>CALCICHEW D3 LEMON 400 IU</t>
  </si>
  <si>
    <t>163148</t>
  </si>
  <si>
    <t>HYPNOGEN</t>
  </si>
  <si>
    <t>*2002</t>
  </si>
  <si>
    <t>*2003</t>
  </si>
  <si>
    <t>Flukonazol</t>
  </si>
  <si>
    <t>66037</t>
  </si>
  <si>
    <t>POR CPS DUR 7X100MG</t>
  </si>
  <si>
    <t>POR CPS DUR 50-SKLO</t>
  </si>
  <si>
    <t>Aciklovir</t>
  </si>
  <si>
    <t>13703</t>
  </si>
  <si>
    <t>ZOVIRAX 200 MG</t>
  </si>
  <si>
    <t>13704</t>
  </si>
  <si>
    <t>ZOVIRAX 400 MG</t>
  </si>
  <si>
    <t>POR TBL NOB 70X400MG</t>
  </si>
  <si>
    <t>ALPHA D3 1 MCG</t>
  </si>
  <si>
    <t>132670</t>
  </si>
  <si>
    <t>103183</t>
  </si>
  <si>
    <t>POR TBL NOB 100X0.25MG</t>
  </si>
  <si>
    <t>91788</t>
  </si>
  <si>
    <t>NEUROL 0,25</t>
  </si>
  <si>
    <t>125064</t>
  </si>
  <si>
    <t>POR TBL NOB 90X5MG</t>
  </si>
  <si>
    <t>15379</t>
  </si>
  <si>
    <t>AGEN 10</t>
  </si>
  <si>
    <t>57363</t>
  </si>
  <si>
    <t>POR CPS RDR 30</t>
  </si>
  <si>
    <t>132529</t>
  </si>
  <si>
    <t>POR TBL FLM 90X20MG</t>
  </si>
  <si>
    <t>19595</t>
  </si>
  <si>
    <t>Bisoprolol a jiná antihypertenziva</t>
  </si>
  <si>
    <t>180994</t>
  </si>
  <si>
    <t>CONCOR COMBI 10 MG/5 MG</t>
  </si>
  <si>
    <t>180998</t>
  </si>
  <si>
    <t>184286</t>
  </si>
  <si>
    <t>181000</t>
  </si>
  <si>
    <t>132676</t>
  </si>
  <si>
    <t>132728</t>
  </si>
  <si>
    <t>LEXAURIN 3</t>
  </si>
  <si>
    <t>30381</t>
  </si>
  <si>
    <t>STUGERON</t>
  </si>
  <si>
    <t>POR TBL NOB 50X25MG</t>
  </si>
  <si>
    <t>168947</t>
  </si>
  <si>
    <t>DESLORATADINE ACTAVIS 5 MG</t>
  </si>
  <si>
    <t>Dihydrokodein</t>
  </si>
  <si>
    <t>41823</t>
  </si>
  <si>
    <t>POR TBL RET 60X60MG</t>
  </si>
  <si>
    <t>POR TBL RET 60X60MG B</t>
  </si>
  <si>
    <t>Diklofenak</t>
  </si>
  <si>
    <t>125121</t>
  </si>
  <si>
    <t>APO-DICLO SR 100</t>
  </si>
  <si>
    <t>POR TBL RET 30X100MG</t>
  </si>
  <si>
    <t>16032</t>
  </si>
  <si>
    <t>VOLTAREN RAPID 50 MG TABLETY</t>
  </si>
  <si>
    <t>POR TBL OBD 10X50MG</t>
  </si>
  <si>
    <t>54539</t>
  </si>
  <si>
    <t>DOLMINA INJ</t>
  </si>
  <si>
    <t>INJ SOL 5X3ML/75MG</t>
  </si>
  <si>
    <t>75633</t>
  </si>
  <si>
    <t>POR TBL RET 100X100MG</t>
  </si>
  <si>
    <t>192837</t>
  </si>
  <si>
    <t>DRM GEL 1X100GM I</t>
  </si>
  <si>
    <t>132547</t>
  </si>
  <si>
    <t>132660</t>
  </si>
  <si>
    <t>132632</t>
  </si>
  <si>
    <t>Doxycyklin</t>
  </si>
  <si>
    <t>47718</t>
  </si>
  <si>
    <t>DOXYCYCLIN AL 100</t>
  </si>
  <si>
    <t>90986</t>
  </si>
  <si>
    <t>DEOXYMYKOIN</t>
  </si>
  <si>
    <t>97654</t>
  </si>
  <si>
    <t>DOXYBENE 100 MG</t>
  </si>
  <si>
    <t>POR CPS MOL 10X100MG</t>
  </si>
  <si>
    <t>Esomeprazol</t>
  </si>
  <si>
    <t>147933</t>
  </si>
  <si>
    <t>EMANERA 40 MG</t>
  </si>
  <si>
    <t>POR CPS ETD 90X40MG I</t>
  </si>
  <si>
    <t>180050</t>
  </si>
  <si>
    <t>HELIDES 20 MG ENTEROSOLVENTNÍ TVRDÉ TOBOLKY</t>
  </si>
  <si>
    <t>11014</t>
  </si>
  <si>
    <t>POR CPS DUR 90X267MG</t>
  </si>
  <si>
    <t>56804</t>
  </si>
  <si>
    <t>Guajfenesin</t>
  </si>
  <si>
    <t>GUAJACURAN 5%</t>
  </si>
  <si>
    <t>INJ SOL 10X10ML/0.5GM</t>
  </si>
  <si>
    <t>94234</t>
  </si>
  <si>
    <t>GUAJACURAN</t>
  </si>
  <si>
    <t>POR TBL OBD 30X200MG</t>
  </si>
  <si>
    <t>94803</t>
  </si>
  <si>
    <t>Hydrokortison a antibiotika</t>
  </si>
  <si>
    <t>61980</t>
  </si>
  <si>
    <t>132844</t>
  </si>
  <si>
    <t>Inzulin lidský</t>
  </si>
  <si>
    <t>Jiná antibiotika pro lokální aplikaci</t>
  </si>
  <si>
    <t>DRM UNG 1X10GM</t>
  </si>
  <si>
    <t>Jiná antiinfektiva</t>
  </si>
  <si>
    <t>OPH GTT SOL 1X10ML SKLO</t>
  </si>
  <si>
    <t>Jodovaný povidon</t>
  </si>
  <si>
    <t>DRM UNG 1X20GM 10%</t>
  </si>
  <si>
    <t>Kaptopril</t>
  </si>
  <si>
    <t>31215</t>
  </si>
  <si>
    <t>TENSIOMIN 25 MG</t>
  </si>
  <si>
    <t>Ketoprofen</t>
  </si>
  <si>
    <t>16287</t>
  </si>
  <si>
    <t>FASTUM GEL</t>
  </si>
  <si>
    <t>DRM GEL 1X100GM</t>
  </si>
  <si>
    <t>149547</t>
  </si>
  <si>
    <t>POR TBL FLM 90X75MG</t>
  </si>
  <si>
    <t>DRM CRM 1X20GM/200MG</t>
  </si>
  <si>
    <t>Kyselina tiaprofenová</t>
  </si>
  <si>
    <t>96484</t>
  </si>
  <si>
    <t>SURGAM LÉČIVA</t>
  </si>
  <si>
    <t>POR TBL NOB 20X300MG</t>
  </si>
  <si>
    <t>32720</t>
  </si>
  <si>
    <t>XYZAL</t>
  </si>
  <si>
    <t>POR TBL FLM 50X5MG</t>
  </si>
  <si>
    <t>145172</t>
  </si>
  <si>
    <t>ZENARO 5 MG</t>
  </si>
  <si>
    <t>POR TBL FLM 20X5MG I</t>
  </si>
  <si>
    <t>46693</t>
  </si>
  <si>
    <t>POR TBL NOB 50X125RG</t>
  </si>
  <si>
    <t>47132</t>
  </si>
  <si>
    <t>POR TBL NOB 50X150RG</t>
  </si>
  <si>
    <t>107173</t>
  </si>
  <si>
    <t>LORISTA 25</t>
  </si>
  <si>
    <t>POR TBL FLM 28X25MG</t>
  </si>
  <si>
    <t>125036</t>
  </si>
  <si>
    <t>169134</t>
  </si>
  <si>
    <t>POR TBL FLM 90X25MG</t>
  </si>
  <si>
    <t>104711</t>
  </si>
  <si>
    <t>LORISTA H 50 MG/12,5 MG</t>
  </si>
  <si>
    <t>POR TBL FLM 56X50/12.5MG</t>
  </si>
  <si>
    <t>163919</t>
  </si>
  <si>
    <t>LORISTA H 100 MG/25 MG</t>
  </si>
  <si>
    <t>POR TBL FLM 90X100/25MG</t>
  </si>
  <si>
    <t>163923</t>
  </si>
  <si>
    <t>POR TBL FLM 90X50/12.5MG</t>
  </si>
  <si>
    <t>97027</t>
  </si>
  <si>
    <t>POR TBL FLM 28X50/12.5MG</t>
  </si>
  <si>
    <t>163918</t>
  </si>
  <si>
    <t>POR TBL FLM 60X100/25MG</t>
  </si>
  <si>
    <t>MAGNESII LACTICI 0,5 TBL. MEDICAMENTA</t>
  </si>
  <si>
    <t>POR TBL NOB 100X0.5GM</t>
  </si>
  <si>
    <t>Medroxyprogesteron a estrogen</t>
  </si>
  <si>
    <t>14628</t>
  </si>
  <si>
    <t>DIVINA</t>
  </si>
  <si>
    <t>POR TBL NOB 3X21</t>
  </si>
  <si>
    <t>Meloxikam</t>
  </si>
  <si>
    <t>117916</t>
  </si>
  <si>
    <t>MELOVIS 15 MG</t>
  </si>
  <si>
    <t>POR TBL NOB 30X15MG</t>
  </si>
  <si>
    <t>83970</t>
  </si>
  <si>
    <t>MOVALIS 15 MG</t>
  </si>
  <si>
    <t>12354</t>
  </si>
  <si>
    <t>58039</t>
  </si>
  <si>
    <t>POR TBL PRO 28X200MG</t>
  </si>
  <si>
    <t>Nifuroxazid</t>
  </si>
  <si>
    <t>46405</t>
  </si>
  <si>
    <t>12891</t>
  </si>
  <si>
    <t>POR TBL NOB 15X100MG</t>
  </si>
  <si>
    <t>12893</t>
  </si>
  <si>
    <t>POR TBL NOB 60X100MG</t>
  </si>
  <si>
    <t>POR GRA SUS 30SÁČ I</t>
  </si>
  <si>
    <t>13316</t>
  </si>
  <si>
    <t>LUSOPRESS</t>
  </si>
  <si>
    <t>122113</t>
  </si>
  <si>
    <t>APO-OME 20</t>
  </si>
  <si>
    <t>POR CPS ETD 50X20MG</t>
  </si>
  <si>
    <t>Organismy produkující kyselinu mléčnou</t>
  </si>
  <si>
    <t>9158</t>
  </si>
  <si>
    <t>POR SOL 1X30ML</t>
  </si>
  <si>
    <t>Organo-heparinoid</t>
  </si>
  <si>
    <t>HEPAROID LÉČIVA</t>
  </si>
  <si>
    <t>20028</t>
  </si>
  <si>
    <t>AGAPURIN SR 400</t>
  </si>
  <si>
    <t>POR TBL PRO 100X400 MG</t>
  </si>
  <si>
    <t>47085</t>
  </si>
  <si>
    <t>POR TBL PRO 100X400MG</t>
  </si>
  <si>
    <t>85159</t>
  </si>
  <si>
    <t>PRENESSA 4 MG</t>
  </si>
  <si>
    <t>POR TBL NOB 90X4MG</t>
  </si>
  <si>
    <t>56978</t>
  </si>
  <si>
    <t>POR TBL NOB 50X2.5MG</t>
  </si>
  <si>
    <t>169178</t>
  </si>
  <si>
    <t>POR TBL RET 100</t>
  </si>
  <si>
    <t>148070</t>
  </si>
  <si>
    <t>148074</t>
  </si>
  <si>
    <t>NOVALGIN INJEKCE</t>
  </si>
  <si>
    <t>INJ SOL 5X5ML/2.5GM</t>
  </si>
  <si>
    <t>INJ SOL 10X2ML/1GM</t>
  </si>
  <si>
    <t>Sotalol</t>
  </si>
  <si>
    <t>75023</t>
  </si>
  <si>
    <t>POR TBL NOB 20X960MG</t>
  </si>
  <si>
    <t>167855</t>
  </si>
  <si>
    <t>POR TBL NOB 90X1</t>
  </si>
  <si>
    <t>26575</t>
  </si>
  <si>
    <t>POR TBL NOB 98</t>
  </si>
  <si>
    <t>29679</t>
  </si>
  <si>
    <t>146119</t>
  </si>
  <si>
    <t>87150</t>
  </si>
  <si>
    <t>Tolperison</t>
  </si>
  <si>
    <t>MYDOCALM 150 MG</t>
  </si>
  <si>
    <t>POR TBL FLM 30X150MG</t>
  </si>
  <si>
    <t>201133</t>
  </si>
  <si>
    <t>TRAMAL KAPKY 100 MG/1 ML</t>
  </si>
  <si>
    <t>POR GTT SOL 1X96ML</t>
  </si>
  <si>
    <t>17926</t>
  </si>
  <si>
    <t>ZALDIAR</t>
  </si>
  <si>
    <t>17928</t>
  </si>
  <si>
    <t>54093</t>
  </si>
  <si>
    <t>POR TBL RET 20X150MG</t>
  </si>
  <si>
    <t>Triamcinolon a antiseptika</t>
  </si>
  <si>
    <t>162503</t>
  </si>
  <si>
    <t>DRM SOL 1X10ML</t>
  </si>
  <si>
    <t>32918</t>
  </si>
  <si>
    <t>POR TBL RET 90X35MG</t>
  </si>
  <si>
    <t>164412</t>
  </si>
  <si>
    <t>Vitamin B1 v kombinaci s vitaminem B6 a/nebo B12</t>
  </si>
  <si>
    <t>13816</t>
  </si>
  <si>
    <t>MILGAMMA N</t>
  </si>
  <si>
    <t>42476</t>
  </si>
  <si>
    <t>MILGAMMA</t>
  </si>
  <si>
    <t>POR TBL OBD 50</t>
  </si>
  <si>
    <t>119621</t>
  </si>
  <si>
    <t>INJ SOL 6X2ML</t>
  </si>
  <si>
    <t>146893</t>
  </si>
  <si>
    <t>ZOLPIDEM MYLAN 10 MG</t>
  </si>
  <si>
    <t>146899</t>
  </si>
  <si>
    <t>163145</t>
  </si>
  <si>
    <t>134227</t>
  </si>
  <si>
    <t>ZOLPIDEM ORION 10 MG</t>
  </si>
  <si>
    <t>146897</t>
  </si>
  <si>
    <t>Apixaban</t>
  </si>
  <si>
    <t>193745</t>
  </si>
  <si>
    <t>ELIQUIS 5 MG</t>
  </si>
  <si>
    <t>POR TBL FLM 60X5MG</t>
  </si>
  <si>
    <t>*1005</t>
  </si>
  <si>
    <t>Kompresivní punčochy a návleky</t>
  </si>
  <si>
    <t>45387</t>
  </si>
  <si>
    <t>PUNČOCHY KOMPRESNÍ LÝTKOVÉ II.K.T.</t>
  </si>
  <si>
    <t>MAXIS COMFORT A-D</t>
  </si>
  <si>
    <t>45797</t>
  </si>
  <si>
    <t>MAXIS COMFORT COTTON A-D</t>
  </si>
  <si>
    <t>23882</t>
  </si>
  <si>
    <t>NÁSTAVEC NA WC VYMĚKČENÝ 508</t>
  </si>
  <si>
    <t>VÝŠKA 3CM,NASAZOVACÍ NA TOALETNÍ SEDÁTKO</t>
  </si>
  <si>
    <t>23943</t>
  </si>
  <si>
    <t>KŘESLO TOALETNÍ A SPRCHOVÉ POJÍZDNÉ 808 C</t>
  </si>
  <si>
    <t>HYGIENICKÉ SEDÁTKO,NASTAVITELNÉ PODRUČKY,ODNÍMATELNÉ PODNOŽKY</t>
  </si>
  <si>
    <t>Prostředky pro inkontinenci,kondomy urinál.,sběrné sáčky urinál.</t>
  </si>
  <si>
    <t>87628</t>
  </si>
  <si>
    <t>VLOŽKY ABSORPČNÍ TENA LADY MINI PLUS</t>
  </si>
  <si>
    <t>245ML,16KS</t>
  </si>
  <si>
    <t>88324</t>
  </si>
  <si>
    <t>VLOŽKY ABSORPČNÍ TENA LADY MAXI</t>
  </si>
  <si>
    <t>915ML,12KS</t>
  </si>
  <si>
    <t>169669</t>
  </si>
  <si>
    <t>812ML,12KS</t>
  </si>
  <si>
    <t>167012</t>
  </si>
  <si>
    <t xml:space="preserve">KALHOTKY ABSORPČNÍ TENA LADY PROTECTIVE UNDERWEAR </t>
  </si>
  <si>
    <t>BOKY 95-125CM,1450ML,10KS</t>
  </si>
  <si>
    <t>Obvazový materiál, náplasti</t>
  </si>
  <si>
    <t>81960</t>
  </si>
  <si>
    <t>KRYTÍ ALGINÁTOVÉ MELGISORB AG</t>
  </si>
  <si>
    <t>10X10CM,10KS</t>
  </si>
  <si>
    <t>169775</t>
  </si>
  <si>
    <t>KRYTÍ AQUACEL AG FOAM</t>
  </si>
  <si>
    <t>NEADHEZIVNÍ 5CMX5CM,10KS</t>
  </si>
  <si>
    <t>Kompresní punčochy a návleky</t>
  </si>
  <si>
    <t>Pomůcky pro inkontinentní</t>
  </si>
  <si>
    <t>88141</t>
  </si>
  <si>
    <t>VLOŽKY ABSORPČNÍ TENA LADY NORMAL</t>
  </si>
  <si>
    <t>300ML,24KS</t>
  </si>
  <si>
    <t>87920</t>
  </si>
  <si>
    <t>KALHOTKY ABSORPČNÍ MOLIFLEX SUPER LARGE</t>
  </si>
  <si>
    <t>BOKY 100-150CM,2350ML,14KS</t>
  </si>
  <si>
    <t>87922</t>
  </si>
  <si>
    <t>KALHOTKY ABSORPČNÍ MOLICARE MOBIL EXTRA LARGE</t>
  </si>
  <si>
    <t>BOKY 130-170CM,1862ML,14KS</t>
  </si>
  <si>
    <t>84127</t>
  </si>
  <si>
    <t>26330</t>
  </si>
  <si>
    <t>137177</t>
  </si>
  <si>
    <t>Mebendazol</t>
  </si>
  <si>
    <t>23746</t>
  </si>
  <si>
    <t>GLUCOPHAGE XR 500 MG TABLETY S PRODLOUŽENÝM UVOLŇOVÁNÍM</t>
  </si>
  <si>
    <t>POR TBL PRO 30X500MG</t>
  </si>
  <si>
    <t>23747</t>
  </si>
  <si>
    <t>POR TBL PRO 60X500MG</t>
  </si>
  <si>
    <t>Nystatin, kombinace</t>
  </si>
  <si>
    <t>41146</t>
  </si>
  <si>
    <t>VAG GLB 12</t>
  </si>
  <si>
    <t>Ondansetron</t>
  </si>
  <si>
    <t>97776</t>
  </si>
  <si>
    <t>ZOFRAN ZYDIS 4 MG</t>
  </si>
  <si>
    <t>ORM TBL BUC 10X4MG</t>
  </si>
  <si>
    <t>99589</t>
  </si>
  <si>
    <t>ZOFRAN 8 MG</t>
  </si>
  <si>
    <t>POR TBL FLM 10X8MG</t>
  </si>
  <si>
    <t>POR TBL OBD 100X150MG</t>
  </si>
  <si>
    <t>1013</t>
  </si>
  <si>
    <t>139479</t>
  </si>
  <si>
    <t>BETAMED 20 MG</t>
  </si>
  <si>
    <t>104712</t>
  </si>
  <si>
    <t>POR TBL FLM 84X50/12.5MG</t>
  </si>
  <si>
    <t>120796</t>
  </si>
  <si>
    <t>POR TBL NOB 100X4MG</t>
  </si>
  <si>
    <t>*2009</t>
  </si>
  <si>
    <t>*2016</t>
  </si>
  <si>
    <t>1711</t>
  </si>
  <si>
    <t>POR TBL NOB 100X300MG</t>
  </si>
  <si>
    <t>45325</t>
  </si>
  <si>
    <t>POR TBL NOB 50X30MG</t>
  </si>
  <si>
    <t>58874</t>
  </si>
  <si>
    <t>AMLOZEK 5</t>
  </si>
  <si>
    <t>Antitusika a expektorancia</t>
  </si>
  <si>
    <t>Betamethason a antibiotika</t>
  </si>
  <si>
    <t>Ciprofibrát</t>
  </si>
  <si>
    <t>47684</t>
  </si>
  <si>
    <t>LIPANOR</t>
  </si>
  <si>
    <t>POR CPS DUR 60X100MG</t>
  </si>
  <si>
    <t>47683</t>
  </si>
  <si>
    <t>POR CPS DUR 30X100MG</t>
  </si>
  <si>
    <t>28839</t>
  </si>
  <si>
    <t>AERIUS 0,5 MG/ML</t>
  </si>
  <si>
    <t>POR SOL 1X120ML LŽIČKA</t>
  </si>
  <si>
    <t>Dexamethason a antiinfektiva</t>
  </si>
  <si>
    <t>147612</t>
  </si>
  <si>
    <t>46621</t>
  </si>
  <si>
    <t>UNO</t>
  </si>
  <si>
    <t>46622</t>
  </si>
  <si>
    <t>POR TBL RET 50X150MG</t>
  </si>
  <si>
    <t>Ekonazol</t>
  </si>
  <si>
    <t>59074</t>
  </si>
  <si>
    <t>PEVARYL</t>
  </si>
  <si>
    <t>DRM CRM 1X30GM 1%</t>
  </si>
  <si>
    <t>POR TBL PRO 4X7X80MG</t>
  </si>
  <si>
    <t>200993</t>
  </si>
  <si>
    <t>POR TBL PRO 30X80MG</t>
  </si>
  <si>
    <t>Fytomenadion</t>
  </si>
  <si>
    <t>POR GTT EML 1X5ML/100MG</t>
  </si>
  <si>
    <t>Gestoden a ethinylestradiol</t>
  </si>
  <si>
    <t>144185</t>
  </si>
  <si>
    <t>STODETTE OBALENÉ TABLETY</t>
  </si>
  <si>
    <t>POR TBL OBD 3X21</t>
  </si>
  <si>
    <t>Hydrokortison-butyrát</t>
  </si>
  <si>
    <t>9307</t>
  </si>
  <si>
    <t>LOCOID 0,1% LOTION</t>
  </si>
  <si>
    <t>DRM SOL 1X30ML</t>
  </si>
  <si>
    <t>PAMYCON NA PŘÍPRAVU KAPEK</t>
  </si>
  <si>
    <t>DRM PLV SOL 1X1LAH</t>
  </si>
  <si>
    <t>Klenbuterol</t>
  </si>
  <si>
    <t>55449</t>
  </si>
  <si>
    <t>SPIROPENT</t>
  </si>
  <si>
    <t>16886</t>
  </si>
  <si>
    <t>AKNECOLOR KRÉMPASTA</t>
  </si>
  <si>
    <t>Kodein</t>
  </si>
  <si>
    <t>CODEIN SLOVAKOFARMA 30 MG</t>
  </si>
  <si>
    <t>POR TBL NOB 10X30MG</t>
  </si>
  <si>
    <t>163425</t>
  </si>
  <si>
    <t>Mebeverin</t>
  </si>
  <si>
    <t>Mesalazin</t>
  </si>
  <si>
    <t>75567</t>
  </si>
  <si>
    <t>SALOFALK 500</t>
  </si>
  <si>
    <t>POR TBL ENT 100X500MG</t>
  </si>
  <si>
    <t>Mirtazapin</t>
  </si>
  <si>
    <t>17685</t>
  </si>
  <si>
    <t>MIRZATEN 30 MG</t>
  </si>
  <si>
    <t>POR TBL FLM 30X30MG</t>
  </si>
  <si>
    <t>40388</t>
  </si>
  <si>
    <t>CYNT 0,4</t>
  </si>
  <si>
    <t>14812</t>
  </si>
  <si>
    <t>POR CPS ETD 100</t>
  </si>
  <si>
    <t>54535</t>
  </si>
  <si>
    <t>POR CPS DUR 100-SKLO</t>
  </si>
  <si>
    <t>200310</t>
  </si>
  <si>
    <t>Paroxetin</t>
  </si>
  <si>
    <t>30805</t>
  </si>
  <si>
    <t>REMOOD 20 MG</t>
  </si>
  <si>
    <t>Obvazový materiál</t>
  </si>
  <si>
    <t>82046</t>
  </si>
  <si>
    <t>KRYTÍ MŘÍŽKA SILIKONOVÁ MEPITEL ONE,289200</t>
  </si>
  <si>
    <t>8X10CM SE SILIKONOVOU VRSTVOU SAFETAC, 5KS</t>
  </si>
  <si>
    <t>19591</t>
  </si>
  <si>
    <t>TORVACARD 10</t>
  </si>
  <si>
    <t>Azithromycin</t>
  </si>
  <si>
    <t>Fluoxetin</t>
  </si>
  <si>
    <t>107901</t>
  </si>
  <si>
    <t>APO-FLUOXETINE</t>
  </si>
  <si>
    <t>POR CPS DUR 100X20MG</t>
  </si>
  <si>
    <t>157119</t>
  </si>
  <si>
    <t>Salbutamol</t>
  </si>
  <si>
    <t>POR TBL RET 30X75MG</t>
  </si>
  <si>
    <t>Dekvalinium</t>
  </si>
  <si>
    <t>156099</t>
  </si>
  <si>
    <t>NAXYL 10 MG VAGINÁLNÍ TABLETY</t>
  </si>
  <si>
    <t>VAG TBL 6X10MG</t>
  </si>
  <si>
    <t>119773</t>
  </si>
  <si>
    <t>125065</t>
  </si>
  <si>
    <t>15378</t>
  </si>
  <si>
    <t>AGEN 5</t>
  </si>
  <si>
    <t>Atenolol a thiazidy</t>
  </si>
  <si>
    <t>76715</t>
  </si>
  <si>
    <t>TENORETIC</t>
  </si>
  <si>
    <t>187487</t>
  </si>
  <si>
    <t>187502</t>
  </si>
  <si>
    <t>187518</t>
  </si>
  <si>
    <t>19590</t>
  </si>
  <si>
    <t>187486</t>
  </si>
  <si>
    <t>10543</t>
  </si>
  <si>
    <t>DRM GEL 1X100ML PUMPA</t>
  </si>
  <si>
    <t>Ergokalciferol</t>
  </si>
  <si>
    <t>353</t>
  </si>
  <si>
    <t>VITAMIN D SLOVAKOFARMA</t>
  </si>
  <si>
    <t>POR CPS MOL 1X300KU</t>
  </si>
  <si>
    <t>Ibuprofen</t>
  </si>
  <si>
    <t>99579</t>
  </si>
  <si>
    <t>BRUFEN 400</t>
  </si>
  <si>
    <t>158394</t>
  </si>
  <si>
    <t>VITAMIN B12 LÉČIVA 1000 MCG</t>
  </si>
  <si>
    <t>INJ SOL 5X1ML/1000RG</t>
  </si>
  <si>
    <t>180563</t>
  </si>
  <si>
    <t>POR TBL ENT 90X20MG I</t>
  </si>
  <si>
    <t>136249</t>
  </si>
  <si>
    <t>POR TBL FLM 100X150MG</t>
  </si>
  <si>
    <t>23965</t>
  </si>
  <si>
    <t>AMPRILAN 5</t>
  </si>
  <si>
    <t>Stroncium-ranelát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</si>
  <si>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</si>
  <si>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</si>
  <si>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</si>
  <si>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</si>
  <si>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</si>
  <si>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C07AB02 - Metoprolol</t>
  </si>
  <si>
    <t>C09AA02 - Enalapril</t>
  </si>
  <si>
    <t>A02BC05</t>
  </si>
  <si>
    <t>C07AB02</t>
  </si>
  <si>
    <t>C09AA02</t>
  </si>
  <si>
    <t>Přehled plnění PL - Preskripce léčivých přípravků - orientační přehled</t>
  </si>
  <si>
    <t>ZA006</t>
  </si>
  <si>
    <t>Obinadlo pruban č.  8 427308</t>
  </si>
  <si>
    <t>ZA008</t>
  </si>
  <si>
    <t>Obinadlo pruban č.10 4273101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</si>
  <si>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</si>
  <si>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</si>
  <si>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</si>
  <si>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</si>
  <si>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</si>
  <si>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</si>
  <si>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</si>
  <si>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</si>
  <si>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</si>
  <si>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</si>
  <si>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</si>
  <si>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</si>
  <si>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</si>
  <si>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</si>
  <si>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</si>
  <si>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ZA424</t>
  </si>
  <si>
    <t>Obinadlo elastické idealtex 14 cm x 5 m 9310643</t>
  </si>
  <si>
    <t>ZA436</t>
  </si>
  <si>
    <t>Obinadlo pruban č.12 427312</t>
  </si>
  <si>
    <t>ZA439</t>
  </si>
  <si>
    <t>Obinadlo pruban č.  6 427306</t>
  </si>
  <si>
    <t>ZA446</t>
  </si>
  <si>
    <t>Vata buničitá přířezy 20 x 30 cm 1230200129</t>
  </si>
  <si>
    <t>ZA447</t>
  </si>
  <si>
    <t>Vata obvazová 200 g nesterilní skládaná 1102352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</si>
  <si>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</si>
  <si>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</si>
  <si>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</si>
  <si>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</si>
  <si>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</si>
  <si>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</si>
  <si>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</si>
  <si>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</si>
  <si>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</si>
  <si>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</si>
  <si>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</si>
  <si>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</si>
  <si>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</si>
  <si>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</si>
  <si>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</si>
  <si>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</si>
  <si>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</si>
  <si>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</si>
  <si>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ZA624</t>
  </si>
  <si>
    <t>Punčochy cambren C  SG2 velké 9974042</t>
  </si>
  <si>
    <t>ZA643</t>
  </si>
  <si>
    <t>Kompresa vliwasoft 10 x 20 nesterilní á 100 ks 12070</t>
  </si>
  <si>
    <t>ZA658</t>
  </si>
  <si>
    <t>Krytí granuflex 10 x 10 cm á 10 ks 187639</t>
  </si>
  <si>
    <t>ZB404</t>
  </si>
  <si>
    <t>Náplast cosmos 8 cm x 1m 5403353</t>
  </si>
  <si>
    <t>Náplast cosmos 8 cm x 1 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</si>
  <si>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</si>
  <si>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</si>
  <si>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</si>
  <si>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</si>
  <si>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</si>
  <si>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</si>
  <si>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</si>
  <si>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</si>
  <si>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ZD770</t>
  </si>
  <si>
    <t>Krytí tubifast 7,5 x 10 m 2438</t>
  </si>
  <si>
    <t>ZD934</t>
  </si>
  <si>
    <t>Obinadlo elastické idealflex krátkotažné 12 cm x 5 m bal. á 10 ks 931324</t>
  </si>
  <si>
    <t>ZE108</t>
  </si>
  <si>
    <t>Krytí mepilex lite 10 x 10 cm bal. á 10 ks 284100-01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</si>
  <si>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</si>
  <si>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</si>
  <si>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</si>
  <si>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</si>
  <si>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</si>
  <si>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</si>
  <si>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</si>
  <si>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</si>
  <si>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</si>
  <si>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</si>
  <si>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</si>
  <si>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</si>
  <si>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</si>
  <si>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</si>
  <si>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</si>
  <si>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</si>
  <si>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</si>
  <si>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</si>
  <si>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</si>
  <si>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</si>
  <si>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</si>
  <si>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</si>
  <si>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ZA591</t>
  </si>
  <si>
    <t>Krytí tenderwet 24 active 10 x 10 cm bal. á 10 ks 609214</t>
  </si>
  <si>
    <t>ZD746</t>
  </si>
  <si>
    <t>Krytí atrauman Ag 10 x 10 cm bal. á 3 ks 499572</t>
  </si>
  <si>
    <t>ZG614</t>
  </si>
  <si>
    <t>Krytí mepitel one 12 x 15 cm bal. á 5 ks 289400</t>
  </si>
  <si>
    <t>ZL410</t>
  </si>
  <si>
    <t>Hemagel 100 g A2681147</t>
  </si>
  <si>
    <t>ZL684</t>
  </si>
  <si>
    <t>Náplast santiband standard poinjekční jednotl. baleno 19 mm x 72 mm 652</t>
  </si>
  <si>
    <t>ZL854</t>
  </si>
  <si>
    <t>Krytí mastný tyl jelonet 10 x 10 cm á 36 ks 66007478</t>
  </si>
  <si>
    <t>ZF042</t>
  </si>
  <si>
    <t>Krytí mastný tyl jelonet 10 x 10 cm á 10 ks 7404</t>
  </si>
  <si>
    <t>ZA639</t>
  </si>
  <si>
    <t>Krytí tenderwet 24 active 10 x 10 cm bal. á 20 ks 609822</t>
  </si>
  <si>
    <t>ZD819</t>
  </si>
  <si>
    <t xml:space="preserve">Krytí debrisoft 10 x 10 cm bal. á 5 ks 31222   </t>
  </si>
  <si>
    <t>ZF749</t>
  </si>
  <si>
    <t>Nasofix niko S střední fixace nosních katetrů bal. á 100 ks 49-625-S</t>
  </si>
  <si>
    <t>ZE894</t>
  </si>
  <si>
    <t>Krytí mepilex transfer Ag 7,5 x 8,5 cm bal. á 10 ks 394000</t>
  </si>
  <si>
    <t>ZA492</t>
  </si>
  <si>
    <t>Krytí suprasorb H 10 x 10 cm bal. á 10 ks 20403</t>
  </si>
  <si>
    <t>ZD231</t>
  </si>
  <si>
    <t>Krytí hydrotul 10 x 12 cm bal. á 10 ks 499583</t>
  </si>
  <si>
    <t>ZF139</t>
  </si>
  <si>
    <t>Obinadlo elastické idealflex krátkotažné 15 cm x 5 m bal. á 30 ks 931325</t>
  </si>
  <si>
    <t>ZA727</t>
  </si>
  <si>
    <t>Kontejner 30 ml sterilní 331690251750</t>
  </si>
  <si>
    <t>ZA728</t>
  </si>
  <si>
    <t>Lopatka lékařská nesterilní 1320100655</t>
  </si>
  <si>
    <t>Lopatka lékařská nesterilní dřevěná bal. á 100 ks 1320100655</t>
  </si>
  <si>
    <t>Lopatka lékařská nesterilní dřevěná ústní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</si>
  <si>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</si>
  <si>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</si>
  <si>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</si>
  <si>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</si>
  <si>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</si>
  <si>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</si>
  <si>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</si>
  <si>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</si>
  <si>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</si>
  <si>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</si>
  <si>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</si>
  <si>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</si>
  <si>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</si>
  <si>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</si>
  <si>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</si>
  <si>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</si>
  <si>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</si>
  <si>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</si>
  <si>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</si>
  <si>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</si>
  <si>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</si>
  <si>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</si>
  <si>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</si>
  <si>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</si>
  <si>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</si>
  <si>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</si>
  <si>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vyplachovací adaptér PLS1710</t>
  </si>
  <si>
    <t>Stříkačka janett 3-dílná 100 ml sterilní vyplachovací adaptér PLS1710</t>
  </si>
  <si>
    <t>ZB173</t>
  </si>
  <si>
    <t>Maska kyslíková s hadičkou a nosní svorkou dospělá H-103013</t>
  </si>
  <si>
    <t>Maska kyslíková s hadičkou a nosní svorkou dospělá H-103013, OS/100</t>
  </si>
  <si>
    <t>ZB249</t>
  </si>
  <si>
    <t>Sáček močový s křížovou výpustí sterilní 2000 ml ZAR-TNU201601</t>
  </si>
  <si>
    <t>ZB372</t>
  </si>
  <si>
    <t>Ambuvak pro dospělé vak 1,0 l 7153000</t>
  </si>
  <si>
    <t>ZB449</t>
  </si>
  <si>
    <t>Kanyla ET 7,0 s manžetou 9570E</t>
  </si>
  <si>
    <t>ZB488</t>
  </si>
  <si>
    <t>Sprej cavilon 28 ml bal. á 12 ks 3346E</t>
  </si>
  <si>
    <t>ZB588</t>
  </si>
  <si>
    <t>Vzduchovod nosní PVC 8,5/11 579211</t>
  </si>
  <si>
    <t>ZB753</t>
  </si>
  <si>
    <t>Nebulizátor s maskou+hadičkou 1483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</si>
  <si>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</si>
  <si>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</si>
  <si>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</si>
  <si>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</si>
  <si>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</si>
  <si>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</si>
  <si>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</si>
  <si>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</si>
  <si>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</si>
  <si>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</si>
  <si>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</si>
  <si>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</si>
  <si>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</si>
  <si>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</si>
  <si>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</si>
  <si>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</si>
  <si>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</si>
  <si>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</si>
  <si>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</si>
  <si>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</si>
  <si>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</si>
  <si>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</si>
  <si>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</si>
  <si>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</si>
  <si>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ZC506</t>
  </si>
  <si>
    <t>Kompresa NT 10 x 10 cm / 5 ks sterilní 1325020275</t>
  </si>
  <si>
    <t>ZC648</t>
  </si>
  <si>
    <t>Elektroda EKG s gelem ovál 51 x 33 mm pro dospělé H-108006</t>
  </si>
  <si>
    <t>ZC769</t>
  </si>
  <si>
    <t>Hadička spojovací HS 1,8 x 450LL 606301</t>
  </si>
  <si>
    <t>ZC798</t>
  </si>
  <si>
    <t>Fonendoskop oboustranný 47 mm pro dospělé KVS-30L</t>
  </si>
  <si>
    <t>ZC906</t>
  </si>
  <si>
    <t>Škrtidlo se sponou pro dospělé 25 x 500 mm KVS25500</t>
  </si>
  <si>
    <t>ZD616</t>
  </si>
  <si>
    <t>Mediset pro močovou katetriz.+ aqua 4753881</t>
  </si>
  <si>
    <t>Mediset pro močovou katetriz.+ aqua permanent 4753882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</si>
  <si>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</si>
  <si>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</si>
  <si>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</si>
  <si>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</si>
  <si>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</si>
  <si>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</si>
  <si>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</si>
  <si>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</si>
  <si>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</si>
  <si>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</si>
  <si>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</si>
  <si>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</si>
  <si>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</si>
  <si>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</si>
  <si>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</si>
  <si>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</si>
  <si>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</si>
  <si>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</si>
  <si>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</si>
  <si>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</si>
  <si>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</si>
  <si>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</si>
  <si>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</si>
  <si>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</si>
  <si>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</si>
  <si>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</si>
  <si>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</si>
  <si>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</si>
  <si>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</si>
  <si>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</si>
  <si>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</si>
  <si>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</si>
  <si>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</si>
  <si>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</si>
  <si>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</si>
  <si>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</si>
  <si>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</si>
  <si>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</si>
  <si>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</si>
  <si>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ZI496</t>
  </si>
  <si>
    <t xml:space="preserve">Elektroda QC pro dospělé 11996-000017 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</si>
  <si>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</si>
  <si>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</si>
  <si>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</si>
  <si>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</si>
  <si>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</si>
  <si>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ZB587</t>
  </si>
  <si>
    <t>Vzduchovod nosní PVC 8,0/10 579210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</si>
  <si>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</si>
  <si>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</si>
  <si>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</si>
  <si>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</si>
  <si>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</si>
  <si>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</si>
  <si>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ZD815</t>
  </si>
  <si>
    <t>Manžeta TK tonometru KVS LD7 + k monitoru Philips dospělá 14 x 50 cm KVS M1 5ZOM</t>
  </si>
  <si>
    <t>ZB585</t>
  </si>
  <si>
    <t>Vzduchovod nosní PVC 6/8 579208</t>
  </si>
  <si>
    <t>ZA905</t>
  </si>
  <si>
    <t>Maska tracheostomická 2400</t>
  </si>
  <si>
    <t>ZB856</t>
  </si>
  <si>
    <t>Manžeta TK k tonometru Tensoval comfort 22 - 32 cm plochá 9001542</t>
  </si>
  <si>
    <t>ZK857</t>
  </si>
  <si>
    <t>Láhev zvlhčovače kyslíku RotaOx 000-070-507</t>
  </si>
  <si>
    <t>ZM510</t>
  </si>
  <si>
    <t>Nůžky na obvazy lister 20 cm BC863R</t>
  </si>
  <si>
    <t>ZC052</t>
  </si>
  <si>
    <t>Tlouček drsný 24 x 115 mm 641331213100</t>
  </si>
  <si>
    <t>ZC048</t>
  </si>
  <si>
    <t>Miska třecí drsná 211a/0 6,0 cm 641331211000</t>
  </si>
  <si>
    <t>ZE027</t>
  </si>
  <si>
    <t>Katetr CVC 1 lumen certofix mono 330 4160282E</t>
  </si>
  <si>
    <t>ZA206</t>
  </si>
  <si>
    <t>Set perkutální PEG-24-PULL-I-S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</si>
  <si>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</si>
  <si>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</si>
  <si>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</si>
  <si>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</si>
  <si>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</si>
  <si>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</si>
  <si>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</si>
  <si>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</si>
  <si>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</si>
  <si>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</si>
  <si>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</si>
  <si>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</si>
  <si>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</si>
  <si>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</si>
  <si>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</si>
  <si>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</si>
  <si>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</si>
  <si>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</si>
  <si>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</si>
  <si>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</si>
  <si>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</si>
  <si>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</si>
  <si>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</si>
  <si>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ZI493</t>
  </si>
  <si>
    <t>Rukavice vinyl bez p. XL 01260-XL</t>
  </si>
  <si>
    <t>Rukavice vinyl bez p. XL 01260-XL (364-XL)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</si>
  <si>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</si>
  <si>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</si>
  <si>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</si>
  <si>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</si>
  <si>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</si>
  <si>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</si>
  <si>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</si>
  <si>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</si>
  <si>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</si>
  <si>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</si>
  <si>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</si>
  <si>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</si>
  <si>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</si>
  <si>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</si>
  <si>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Rukavice nitril sempercare bez p. M bal. á 200 ks 30803</t>
  </si>
  <si>
    <t>ZM294</t>
  </si>
  <si>
    <t>Rukavice nitril sempercare bez p. XL bal. á 180 ks 30 818</t>
  </si>
  <si>
    <t>Rukavice nitril sempercare bez p. XL bal. á 180 ks 30818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</si>
  <si>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</si>
  <si>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</si>
  <si>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</si>
  <si>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</si>
  <si>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</si>
  <si>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</si>
  <si>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</si>
  <si>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</si>
  <si>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</si>
  <si>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</si>
  <si>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</si>
  <si>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</si>
  <si>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ZC854</t>
  </si>
  <si>
    <t xml:space="preserve">Kompresa NT 7,5 x 7,5 cm / 2 ks sterilní 26510 </t>
  </si>
  <si>
    <t>ZL999</t>
  </si>
  <si>
    <t>Rychloobvaz 8 x 4 cm / 3 ks ( pro obj. 1 kus = 3 náplasti) 001445510</t>
  </si>
  <si>
    <t>ZA808</t>
  </si>
  <si>
    <t>Kanyla venofix safety 23G modrá 4056353</t>
  </si>
  <si>
    <t>ZB754</t>
  </si>
  <si>
    <t>Zkumavka černá 2 ml 454073</t>
  </si>
  <si>
    <t>ZB756</t>
  </si>
  <si>
    <t>Zkumavka 3 ml K3 edta fialová 454086</t>
  </si>
  <si>
    <t>ZB764</t>
  </si>
  <si>
    <t>Zkumavka zelená 4 ml 454051</t>
  </si>
  <si>
    <t>ZB765</t>
  </si>
  <si>
    <t>Zkumavka zelená 9 ml 455051</t>
  </si>
  <si>
    <t>ZC733</t>
  </si>
  <si>
    <t>Vzduchovod ústní guedell   80 mm 24105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</si>
  <si>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</si>
  <si>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</si>
  <si>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</si>
  <si>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</si>
  <si>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</si>
  <si>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</si>
  <si>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</si>
  <si>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</si>
  <si>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</si>
  <si>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</si>
  <si>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</si>
  <si>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</si>
  <si>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</si>
  <si>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</si>
  <si>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</si>
  <si>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</si>
  <si>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</si>
  <si>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</si>
  <si>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</si>
  <si>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</si>
  <si>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101 - Pracoviště interního lékařství</t>
  </si>
  <si>
    <t>106 - Pracoviště geriatrie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</si>
  <si>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</si>
  <si>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</si>
  <si>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</si>
  <si>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</si>
  <si>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</si>
  <si>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</si>
  <si>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1</t>
  </si>
  <si>
    <t>0000499</t>
  </si>
  <si>
    <t>MAGNESIUM SULFURICUM BIOTIKA 20%</t>
  </si>
  <si>
    <t>0069670</t>
  </si>
  <si>
    <t>0089212</t>
  </si>
  <si>
    <t>INJECTIO PROCAINII CHLORATI 0,2% ARDEAPHARMA</t>
  </si>
  <si>
    <t>V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</si>
  <si>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</si>
  <si>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</si>
  <si>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</si>
  <si>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</si>
  <si>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</si>
  <si>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</si>
  <si>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09223</t>
  </si>
  <si>
    <t>INTRAVENÓZNÍ INFÚZE U DOSPĚLÉHO NEBO DÍTĚTE NAD 10</t>
  </si>
  <si>
    <t>09237</t>
  </si>
  <si>
    <t>OŠETŘENÍ A PŘEVAZ RÁNY VČETNĚ OŠETŘENÍ KOŽNÍCH A P</t>
  </si>
  <si>
    <t>09511</t>
  </si>
  <si>
    <t>MINIMÁLNÍ KONTAKT LÉKAŘE S PACIENTEM</t>
  </si>
  <si>
    <t>11022</t>
  </si>
  <si>
    <t>CÍLENÉ VYŠETŘENÍ INTERNISTOU</t>
  </si>
  <si>
    <t>09215</t>
  </si>
  <si>
    <t>INJEKCE I. M., S. C., I. D.</t>
  </si>
  <si>
    <t>11021</t>
  </si>
  <si>
    <t>KOMPLEXNÍ VYŠETŘENÍ INTERNISTOU</t>
  </si>
  <si>
    <t>11023</t>
  </si>
  <si>
    <t>KONTROLNÍ VYŠETŘENÍ INTERNISTOU</t>
  </si>
  <si>
    <t>11012</t>
  </si>
  <si>
    <t>11013</t>
  </si>
  <si>
    <t>16022</t>
  </si>
  <si>
    <t>CÍLENÉ VYŠETŘENÍ GERIATREM</t>
  </si>
  <si>
    <t>106</t>
  </si>
  <si>
    <t>09127</t>
  </si>
  <si>
    <t>EKG VYŠETŘENÍ</t>
  </si>
  <si>
    <t>16023</t>
  </si>
  <si>
    <t>KONTROLNÍ VYŠETŘENÍ GERIATREM</t>
  </si>
  <si>
    <t>09551</t>
  </si>
  <si>
    <t>SIGNÁLNÍ VÝKON - INFORMACE O VYDÁNÍ ROZHODNUTÍ O U</t>
  </si>
  <si>
    <t>16110</t>
  </si>
  <si>
    <t>TEST AKTIVIT DENNÍHO ŽIVOTA V GERIATRII</t>
  </si>
  <si>
    <t>16120</t>
  </si>
  <si>
    <t>TEST MENTÁLNÍCH FUNKCÍ V GERIATRII</t>
  </si>
  <si>
    <t>09241</t>
  </si>
  <si>
    <t>OŠETŘENÍ A PŘEVAZ RÁNY, KOŽNÍCH A PODKOŽNÍCH AFEKC</t>
  </si>
  <si>
    <t>16021</t>
  </si>
  <si>
    <t>KOMPLEXNÍ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</si>
  <si>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</si>
  <si>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</si>
  <si>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</si>
  <si>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</si>
  <si>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</si>
  <si>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</si>
  <si>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</si>
  <si>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</si>
  <si>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</si>
  <si>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</si>
  <si>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</si>
  <si>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</si>
  <si>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</si>
  <si>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</si>
  <si>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</si>
  <si>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</si>
  <si>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</si>
  <si>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</si>
  <si>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</si>
  <si>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</si>
  <si>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</si>
  <si>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</si>
  <si>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</si>
  <si>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</si>
  <si>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</si>
  <si>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</si>
  <si>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</si>
  <si>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</si>
  <si>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</si>
  <si>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</si>
  <si>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1F6</t>
  </si>
  <si>
    <t>09544</t>
  </si>
  <si>
    <t>REGULAČNÍ POPLATEK ZA KAŽDÝ DEN LŮŽKOVÉ PÉČE -- PO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</si>
  <si>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</si>
  <si>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</si>
  <si>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</si>
  <si>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</si>
  <si>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</si>
  <si>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</si>
  <si>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</si>
  <si>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</si>
  <si>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</si>
  <si>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</si>
  <si>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</si>
  <si>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0001619</t>
  </si>
  <si>
    <t>0003952</t>
  </si>
  <si>
    <t>AMIKIN 500 MG</t>
  </si>
  <si>
    <t>0004234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</si>
  <si>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</si>
  <si>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</si>
  <si>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</si>
  <si>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</si>
  <si>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</si>
  <si>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</si>
  <si>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</si>
  <si>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0014583</t>
  </si>
  <si>
    <t>0016600</t>
  </si>
  <si>
    <t>0017041</t>
  </si>
  <si>
    <t>CEFOBID 1 G</t>
  </si>
  <si>
    <t>0017810</t>
  </si>
  <si>
    <t>0020605</t>
  </si>
  <si>
    <t>0025746</t>
  </si>
  <si>
    <t>0026127</t>
  </si>
  <si>
    <t>TYGACIL 50 MG</t>
  </si>
  <si>
    <t>0049193</t>
  </si>
  <si>
    <t>CEFTAX 1000</t>
  </si>
  <si>
    <t>0053922</t>
  </si>
  <si>
    <t>0056801</t>
  </si>
  <si>
    <t>0058092</t>
  </si>
  <si>
    <t>CEFAZOLIN SANDOZ 1 G</t>
  </si>
  <si>
    <t>0065989</t>
  </si>
  <si>
    <t>0066137</t>
  </si>
  <si>
    <t>OFLOXIN INF</t>
  </si>
  <si>
    <t>0072972</t>
  </si>
  <si>
    <t>0076353</t>
  </si>
  <si>
    <t>FORTUM 1 G</t>
  </si>
  <si>
    <t>0076354</t>
  </si>
  <si>
    <t>FORTUM 2 G</t>
  </si>
  <si>
    <t>0076360</t>
  </si>
  <si>
    <t>0077044</t>
  </si>
  <si>
    <t>0083050</t>
  </si>
  <si>
    <t>0083417</t>
  </si>
  <si>
    <t>MERONEM 1 G</t>
  </si>
  <si>
    <t>0083487</t>
  </si>
  <si>
    <t>MERONEM 500 MG</t>
  </si>
  <si>
    <t>0092289</t>
  </si>
  <si>
    <t>0092290</t>
  </si>
  <si>
    <t>EDICIN 1 G</t>
  </si>
  <si>
    <t>0094155</t>
  </si>
  <si>
    <t>ABAKTAL 400 MG/5 ML</t>
  </si>
  <si>
    <t>0094176</t>
  </si>
  <si>
    <t>0096040</t>
  </si>
  <si>
    <t>CIPRINOL 100 MG/10 ML</t>
  </si>
  <si>
    <t>0096414</t>
  </si>
  <si>
    <t>0097000</t>
  </si>
  <si>
    <t>METRONIDAZOLE 0.5%-POLPHARMA</t>
  </si>
  <si>
    <t>0097910</t>
  </si>
  <si>
    <t>HUMAN ALBUMIN GRIFOLS 20%</t>
  </si>
  <si>
    <t>0112782</t>
  </si>
  <si>
    <t>GENTAMICIN B.BRAUN 3 MG/ML INFUZNÍ ROZTOK</t>
  </si>
  <si>
    <t>0127511</t>
  </si>
  <si>
    <t>CEFTAZIDIM MYLAN 1 G</t>
  </si>
  <si>
    <t>0129767</t>
  </si>
  <si>
    <t>0131654</t>
  </si>
  <si>
    <t>0137499</t>
  </si>
  <si>
    <t>0138455</t>
  </si>
  <si>
    <t>ALBUNORM 20%</t>
  </si>
  <si>
    <t>0141838</t>
  </si>
  <si>
    <t>AMIKACIN B.BRAUN 10 MG/ML</t>
  </si>
  <si>
    <t>0142077</t>
  </si>
  <si>
    <t>0156258</t>
  </si>
  <si>
    <t>VANCOMYCIN KABI 500 MG</t>
  </si>
  <si>
    <t>0162187</t>
  </si>
  <si>
    <t>0164350</t>
  </si>
  <si>
    <t>TAZOCIN 4 G/0,5 G</t>
  </si>
  <si>
    <t>0076355</t>
  </si>
  <si>
    <t>FORTUM 500 MG</t>
  </si>
  <si>
    <t>0141836</t>
  </si>
  <si>
    <t>AMIKACIN B. BRAUN 5 MG/ML</t>
  </si>
  <si>
    <t>0168860</t>
  </si>
  <si>
    <t>2</t>
  </si>
  <si>
    <t>0007905</t>
  </si>
  <si>
    <t>0007917</t>
  </si>
  <si>
    <t>Erytrocyty bez buffy coatu</t>
  </si>
  <si>
    <t>0007955</t>
  </si>
  <si>
    <t>0107931</t>
  </si>
  <si>
    <t>0107959</t>
  </si>
  <si>
    <t>0207921</t>
  </si>
  <si>
    <t>Plazma čerstvá zmrazená</t>
  </si>
  <si>
    <t>3</t>
  </si>
  <si>
    <t>0012578</t>
  </si>
  <si>
    <t>ENDOPROTÉZA CERVIKO. KYČ. KLOUBU CEMENTOVANÁ 52</t>
  </si>
  <si>
    <t>0018678</t>
  </si>
  <si>
    <t>CEMENT KOSTNÍ PALACOS R - 40 + GENTAMICINUM  2X40G</t>
  </si>
  <si>
    <t>0037139</t>
  </si>
  <si>
    <t>PROTÉZA GORE-TEX CÉVNÍ - PRUŽNÁ TENKOSTĚNNÁ</t>
  </si>
  <si>
    <t>0056288</t>
  </si>
  <si>
    <t>KATETR BALONKOVÝ FOGARTY 120403F</t>
  </si>
  <si>
    <t>0056292</t>
  </si>
  <si>
    <t>KATETR BALONKOVÝ FOGARTY 120805F</t>
  </si>
  <si>
    <t>0056306</t>
  </si>
  <si>
    <t>KATETR BALONKOVÝ FOGARTY 620405F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</si>
  <si>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</si>
  <si>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</si>
  <si>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</si>
  <si>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</si>
  <si>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</si>
  <si>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</si>
  <si>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</si>
  <si>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</si>
  <si>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</si>
  <si>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</si>
  <si>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</si>
  <si>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</si>
  <si>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</si>
  <si>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</si>
  <si>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</si>
  <si>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</si>
  <si>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</si>
  <si>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</si>
  <si>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</si>
  <si>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</si>
  <si>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</si>
  <si>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</si>
  <si>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</si>
  <si>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07546</t>
  </si>
  <si>
    <t>(DRG) OTEVŘENÝ PŘÍSTUP</t>
  </si>
  <si>
    <t>07545</t>
  </si>
  <si>
    <t>(DRG) DRUHÁ A DALŠÍ REOPERACE</t>
  </si>
  <si>
    <t>07520</t>
  </si>
  <si>
    <t>(VZP) VYTVOŘENÍ A-V SHUNTU - PRIMOOPERACE</t>
  </si>
  <si>
    <t>07522</t>
  </si>
  <si>
    <t>(VZP) REANASTOMOSA A-V SHUNTU</t>
  </si>
  <si>
    <t>07543</t>
  </si>
  <si>
    <t>(DRG) PRIMOOPERACE</t>
  </si>
  <si>
    <t>54990</t>
  </si>
  <si>
    <t>ODBĚR ŽILNÍHO ŠTĚPU</t>
  </si>
  <si>
    <t>54190</t>
  </si>
  <si>
    <t>OSTATNÍ REKONSTRUKCE TEPEN A BY-PASSY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</si>
  <si>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</si>
  <si>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</si>
  <si>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</si>
  <si>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</si>
  <si>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</si>
  <si>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</si>
  <si>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54325</t>
  </si>
  <si>
    <t>AORTOILICKÁ EMBOLEKTOMIE NEBO TROMBEKTOMIE BIFURKA</t>
  </si>
  <si>
    <t>07544</t>
  </si>
  <si>
    <t>(DRG) PRVNÍ REOPERACE</t>
  </si>
  <si>
    <t>54340</t>
  </si>
  <si>
    <t>TEPENNÁ EMBOLEKTOMIE, TROMBEKTOMIE</t>
  </si>
  <si>
    <t>54170</t>
  </si>
  <si>
    <t>PROFUNDOPLASTIKA</t>
  </si>
  <si>
    <t>07519</t>
  </si>
  <si>
    <t>(VZP) JINÉ OPERACE NA ŽILNÍM SYSTÉMU</t>
  </si>
  <si>
    <t>601</t>
  </si>
  <si>
    <t>61023</t>
  </si>
  <si>
    <t>KONTROLNÍ VYŠETŘENÍ PLASTICKÝM CHIRURGEM</t>
  </si>
  <si>
    <t>6F1</t>
  </si>
  <si>
    <t>61123</t>
  </si>
  <si>
    <t>EXCIZE KOŽNÍ LÉZE OD 2 DO 10 CM^2, BEZ UZAVŘENÍ VZ</t>
  </si>
  <si>
    <t>09233</t>
  </si>
  <si>
    <t>INJEKČNÍ OKRSKOVÁ ANESTÉZIE</t>
  </si>
  <si>
    <t>62610</t>
  </si>
  <si>
    <t>ODBĚR DERMOEPIDERMÁLNÍHO ŠTĚPU DO 1 % POVRCHU TĚLA</t>
  </si>
  <si>
    <t>62420</t>
  </si>
  <si>
    <t>ŠTĚP PŘI POPÁLENÍ (A OSTATNÍCH KOŽNÍCH ZTRÁTÁCH) -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</si>
  <si>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</si>
  <si>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</si>
  <si>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</si>
  <si>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</si>
  <si>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</si>
  <si>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</si>
  <si>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</si>
  <si>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</si>
  <si>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</si>
  <si>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</si>
  <si>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</si>
  <si>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</si>
  <si>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</si>
  <si>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</si>
  <si>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</si>
  <si>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</si>
  <si>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</si>
  <si>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</si>
  <si>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</si>
  <si>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</si>
  <si>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</si>
  <si>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</si>
  <si>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</si>
  <si>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</si>
  <si>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</si>
  <si>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</si>
  <si>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</si>
  <si>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</si>
  <si>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</si>
  <si>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</si>
  <si>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</si>
  <si>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</si>
  <si>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</si>
  <si>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</si>
  <si>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</si>
  <si>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</si>
  <si>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</si>
  <si>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</si>
  <si>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</si>
  <si>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</si>
  <si>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</si>
  <si>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</si>
  <si>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</si>
  <si>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</si>
  <si>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</si>
  <si>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</si>
  <si>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</si>
  <si>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</si>
  <si>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</si>
  <si>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</si>
  <si>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</si>
  <si>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</si>
  <si>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</si>
  <si>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</si>
  <si>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</si>
  <si>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</si>
  <si>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</si>
  <si>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</si>
  <si>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</si>
  <si>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</si>
  <si>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</si>
  <si>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</si>
  <si>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</si>
  <si>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</si>
  <si>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</si>
  <si>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</si>
  <si>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</si>
  <si>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</si>
  <si>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</si>
  <si>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</si>
  <si>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</si>
  <si>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</si>
  <si>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</si>
  <si>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</si>
  <si>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</si>
  <si>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</si>
  <si>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</si>
  <si>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</si>
  <si>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</si>
  <si>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</si>
  <si>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</si>
  <si>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</si>
  <si>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</si>
  <si>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</si>
  <si>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</si>
  <si>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</si>
  <si>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</si>
  <si>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</si>
  <si>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</si>
  <si>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</si>
  <si>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</si>
  <si>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</si>
  <si>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</si>
  <si>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</si>
  <si>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</si>
  <si>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</si>
  <si>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</si>
  <si>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</si>
  <si>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</si>
  <si>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</si>
  <si>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</si>
  <si>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</si>
  <si>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</si>
  <si>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</si>
  <si>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</si>
  <si>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</si>
  <si>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</si>
  <si>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02041</t>
  </si>
  <si>
    <t xml:space="preserve">VÝKONY NA ČOČCE S NEBO BEZ VITREKTOMIE BEZ CC                                                       </t>
  </si>
  <si>
    <t>02042</t>
  </si>
  <si>
    <t xml:space="preserve">VÝKONY NA ČOČCE S NEBO BEZ VITREKTOMIE S CC  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</si>
  <si>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</si>
  <si>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</si>
  <si>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</si>
  <si>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</si>
  <si>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</si>
  <si>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</si>
  <si>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</si>
  <si>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</si>
  <si>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03332</t>
  </si>
  <si>
    <t xml:space="preserve">EPIGLOTITIS. OTITIS MEDIA. INFEKCE HORNÍCH CEST DÝCHACÍCH. LARYNGOTRACHEITIS S CC                   </t>
  </si>
  <si>
    <t>03352</t>
  </si>
  <si>
    <t xml:space="preserve">JINÉ PORUCHY UŠÍ. NOSU.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</si>
  <si>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</si>
  <si>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</si>
  <si>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</si>
  <si>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</si>
  <si>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</si>
  <si>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</si>
  <si>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</si>
  <si>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</si>
  <si>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</si>
  <si>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</si>
  <si>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</si>
  <si>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</si>
  <si>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</si>
  <si>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</si>
  <si>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</si>
  <si>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</si>
  <si>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</si>
  <si>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</si>
  <si>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</si>
  <si>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</si>
  <si>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</si>
  <si>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</si>
  <si>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</si>
  <si>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</si>
  <si>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</si>
  <si>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</si>
  <si>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</si>
  <si>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</si>
  <si>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</si>
  <si>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</si>
  <si>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</si>
  <si>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</si>
  <si>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</si>
  <si>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</si>
  <si>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</si>
  <si>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</si>
  <si>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</si>
  <si>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</si>
  <si>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</si>
  <si>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</si>
  <si>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</si>
  <si>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</si>
  <si>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</si>
  <si>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</si>
  <si>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</si>
  <si>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</si>
  <si>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</si>
  <si>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</si>
  <si>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</si>
  <si>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</si>
  <si>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</si>
  <si>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</si>
  <si>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</si>
  <si>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</si>
  <si>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</si>
  <si>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</si>
  <si>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05102</t>
  </si>
  <si>
    <t xml:space="preserve">JINÉ PERKUTÁNNÍ KARDIOVASKULÁRNÍ VÝKONY PŘI AKUTNÍM INFARKTU MYOKARDU S CC  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</si>
  <si>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</si>
  <si>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</si>
  <si>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</si>
  <si>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</si>
  <si>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</si>
  <si>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</si>
  <si>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</si>
  <si>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</si>
  <si>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05131</t>
  </si>
  <si>
    <t xml:space="preserve">JINÉ PERKUTÁNNÍ KARDIOVASKULÁRNÍ VÝKONY BEZ AKUTNÍHO INFARKTU MYOKARDU BEZ CC                      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</si>
  <si>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</si>
  <si>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</si>
  <si>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</si>
  <si>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</si>
  <si>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</si>
  <si>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</si>
  <si>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</si>
  <si>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</si>
  <si>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</si>
  <si>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</si>
  <si>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</si>
  <si>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</si>
  <si>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05201</t>
  </si>
  <si>
    <t xml:space="preserve">JINÉ VÝKONY PŘI ONEMOCNĚNÍCH A PORUCHÁCH OBĚHOVÉHO SYSTÉMU BEZ CC                                   </t>
  </si>
  <si>
    <t>05232</t>
  </si>
  <si>
    <t xml:space="preserve">PERKUTÁNNÍ KORONÁRNÍ ANGIOPLASTIKA. &lt;=2 POTAHOVANÉ STENTY PŘI AKUTNÍM INFARKTU MYOKARDU S CC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</si>
  <si>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</si>
  <si>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</si>
  <si>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</si>
  <si>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</si>
  <si>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</si>
  <si>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</si>
  <si>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</si>
  <si>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</si>
  <si>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</si>
  <si>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</si>
  <si>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</si>
  <si>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</si>
  <si>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</si>
  <si>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</si>
  <si>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</si>
  <si>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</si>
  <si>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</si>
  <si>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</si>
  <si>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</si>
  <si>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</si>
  <si>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</si>
  <si>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</si>
  <si>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</si>
  <si>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</si>
  <si>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</si>
  <si>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</si>
  <si>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</si>
  <si>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</si>
  <si>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</si>
  <si>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</si>
  <si>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</si>
  <si>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</si>
  <si>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</si>
  <si>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</si>
  <si>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</si>
  <si>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</si>
  <si>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</si>
  <si>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</si>
  <si>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</si>
  <si>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</si>
  <si>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</si>
  <si>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</si>
  <si>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</si>
  <si>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</si>
  <si>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</si>
  <si>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</si>
  <si>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</si>
  <si>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</si>
  <si>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</si>
  <si>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</si>
  <si>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</si>
  <si>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</si>
  <si>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</si>
  <si>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</si>
  <si>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</si>
  <si>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</si>
  <si>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</si>
  <si>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</si>
  <si>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</si>
  <si>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</si>
  <si>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</si>
  <si>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</si>
  <si>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</si>
  <si>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</si>
  <si>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</si>
  <si>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</si>
  <si>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</si>
  <si>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</si>
  <si>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</si>
  <si>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</si>
  <si>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</si>
  <si>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</si>
  <si>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</si>
  <si>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</si>
  <si>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</si>
  <si>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</si>
  <si>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05483</t>
  </si>
  <si>
    <t xml:space="preserve">ZAVEDENÍ STENTU DO PERIFERNÍHO CÉVNÍHO ŘEČIŠTĚ S MCC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</si>
  <si>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</si>
  <si>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</si>
  <si>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</si>
  <si>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</si>
  <si>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</si>
  <si>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</si>
  <si>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</si>
  <si>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</si>
  <si>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</si>
  <si>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</si>
  <si>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</si>
  <si>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</si>
  <si>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</si>
  <si>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ŽALUDKU. JÍCNU A DVANÁCTNÍKU S CC                                                   </t>
  </si>
  <si>
    <t>06082</t>
  </si>
  <si>
    <t xml:space="preserve">LAPAROTOMICKÉ VÝKONY PŘI TŘÍSELNÉ. STEHENNÍ. UMBILIKÁLNÍ NEBO EPIGASTRICKÉ KÝLE S CC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</si>
  <si>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</si>
  <si>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</si>
  <si>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</si>
  <si>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</si>
  <si>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</si>
  <si>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</si>
  <si>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</si>
  <si>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</si>
  <si>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</si>
  <si>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</si>
  <si>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</si>
  <si>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</si>
  <si>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</si>
  <si>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</si>
  <si>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</si>
  <si>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</si>
  <si>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</si>
  <si>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</si>
  <si>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</si>
  <si>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</si>
  <si>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</si>
  <si>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</si>
  <si>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</si>
  <si>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</si>
  <si>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</si>
  <si>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</si>
  <si>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</si>
  <si>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</si>
  <si>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</si>
  <si>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</si>
  <si>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</si>
  <si>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</si>
  <si>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</si>
  <si>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</si>
  <si>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</si>
  <si>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</si>
  <si>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</si>
  <si>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</si>
  <si>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</si>
  <si>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</si>
  <si>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</si>
  <si>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</si>
  <si>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</si>
  <si>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</si>
  <si>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</si>
  <si>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</si>
  <si>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</si>
  <si>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</si>
  <si>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</si>
  <si>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</si>
  <si>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</si>
  <si>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</si>
  <si>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</si>
  <si>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</si>
  <si>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</si>
  <si>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</si>
  <si>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</si>
  <si>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</si>
  <si>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</si>
  <si>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</si>
  <si>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</si>
  <si>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</si>
  <si>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08023</t>
  </si>
  <si>
    <t xml:space="preserve">BILATERÁLNÍ A VÍCENÁSOBNÉ VELKÉ VÝKONY NA KLOUBECH DOLNÍCH KONČETIN S MCC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</si>
  <si>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</si>
  <si>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</si>
  <si>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</si>
  <si>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</si>
  <si>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</si>
  <si>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</si>
  <si>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</si>
  <si>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</si>
  <si>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</si>
  <si>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</si>
  <si>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</si>
  <si>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</si>
  <si>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</si>
  <si>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</si>
  <si>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</si>
  <si>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</si>
  <si>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</si>
  <si>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</si>
  <si>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</si>
  <si>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</si>
  <si>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</si>
  <si>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</si>
  <si>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</si>
  <si>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</si>
  <si>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</si>
  <si>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</si>
  <si>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</si>
  <si>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</si>
  <si>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</si>
  <si>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</si>
  <si>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</si>
  <si>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</si>
  <si>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</si>
  <si>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</si>
  <si>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</si>
  <si>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</si>
  <si>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</si>
  <si>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</si>
  <si>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</si>
  <si>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</si>
  <si>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</si>
  <si>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</si>
  <si>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</si>
  <si>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</si>
  <si>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</si>
  <si>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</si>
  <si>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</si>
  <si>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</si>
  <si>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</si>
  <si>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</si>
  <si>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</si>
  <si>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</si>
  <si>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</si>
  <si>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</si>
  <si>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</si>
  <si>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</si>
  <si>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</si>
  <si>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</si>
  <si>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</si>
  <si>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</si>
  <si>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</si>
  <si>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</si>
  <si>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</si>
  <si>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</si>
  <si>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</si>
  <si>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</si>
  <si>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</si>
  <si>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</si>
  <si>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</si>
  <si>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</si>
  <si>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</si>
  <si>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</si>
  <si>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</si>
  <si>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</si>
  <si>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</si>
  <si>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</si>
  <si>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</si>
  <si>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</si>
  <si>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</si>
  <si>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</si>
  <si>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</si>
  <si>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</si>
  <si>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</si>
  <si>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</si>
  <si>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</si>
  <si>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</si>
  <si>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</si>
  <si>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</si>
  <si>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</si>
  <si>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</si>
  <si>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</si>
  <si>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</si>
  <si>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</si>
  <si>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</si>
  <si>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</si>
  <si>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</si>
  <si>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</si>
  <si>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</si>
  <si>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</si>
  <si>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</si>
  <si>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</si>
  <si>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</si>
  <si>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</si>
  <si>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</si>
  <si>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</si>
  <si>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</si>
  <si>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</si>
  <si>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</si>
  <si>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</si>
  <si>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</si>
  <si>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</si>
  <si>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</si>
  <si>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</si>
  <si>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</si>
  <si>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</si>
  <si>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</si>
  <si>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</si>
  <si>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</si>
  <si>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</si>
  <si>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</si>
  <si>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</si>
  <si>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</si>
  <si>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</si>
  <si>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</si>
  <si>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</si>
  <si>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</si>
  <si>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</si>
  <si>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</si>
  <si>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</si>
  <si>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</si>
  <si>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</si>
  <si>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</si>
  <si>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</si>
  <si>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</si>
  <si>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</si>
  <si>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</si>
  <si>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</si>
  <si>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</si>
  <si>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</si>
  <si>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</si>
  <si>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 xml:space="preserve">VELKÉ VÝKONY NA MOČOVÉM MĚCHÝŘI BEZ CC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</si>
  <si>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</si>
  <si>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</si>
  <si>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</si>
  <si>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</si>
  <si>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</si>
  <si>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</si>
  <si>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</si>
  <si>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</si>
  <si>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</si>
  <si>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LEDVINÁCH. MOČOVÝCH CESTÁCH A MOČOVÉM MĚCHÝŘI S CC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</si>
  <si>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</si>
  <si>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</si>
  <si>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</si>
  <si>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</si>
  <si>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</si>
  <si>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</si>
  <si>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</si>
  <si>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</si>
  <si>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</si>
  <si>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</si>
  <si>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</si>
  <si>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</si>
  <si>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</si>
  <si>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</si>
  <si>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</si>
  <si>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</si>
  <si>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</si>
  <si>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</si>
  <si>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</si>
  <si>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</si>
  <si>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</si>
  <si>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</si>
  <si>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</si>
  <si>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</si>
  <si>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</si>
  <si>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SYSTÉMU. KROMĚ MALIGNÍHO ONEMOCNĚNÍ S CC                             </t>
  </si>
  <si>
    <t>13042</t>
  </si>
  <si>
    <t xml:space="preserve">DĚLOŽNÍ A ADNEXÁLNÍ VÝKONY PŘI CA IN SITU A NEZHOUBNÝCH ONEMOCNĚNÍCH S CC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</si>
  <si>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</si>
  <si>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</si>
  <si>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</si>
  <si>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CC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</si>
  <si>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</si>
  <si>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</si>
  <si>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</si>
  <si>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</si>
  <si>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</si>
  <si>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</si>
  <si>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</si>
  <si>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</si>
  <si>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</si>
  <si>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</si>
  <si>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17023</t>
  </si>
  <si>
    <t xml:space="preserve">LYMFOM A LEUKÉMIE S JINÝM VÝKONEM S MCC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</si>
  <si>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</si>
  <si>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</si>
  <si>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</si>
  <si>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</si>
  <si>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</si>
  <si>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</si>
  <si>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</si>
  <si>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</si>
  <si>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</si>
  <si>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</si>
  <si>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</si>
  <si>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</si>
  <si>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</si>
  <si>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</si>
  <si>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</si>
  <si>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</si>
  <si>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</si>
  <si>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</si>
  <si>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</si>
  <si>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</si>
  <si>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</si>
  <si>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</si>
  <si>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</si>
  <si>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</si>
  <si>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</si>
  <si>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</si>
  <si>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</si>
  <si>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</si>
  <si>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19373</t>
  </si>
  <si>
    <t xml:space="preserve">VÝVOJOVÉ DUŠEVNÍ PORUCHY S MCC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</si>
  <si>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</si>
  <si>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</si>
  <si>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</si>
  <si>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</si>
  <si>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</si>
  <si>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</si>
  <si>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</si>
  <si>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</si>
  <si>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</si>
  <si>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</si>
  <si>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25022</t>
  </si>
  <si>
    <t xml:space="preserve">JINÉ VÝKONY PŘI MNOHOČETNÉM ZÁVAŽNÉM TRAUMATU S CC                                              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</si>
  <si>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</si>
  <si>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</si>
  <si>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</si>
  <si>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</si>
  <si>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</si>
  <si>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</si>
  <si>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</si>
  <si>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</si>
  <si>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</si>
  <si>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</si>
  <si>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</si>
  <si>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</si>
  <si>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</si>
  <si>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</si>
  <si>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</si>
  <si>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</si>
  <si>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</si>
  <si>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</si>
  <si>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</si>
  <si>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</si>
  <si>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</si>
  <si>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</si>
  <si>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</si>
  <si>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</si>
  <si>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</si>
  <si>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</si>
  <si>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</si>
  <si>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809</t>
  </si>
  <si>
    <t>89143</t>
  </si>
  <si>
    <t>RTG BŘICHA</t>
  </si>
  <si>
    <t>89173</t>
  </si>
  <si>
    <t>ANTEGRÁDNÍ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</si>
  <si>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</si>
  <si>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</si>
  <si>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</si>
  <si>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</si>
  <si>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</si>
  <si>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</si>
  <si>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</si>
  <si>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</si>
  <si>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</si>
  <si>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</si>
  <si>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</si>
  <si>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</si>
  <si>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</si>
  <si>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</si>
  <si>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</si>
  <si>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</si>
  <si>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</si>
  <si>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</si>
  <si>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</si>
  <si>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</si>
  <si>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0002018</t>
  </si>
  <si>
    <t>99mTc-makrosalb inj.</t>
  </si>
  <si>
    <t>0002027</t>
  </si>
  <si>
    <t>0002028</t>
  </si>
  <si>
    <t>0002035</t>
  </si>
  <si>
    <t>99mTc-MAG3 inj.</t>
  </si>
  <si>
    <t>0002061</t>
  </si>
  <si>
    <t>0002067</t>
  </si>
  <si>
    <t>81m-krypton plyn k inhal.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</si>
  <si>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</si>
  <si>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</si>
  <si>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</si>
  <si>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</si>
  <si>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</si>
  <si>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</si>
  <si>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47023</t>
  </si>
  <si>
    <t>KONTROLNÍ VYŠETŘENÍ LÉKAŘEM SE SPECIALIZOVANOU ZPŮ</t>
  </si>
  <si>
    <t>47153</t>
  </si>
  <si>
    <t>SCINTIGRAFIE PŘÍŠTÍTNÝCH TĚLÍSEK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</si>
  <si>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</si>
  <si>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</si>
  <si>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</si>
  <si>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</si>
  <si>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</si>
  <si>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</si>
  <si>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</si>
  <si>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</si>
  <si>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</si>
  <si>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</si>
  <si>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</si>
  <si>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</si>
  <si>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</si>
  <si>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</si>
  <si>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</si>
  <si>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</si>
  <si>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</si>
  <si>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</si>
  <si>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</si>
  <si>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</si>
  <si>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</si>
  <si>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</si>
  <si>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</si>
  <si>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</si>
  <si>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</si>
  <si>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</si>
  <si>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</si>
  <si>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</si>
  <si>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</si>
  <si>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</si>
  <si>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</si>
  <si>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</si>
  <si>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</si>
  <si>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</si>
  <si>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</si>
  <si>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</si>
  <si>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</si>
  <si>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</si>
  <si>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</si>
  <si>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</si>
  <si>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</si>
  <si>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</si>
  <si>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</si>
  <si>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</si>
  <si>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</si>
  <si>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</si>
  <si>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</si>
  <si>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</si>
  <si>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</si>
  <si>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</si>
  <si>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</si>
  <si>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</si>
  <si>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</si>
  <si>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</si>
  <si>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</si>
  <si>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</si>
  <si>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</si>
  <si>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</si>
  <si>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</si>
  <si>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</si>
  <si>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</si>
  <si>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</si>
  <si>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</si>
  <si>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</si>
  <si>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</si>
  <si>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</si>
  <si>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</si>
  <si>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</si>
  <si>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</si>
  <si>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</si>
  <si>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</si>
  <si>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</si>
  <si>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</si>
  <si>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</si>
  <si>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</si>
  <si>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</si>
  <si>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</si>
  <si>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</si>
  <si>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</si>
  <si>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</si>
  <si>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</si>
  <si>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</si>
  <si>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</si>
  <si>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</si>
  <si>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</si>
  <si>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</si>
  <si>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</si>
  <si>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</si>
  <si>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</si>
  <si>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</si>
  <si>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</si>
  <si>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</si>
  <si>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</si>
  <si>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</si>
  <si>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</si>
  <si>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</si>
  <si>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</si>
  <si>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</si>
  <si>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</si>
  <si>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</si>
  <si>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</si>
  <si>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</si>
  <si>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</si>
  <si>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</si>
  <si>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</si>
  <si>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</si>
  <si>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</si>
  <si>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</si>
  <si>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</si>
  <si>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</si>
  <si>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</si>
  <si>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</si>
  <si>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</si>
  <si>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</si>
  <si>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</si>
  <si>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</si>
  <si>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</si>
  <si>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</si>
  <si>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</si>
  <si>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</si>
  <si>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</si>
  <si>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</si>
  <si>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</si>
  <si>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</si>
  <si>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</si>
  <si>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</si>
  <si>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</si>
  <si>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</si>
  <si>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</si>
  <si>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</si>
  <si>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</si>
  <si>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</si>
  <si>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</si>
  <si>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</si>
  <si>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</si>
  <si>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</si>
  <si>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</si>
  <si>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</si>
  <si>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</si>
  <si>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</si>
  <si>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</si>
  <si>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</si>
  <si>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</si>
  <si>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</si>
  <si>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</si>
  <si>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</si>
  <si>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</si>
  <si>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</si>
  <si>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</si>
  <si>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</si>
  <si>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</si>
  <si>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</si>
  <si>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</si>
  <si>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</si>
  <si>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</si>
  <si>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</si>
  <si>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</si>
  <si>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</si>
  <si>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</si>
  <si>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</si>
  <si>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</si>
  <si>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</si>
  <si>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</si>
  <si>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</si>
  <si>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</si>
  <si>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</si>
  <si>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</si>
  <si>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</si>
  <si>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</si>
  <si>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</si>
  <si>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</si>
  <si>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</si>
  <si>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</si>
  <si>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</si>
  <si>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</si>
  <si>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</si>
  <si>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</si>
  <si>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</si>
  <si>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</si>
  <si>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</si>
  <si>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</si>
  <si>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</si>
  <si>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</si>
  <si>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</si>
  <si>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</si>
  <si>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</si>
  <si>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</si>
  <si>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</si>
  <si>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</si>
  <si>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</si>
  <si>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</si>
  <si>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</si>
  <si>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</si>
  <si>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</si>
  <si>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</si>
  <si>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</si>
  <si>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</si>
  <si>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</si>
  <si>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</si>
  <si>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</si>
  <si>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</si>
  <si>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</si>
  <si>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</si>
  <si>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</si>
  <si>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</si>
  <si>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</si>
  <si>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</si>
  <si>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</si>
  <si>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</si>
  <si>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</si>
  <si>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</si>
  <si>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</si>
  <si>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</si>
  <si>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</si>
  <si>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</si>
  <si>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</si>
  <si>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</si>
  <si>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</si>
  <si>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</si>
  <si>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</si>
  <si>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</si>
  <si>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</si>
  <si>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</si>
  <si>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</si>
  <si>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</si>
  <si>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</si>
  <si>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</si>
  <si>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</si>
  <si>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</si>
  <si>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</si>
  <si>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</si>
  <si>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</si>
  <si>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</si>
  <si>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</si>
  <si>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</si>
  <si>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</si>
  <si>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</si>
  <si>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</si>
  <si>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</si>
  <si>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</si>
  <si>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</si>
  <si>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</si>
  <si>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</si>
  <si>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</si>
  <si>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</si>
  <si>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</si>
  <si>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</si>
  <si>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</si>
  <si>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</si>
  <si>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</si>
  <si>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</si>
  <si>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</si>
  <si>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</si>
  <si>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</si>
  <si>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</si>
  <si>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</si>
  <si>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</si>
  <si>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</si>
  <si>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</si>
  <si>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</si>
  <si>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</si>
  <si>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</si>
  <si>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</si>
  <si>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</si>
  <si>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</si>
  <si>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</si>
  <si>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</si>
  <si>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</si>
  <si>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</si>
  <si>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</si>
  <si>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</si>
  <si>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</si>
  <si>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</si>
  <si>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</si>
  <si>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</si>
  <si>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</si>
  <si>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</si>
  <si>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</si>
  <si>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</si>
  <si>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</si>
  <si>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</si>
  <si>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</si>
  <si>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</si>
  <si>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</si>
  <si>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</si>
  <si>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</si>
  <si>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</si>
  <si>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</si>
  <si>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</si>
  <si>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</si>
  <si>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</si>
  <si>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</si>
  <si>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</si>
  <si>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</si>
  <si>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</si>
  <si>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</si>
  <si>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</si>
  <si>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</si>
  <si>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</si>
  <si>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</si>
  <si>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</si>
  <si>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</si>
  <si>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</si>
  <si>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</si>
  <si>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</si>
  <si>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</si>
  <si>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</si>
  <si>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</si>
  <si>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</si>
  <si>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</si>
  <si>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</si>
  <si>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</si>
  <si>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</si>
  <si>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</si>
  <si>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</si>
  <si>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</si>
  <si>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</si>
  <si>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</si>
  <si>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</si>
  <si>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34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</si>
  <si>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</si>
  <si>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</si>
  <si>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</si>
  <si>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</si>
  <si>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</si>
  <si>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</si>
  <si>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</si>
  <si>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</si>
  <si>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</si>
  <si>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</si>
  <si>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</si>
  <si>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</si>
  <si>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</si>
  <si>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</si>
  <si>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</si>
  <si>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</si>
  <si>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</si>
  <si>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</si>
  <si>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</si>
  <si>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</si>
  <si>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</si>
  <si>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</si>
  <si>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0038482</t>
  </si>
  <si>
    <t>DRÁT VODÍCÍ GUIDE WIRE M</t>
  </si>
  <si>
    <t>0038483</t>
  </si>
  <si>
    <t>0038505</t>
  </si>
  <si>
    <t>SOUPRAVA ZAVÁDĚCÍ INTRODUCER</t>
  </si>
  <si>
    <t>0047480</t>
  </si>
  <si>
    <t>KATETR DILATAČNÍ PTCA</t>
  </si>
  <si>
    <t>0050237</t>
  </si>
  <si>
    <t>DRÁT VODÍCÍ CHOICE PLUS</t>
  </si>
  <si>
    <t>0051591</t>
  </si>
  <si>
    <t>0052140</t>
  </si>
  <si>
    <t>KATETR DILATAČNÍ PTA WANDA,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</si>
  <si>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</si>
  <si>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</si>
  <si>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</si>
  <si>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</si>
  <si>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</si>
  <si>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</si>
  <si>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</si>
  <si>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</si>
  <si>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0057418</t>
  </si>
  <si>
    <t>DRÁT VODÍCÍ 300CM M001468XX0</t>
  </si>
  <si>
    <t>0057769</t>
  </si>
  <si>
    <t>DILATÁTOR COPE-SADDEKNI SFA ACCESS</t>
  </si>
  <si>
    <t>0058462</t>
  </si>
  <si>
    <t>VODIČ DRÁTĚNÝ LUNDERQUIST EXTRA STIFF, ZAHNUTÝ</t>
  </si>
  <si>
    <t>0059345</t>
  </si>
  <si>
    <t>INDEFLÁTOR 622510</t>
  </si>
  <si>
    <t>0059795</t>
  </si>
  <si>
    <t>DRÁT VODÍCÍ ANGIODYN J3 FC-FS 150-0,35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</si>
  <si>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</si>
  <si>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</si>
  <si>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</si>
  <si>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</si>
  <si>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</si>
  <si>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</si>
  <si>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</si>
  <si>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</si>
  <si>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</si>
  <si>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</si>
  <si>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</si>
  <si>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DILATAČNÍ</t>
  </si>
  <si>
    <t>0057980</t>
  </si>
  <si>
    <t>KATETR BALÓNKOVÝ PTA - FOX CROSS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</si>
  <si>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</si>
  <si>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</si>
  <si>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</si>
  <si>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</si>
  <si>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</si>
  <si>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</si>
  <si>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</si>
  <si>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</si>
  <si>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</si>
  <si>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</si>
  <si>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</si>
  <si>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</si>
  <si>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</si>
  <si>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</si>
  <si>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</si>
  <si>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</si>
  <si>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</si>
  <si>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</si>
  <si>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</si>
  <si>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</si>
  <si>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</si>
  <si>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</si>
  <si>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</si>
  <si>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</si>
  <si>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</si>
  <si>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</si>
  <si>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</si>
  <si>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</si>
  <si>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</si>
  <si>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</si>
  <si>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</si>
  <si>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</si>
  <si>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</si>
  <si>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</si>
  <si>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</si>
  <si>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</si>
  <si>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</si>
  <si>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</si>
  <si>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</si>
  <si>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</si>
  <si>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</si>
  <si>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</si>
  <si>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</si>
  <si>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</si>
  <si>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</si>
  <si>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</si>
  <si>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</si>
  <si>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</si>
  <si>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</si>
  <si>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</si>
  <si>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</si>
  <si>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</si>
  <si>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</si>
  <si>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</si>
  <si>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</si>
  <si>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</si>
  <si>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</si>
  <si>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</si>
  <si>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</si>
  <si>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</si>
  <si>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</si>
  <si>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</si>
  <si>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</si>
  <si>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</si>
  <si>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</si>
  <si>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</si>
  <si>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</si>
  <si>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</si>
  <si>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</si>
  <si>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</si>
  <si>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</si>
  <si>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</si>
  <si>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</si>
  <si>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</si>
  <si>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</si>
  <si>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</si>
  <si>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</si>
  <si>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</si>
  <si>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</si>
  <si>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</si>
  <si>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</si>
  <si>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</si>
  <si>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</si>
  <si>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</si>
  <si>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</si>
  <si>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</si>
  <si>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</si>
  <si>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</si>
  <si>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</si>
  <si>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</si>
  <si>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</si>
  <si>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</si>
  <si>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</si>
  <si>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</si>
  <si>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</si>
  <si>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</si>
  <si>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</si>
  <si>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</si>
  <si>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</si>
  <si>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</si>
  <si>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</si>
  <si>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</si>
  <si>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</si>
  <si>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</si>
  <si>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</si>
  <si>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</si>
  <si>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</si>
  <si>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</si>
  <si>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</si>
  <si>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</si>
  <si>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</si>
  <si>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</si>
  <si>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</si>
  <si>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</si>
  <si>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</si>
  <si>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</si>
  <si>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</si>
  <si>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</si>
  <si>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</si>
  <si>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</si>
  <si>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</si>
  <si>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</si>
  <si>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</si>
  <si>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</si>
  <si>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</si>
  <si>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</si>
  <si>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</si>
  <si>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</si>
  <si>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</si>
  <si>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</si>
  <si>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</si>
  <si>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</si>
  <si>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</si>
  <si>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</si>
  <si>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</si>
  <si>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</si>
  <si>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</si>
  <si>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</si>
  <si>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</si>
  <si>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</si>
  <si>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</si>
  <si>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</si>
  <si>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</si>
  <si>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</si>
  <si>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</si>
  <si>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</si>
  <si>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</si>
  <si>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</si>
  <si>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</si>
  <si>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</si>
  <si>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</si>
  <si>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</si>
  <si>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</si>
  <si>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</si>
  <si>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</si>
  <si>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</si>
  <si>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94215</t>
  </si>
  <si>
    <t>DOT BLOTTING DNA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</si>
  <si>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</si>
  <si>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</si>
  <si>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</si>
  <si>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</si>
  <si>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</si>
  <si>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</si>
  <si>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</si>
  <si>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</si>
  <si>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</si>
  <si>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</si>
  <si>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</si>
  <si>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</si>
  <si>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</si>
  <si>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</si>
  <si>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</si>
  <si>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</si>
  <si>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</si>
  <si>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</si>
  <si>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</si>
  <si>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</si>
  <si>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</si>
  <si>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</si>
  <si>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</si>
  <si>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</si>
  <si>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</si>
  <si>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</si>
  <si>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</si>
  <si>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</si>
  <si>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</si>
  <si>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</si>
  <si>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</si>
  <si>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</si>
  <si>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</si>
  <si>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</si>
  <si>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</si>
  <si>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</si>
  <si>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</si>
  <si>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</si>
  <si>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</si>
  <si>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</si>
  <si>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</si>
  <si>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</si>
  <si>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</si>
  <si>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</si>
  <si>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</si>
  <si>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</si>
  <si>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</si>
  <si>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</si>
  <si>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</si>
  <si>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</si>
  <si>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</si>
  <si>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</si>
  <si>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</si>
  <si>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</si>
  <si>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</si>
  <si>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</si>
  <si>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</si>
  <si>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</si>
  <si>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</si>
  <si>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</si>
  <si>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91431</t>
  </si>
  <si>
    <t>ZVLÁŠTĚ NÁROČNÉ IZOLACE BUNĚK GRADIENTOVOU CENTRIF</t>
  </si>
  <si>
    <t>91487</t>
  </si>
  <si>
    <t>DETEKCE AUTOPROTILÁTEK METODOU NEPŘÍMÉ IMUNOFLUORE</t>
  </si>
  <si>
    <t>91501</t>
  </si>
  <si>
    <t>STANOVENÍ HLADIN REVMATOIDNÍHO FAKTORU (RF) NEFELO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</si>
  <si>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</si>
  <si>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</si>
  <si>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</si>
  <si>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</si>
  <si>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</si>
  <si>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</si>
  <si>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</si>
  <si>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</si>
  <si>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</si>
  <si>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</si>
  <si>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</si>
  <si>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</si>
  <si>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</si>
  <si>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</si>
  <si>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</si>
  <si>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</si>
  <si>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91199</t>
  </si>
  <si>
    <t>STANOVENÍ IgA PROTI POTRAVINOVÝM ALERGENŮM ELISA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</si>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</sst>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1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2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2" fontId="30" fillId="3" borderId="29" xfId="81" applyNumberFormat="1" applyFont="1" applyFill="1" applyBorder="1"/>
    <xf numFmtId="172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6" xfId="26" applyNumberFormat="1" applyFont="1" applyFill="1" applyBorder="1"/>
    <xf numFmtId="9" fontId="31" fillId="0" borderId="27" xfId="26" applyNumberFormat="1" applyFont="1" applyFill="1" applyBorder="1"/>
    <xf numFmtId="171" fontId="31" fillId="0" borderId="49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8" xfId="26" applyNumberFormat="1" applyFont="1" applyFill="1" applyBorder="1"/>
    <xf numFmtId="171" fontId="31" fillId="0" borderId="23" xfId="26" applyNumberFormat="1" applyFont="1" applyFill="1" applyBorder="1"/>
    <xf numFmtId="9" fontId="31" fillId="0" borderId="24" xfId="26" applyNumberFormat="1" applyFont="1" applyFill="1" applyBorder="1"/>
    <xf numFmtId="171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8" fontId="33" fillId="2" borderId="22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8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8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8" fontId="33" fillId="3" borderId="22" xfId="86" applyNumberFormat="1" applyFont="1" applyFill="1" applyBorder="1" applyAlignment="1">
      <alignment horizontal="right"/>
    </xf>
    <xf numFmtId="168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8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8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8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48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5" fontId="33" fillId="0" borderId="76" xfId="53" applyNumberFormat="1" applyFont="1" applyFill="1" applyBorder="1"/>
    <xf numFmtId="165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1" fontId="31" fillId="0" borderId="48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8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8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3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8" fillId="9" borderId="85" xfId="0" applyNumberFormat="1" applyFont="1" applyFill="1" applyBorder="1"/>
    <xf numFmtId="3" fontId="58" fillId="9" borderId="84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0" fillId="2" borderId="91" xfId="0" applyNumberFormat="1" applyFont="1" applyFill="1" applyBorder="1" applyAlignment="1">
      <alignment horizontal="center" vertical="center" wrapText="1"/>
    </xf>
    <xf numFmtId="0" fontId="60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0" fillId="2" borderId="109" xfId="0" applyNumberFormat="1" applyFont="1" applyFill="1" applyBorder="1" applyAlignment="1">
      <alignment horizontal="center" vertical="center" wrapText="1"/>
    </xf>
    <xf numFmtId="174" fontId="41" fillId="4" borderId="95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4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101" xfId="0" applyNumberFormat="1" applyFont="1" applyBorder="1"/>
    <xf numFmtId="174" fontId="34" fillId="0" borderId="99" xfId="0" applyNumberFormat="1" applyFont="1" applyBorder="1"/>
    <xf numFmtId="174" fontId="41" fillId="0" borderId="108" xfId="0" applyNumberFormat="1" applyFont="1" applyBorder="1"/>
    <xf numFmtId="174" fontId="34" fillId="0" borderId="109" xfId="0" applyNumberFormat="1" applyFont="1" applyBorder="1"/>
    <xf numFmtId="174" fontId="34" fillId="0" borderId="92" xfId="0" applyNumberFormat="1" applyFont="1" applyBorder="1"/>
    <xf numFmtId="174" fontId="41" fillId="2" borderId="110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2" borderId="89" xfId="0" applyNumberFormat="1" applyFont="1" applyFill="1" applyBorder="1" applyAlignment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174" fontId="41" fillId="0" borderId="95" xfId="0" applyNumberFormat="1" applyFont="1" applyBorder="1"/>
    <xf numFmtId="174" fontId="34" fillId="0" borderId="111" xfId="0" applyNumberFormat="1" applyFont="1" applyBorder="1"/>
    <xf numFmtId="174" fontId="34" fillId="0" borderId="89" xfId="0" applyNumberFormat="1" applyFont="1" applyBorder="1"/>
    <xf numFmtId="175" fontId="41" fillId="2" borderId="95" xfId="0" applyNumberFormat="1" applyFont="1" applyFill="1" applyBorder="1" applyAlignment="1"/>
    <xf numFmtId="175" fontId="34" fillId="2" borderId="88" xfId="0" applyNumberFormat="1" applyFont="1" applyFill="1" applyBorder="1" applyAlignment="1"/>
    <xf numFmtId="175" fontId="34" fillId="2" borderId="89" xfId="0" applyNumberFormat="1" applyFont="1" applyFill="1" applyBorder="1" applyAlignment="1"/>
    <xf numFmtId="175" fontId="41" fillId="0" borderId="97" xfId="0" applyNumberFormat="1" applyFont="1" applyBorder="1"/>
    <xf numFmtId="175" fontId="34" fillId="0" borderId="98" xfId="0" applyNumberFormat="1" applyFont="1" applyBorder="1"/>
    <xf numFmtId="175" fontId="34" fillId="0" borderId="99" xfId="0" applyNumberFormat="1" applyFont="1" applyBorder="1"/>
    <xf numFmtId="175" fontId="34" fillId="0" borderId="101" xfId="0" applyNumberFormat="1" applyFont="1" applyBorder="1"/>
    <xf numFmtId="175" fontId="41" fillId="0" borderId="103" xfId="0" applyNumberFormat="1" applyFont="1" applyBorder="1"/>
    <xf numFmtId="175" fontId="34" fillId="0" borderId="104" xfId="0" applyNumberFormat="1" applyFont="1" applyBorder="1"/>
    <xf numFmtId="175" fontId="34" fillId="0" borderId="105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4" fontId="41" fillId="4" borderId="95" xfId="0" applyNumberFormat="1" applyFont="1" applyFill="1" applyBorder="1" applyAlignment="1">
      <alignment horizontal="center"/>
    </xf>
    <xf numFmtId="176" fontId="41" fillId="0" borderId="103" xfId="0" applyNumberFormat="1" applyFont="1" applyBorder="1"/>
    <xf numFmtId="0" fontId="33" fillId="2" borderId="120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70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20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9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6" xfId="53" applyNumberFormat="1" applyFont="1" applyFill="1" applyBorder="1" applyAlignment="1">
      <alignment horizontal="right"/>
    </xf>
    <xf numFmtId="165" fontId="31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1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5" xfId="0" applyNumberFormat="1" applyFont="1" applyFill="1" applyBorder="1" applyAlignment="1">
      <alignment horizontal="right" vertical="top"/>
    </xf>
    <xf numFmtId="3" fontId="35" fillId="10" borderId="126" xfId="0" applyNumberFormat="1" applyFont="1" applyFill="1" applyBorder="1" applyAlignment="1">
      <alignment horizontal="right" vertical="top"/>
    </xf>
    <xf numFmtId="177" fontId="35" fillId="10" borderId="127" xfId="0" applyNumberFormat="1" applyFont="1" applyFill="1" applyBorder="1" applyAlignment="1">
      <alignment horizontal="right" vertical="top"/>
    </xf>
    <xf numFmtId="3" fontId="35" fillId="0" borderId="125" xfId="0" applyNumberFormat="1" applyFont="1" applyBorder="1" applyAlignment="1">
      <alignment horizontal="right" vertical="top"/>
    </xf>
    <xf numFmtId="177" fontId="35" fillId="10" borderId="128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3" fontId="37" fillId="10" borderId="131" xfId="0" applyNumberFormat="1" applyFont="1" applyFill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3" fontId="37" fillId="0" borderId="130" xfId="0" applyNumberFormat="1" applyFont="1" applyBorder="1" applyAlignment="1">
      <alignment horizontal="right" vertical="top"/>
    </xf>
    <xf numFmtId="0" fontId="37" fillId="10" borderId="133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0" fontId="35" fillId="10" borderId="128" xfId="0" applyFont="1" applyFill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177" fontId="37" fillId="10" borderId="133" xfId="0" applyNumberFormat="1" applyFont="1" applyFill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3" fontId="37" fillId="0" borderId="135" xfId="0" applyNumberFormat="1" applyFont="1" applyBorder="1" applyAlignment="1">
      <alignment horizontal="right" vertical="top"/>
    </xf>
    <xf numFmtId="3" fontId="37" fillId="0" borderId="136" xfId="0" applyNumberFormat="1" applyFont="1" applyBorder="1" applyAlignment="1">
      <alignment horizontal="right" vertical="top"/>
    </xf>
    <xf numFmtId="177" fontId="37" fillId="10" borderId="137" xfId="0" applyNumberFormat="1" applyFont="1" applyFill="1" applyBorder="1" applyAlignment="1">
      <alignment horizontal="right" vertical="top"/>
    </xf>
    <xf numFmtId="0" fontId="39" fillId="11" borderId="124" xfId="0" applyFont="1" applyFill="1" applyBorder="1" applyAlignment="1">
      <alignment vertical="top"/>
    </xf>
    <xf numFmtId="0" fontId="39" fillId="11" borderId="124" xfId="0" applyFont="1" applyFill="1" applyBorder="1" applyAlignment="1">
      <alignment vertical="top" indent="2"/>
    </xf>
    <xf numFmtId="0" fontId="39" fillId="11" borderId="124" xfId="0" applyFont="1" applyFill="1" applyBorder="1" applyAlignment="1">
      <alignment vertical="top" indent="4"/>
    </xf>
    <xf numFmtId="0" fontId="40" fillId="11" borderId="129" xfId="0" applyFont="1" applyFill="1" applyBorder="1" applyAlignment="1">
      <alignment vertical="top" indent="6"/>
    </xf>
    <xf numFmtId="0" fontId="39" fillId="11" borderId="124" xfId="0" applyFont="1" applyFill="1" applyBorder="1" applyAlignment="1">
      <alignment vertical="top" indent="8"/>
    </xf>
    <xf numFmtId="0" fontId="40" fillId="11" borderId="129" xfId="0" applyFont="1" applyFill="1" applyBorder="1" applyAlignment="1">
      <alignment vertical="top" indent="2"/>
    </xf>
    <xf numFmtId="0" fontId="39" fillId="11" borderId="124" xfId="0" applyFont="1" applyFill="1" applyBorder="1" applyAlignment="1">
      <alignment vertical="top" indent="6"/>
    </xf>
    <xf numFmtId="0" fontId="40" fillId="11" borderId="129" xfId="0" applyFont="1" applyFill="1" applyBorder="1" applyAlignment="1">
      <alignment vertical="top" indent="4"/>
    </xf>
    <xf numFmtId="0" fontId="34" fillId="11" borderId="124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5" fontId="33" fillId="2" borderId="138" xfId="53" applyNumberFormat="1" applyFont="1" applyFill="1" applyBorder="1" applyAlignment="1">
      <alignment horizontal="left"/>
    </xf>
    <xf numFmtId="165" fontId="33" fillId="2" borderId="139" xfId="53" applyNumberFormat="1" applyFont="1" applyFill="1" applyBorder="1" applyAlignment="1">
      <alignment horizontal="left"/>
    </xf>
    <xf numFmtId="165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3" fontId="34" fillId="0" borderId="139" xfId="0" applyNumberFormat="1" applyFont="1" applyFill="1" applyBorder="1"/>
    <xf numFmtId="3" fontId="34" fillId="0" borderId="141" xfId="0" applyNumberFormat="1" applyFont="1" applyFill="1" applyBorder="1"/>
    <xf numFmtId="0" fontId="34" fillId="0" borderId="88" xfId="0" applyFont="1" applyFill="1" applyBorder="1"/>
    <xf numFmtId="0" fontId="34" fillId="0" borderId="89" xfId="0" applyFont="1" applyFill="1" applyBorder="1"/>
    <xf numFmtId="165" fontId="34" fillId="0" borderId="89" xfId="0" applyNumberFormat="1" applyFont="1" applyFill="1" applyBorder="1"/>
    <xf numFmtId="165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5" fontId="34" fillId="0" borderId="99" xfId="0" applyNumberFormat="1" applyFont="1" applyFill="1" applyBorder="1"/>
    <xf numFmtId="165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5" fontId="34" fillId="0" borderId="92" xfId="0" applyNumberFormat="1" applyFont="1" applyFill="1" applyBorder="1"/>
    <xf numFmtId="165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8" xfId="0" applyFont="1" applyFill="1" applyBorder="1"/>
    <xf numFmtId="3" fontId="41" fillId="2" borderId="140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139" xfId="0" applyNumberFormat="1" applyFont="1" applyFill="1" applyBorder="1"/>
    <xf numFmtId="9" fontId="34" fillId="0" borderId="89" xfId="0" applyNumberFormat="1" applyFont="1" applyFill="1" applyBorder="1"/>
    <xf numFmtId="9" fontId="34" fillId="0" borderId="92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138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99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2" xfId="0" applyFont="1" applyFill="1" applyBorder="1"/>
    <xf numFmtId="0" fontId="41" fillId="2" borderId="139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20" xfId="0" applyFont="1" applyFill="1" applyBorder="1"/>
    <xf numFmtId="0" fontId="41" fillId="0" borderId="118" xfId="0" applyFont="1" applyFill="1" applyBorder="1" applyAlignment="1">
      <alignment horizontal="left" indent="1"/>
    </xf>
    <xf numFmtId="0" fontId="41" fillId="0" borderId="119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41" fillId="11" borderId="120" xfId="0" applyFont="1" applyFill="1" applyBorder="1"/>
    <xf numFmtId="0" fontId="41" fillId="11" borderId="118" xfId="0" applyFont="1" applyFill="1" applyBorder="1"/>
    <xf numFmtId="0" fontId="41" fillId="11" borderId="119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20" xfId="0" applyFont="1" applyFill="1" applyBorder="1"/>
    <xf numFmtId="0" fontId="34" fillId="0" borderId="118" xfId="0" applyFont="1" applyFill="1" applyBorder="1"/>
    <xf numFmtId="0" fontId="34" fillId="0" borderId="119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5" fontId="34" fillId="0" borderId="31" xfId="0" applyNumberFormat="1" applyFont="1" applyFill="1" applyBorder="1"/>
    <xf numFmtId="166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147" xfId="0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49" xfId="0" applyFont="1" applyFill="1" applyBorder="1" applyAlignment="1">
      <alignment horizontal="right"/>
    </xf>
    <xf numFmtId="0" fontId="34" fillId="0" borderId="149" xfId="0" applyFont="1" applyFill="1" applyBorder="1" applyAlignment="1">
      <alignment horizontal="left"/>
    </xf>
    <xf numFmtId="165" fontId="34" fillId="0" borderId="149" xfId="0" applyNumberFormat="1" applyFont="1" applyFill="1" applyBorder="1"/>
    <xf numFmtId="166" fontId="34" fillId="0" borderId="149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5" fontId="34" fillId="0" borderId="151" xfId="0" applyNumberFormat="1" applyFont="1" applyFill="1" applyBorder="1"/>
    <xf numFmtId="166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3" fontId="34" fillId="0" borderId="149" xfId="0" applyNumberFormat="1" applyFont="1" applyFill="1" applyBorder="1"/>
    <xf numFmtId="3" fontId="34" fillId="0" borderId="14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54" xfId="0" applyNumberFormat="1" applyFont="1" applyFill="1" applyBorder="1"/>
    <xf numFmtId="9" fontId="34" fillId="0" borderId="154" xfId="0" applyNumberFormat="1" applyFont="1" applyFill="1" applyBorder="1"/>
    <xf numFmtId="3" fontId="34" fillId="0" borderId="155" xfId="0" applyNumberFormat="1" applyFont="1" applyFill="1" applyBorder="1"/>
    <xf numFmtId="0" fontId="41" fillId="0" borderId="26" xfId="0" applyFont="1" applyFill="1" applyBorder="1"/>
    <xf numFmtId="0" fontId="41" fillId="0" borderId="147" xfId="0" applyFont="1" applyFill="1" applyBorder="1"/>
    <xf numFmtId="0" fontId="41" fillId="0" borderId="153" xfId="0" applyFont="1" applyFill="1" applyBorder="1"/>
    <xf numFmtId="0" fontId="41" fillId="2" borderId="57" xfId="0" applyFont="1" applyFill="1" applyBorder="1"/>
    <xf numFmtId="165" fontId="33" fillId="2" borderId="55" xfId="53" applyNumberFormat="1" applyFont="1" applyFill="1" applyBorder="1" applyAlignment="1">
      <alignment horizontal="left"/>
    </xf>
    <xf numFmtId="165" fontId="33" fillId="2" borderId="57" xfId="53" applyNumberFormat="1" applyFont="1" applyFill="1" applyBorder="1" applyAlignment="1">
      <alignment horizontal="left"/>
    </xf>
    <xf numFmtId="165" fontId="34" fillId="0" borderId="31" xfId="0" applyNumberFormat="1" applyFont="1" applyFill="1" applyBorder="1" applyAlignment="1">
      <alignment horizontal="right"/>
    </xf>
    <xf numFmtId="165" fontId="34" fillId="0" borderId="149" xfId="0" applyNumberFormat="1" applyFont="1" applyFill="1" applyBorder="1" applyAlignment="1">
      <alignment horizontal="right"/>
    </xf>
    <xf numFmtId="165" fontId="34" fillId="0" borderId="151" xfId="0" applyNumberFormat="1" applyFont="1" applyFill="1" applyBorder="1" applyAlignment="1">
      <alignment horizontal="right"/>
    </xf>
    <xf numFmtId="174" fontId="41" fillId="4" borderId="160" xfId="0" applyNumberFormat="1" applyFont="1" applyFill="1" applyBorder="1" applyAlignment="1">
      <alignment horizontal="center"/>
    </xf>
    <xf numFmtId="174" fontId="41" fillId="4" borderId="161" xfId="0" applyNumberFormat="1" applyFont="1" applyFill="1" applyBorder="1" applyAlignment="1">
      <alignment horizontal="center"/>
    </xf>
    <xf numFmtId="174" fontId="34" fillId="0" borderId="162" xfId="0" applyNumberFormat="1" applyFont="1" applyBorder="1" applyAlignment="1">
      <alignment horizontal="right"/>
    </xf>
    <xf numFmtId="174" fontId="34" fillId="0" borderId="163" xfId="0" applyNumberFormat="1" applyFont="1" applyBorder="1" applyAlignment="1">
      <alignment horizontal="right"/>
    </xf>
    <xf numFmtId="174" fontId="34" fillId="0" borderId="163" xfId="0" applyNumberFormat="1" applyFont="1" applyBorder="1" applyAlignment="1">
      <alignment horizontal="right" wrapText="1"/>
    </xf>
    <xf numFmtId="176" fontId="34" fillId="0" borderId="162" xfId="0" applyNumberFormat="1" applyFont="1" applyBorder="1" applyAlignment="1">
      <alignment horizontal="right"/>
    </xf>
    <xf numFmtId="176" fontId="34" fillId="0" borderId="163" xfId="0" applyNumberFormat="1" applyFont="1" applyBorder="1" applyAlignment="1">
      <alignment horizontal="right"/>
    </xf>
    <xf numFmtId="174" fontId="34" fillId="0" borderId="164" xfId="0" applyNumberFormat="1" applyFont="1" applyBorder="1" applyAlignment="1">
      <alignment horizontal="right"/>
    </xf>
    <xf numFmtId="174" fontId="34" fillId="0" borderId="165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59" xfId="0" applyFont="1" applyFill="1" applyBorder="1" applyAlignment="1">
      <alignment horizontal="center" vertical="center" wrapText="1"/>
    </xf>
    <xf numFmtId="175" fontId="34" fillId="2" borderId="60" xfId="0" applyNumberFormat="1" applyFont="1" applyFill="1" applyBorder="1" applyAlignment="1"/>
    <xf numFmtId="175" fontId="34" fillId="0" borderId="158" xfId="0" applyNumberFormat="1" applyFont="1" applyBorder="1"/>
    <xf numFmtId="175" fontId="34" fillId="0" borderId="166" xfId="0" applyNumberFormat="1" applyFont="1" applyBorder="1"/>
    <xf numFmtId="174" fontId="41" fillId="4" borderId="60" xfId="0" applyNumberFormat="1" applyFont="1" applyFill="1" applyBorder="1" applyAlignment="1"/>
    <xf numFmtId="174" fontId="34" fillId="0" borderId="158" xfId="0" applyNumberFormat="1" applyFont="1" applyBorder="1"/>
    <xf numFmtId="174" fontId="34" fillId="0" borderId="159" xfId="0" applyNumberFormat="1" applyFont="1" applyBorder="1"/>
    <xf numFmtId="174" fontId="41" fillId="2" borderId="60" xfId="0" applyNumberFormat="1" applyFont="1" applyFill="1" applyBorder="1" applyAlignment="1"/>
    <xf numFmtId="174" fontId="34" fillId="0" borderId="166" xfId="0" applyNumberFormat="1" applyFont="1" applyBorder="1"/>
    <xf numFmtId="174" fontId="34" fillId="0" borderId="60" xfId="0" applyNumberFormat="1" applyFont="1" applyBorder="1"/>
    <xf numFmtId="9" fontId="34" fillId="0" borderId="158" xfId="0" applyNumberFormat="1" applyFont="1" applyBorder="1"/>
    <xf numFmtId="174" fontId="41" fillId="4" borderId="167" xfId="0" applyNumberFormat="1" applyFont="1" applyFill="1" applyBorder="1" applyAlignment="1">
      <alignment horizontal="center"/>
    </xf>
    <xf numFmtId="174" fontId="34" fillId="0" borderId="168" xfId="0" applyNumberFormat="1" applyFont="1" applyBorder="1" applyAlignment="1">
      <alignment horizontal="right"/>
    </xf>
    <xf numFmtId="176" fontId="34" fillId="0" borderId="168" xfId="0" applyNumberFormat="1" applyFont="1" applyBorder="1" applyAlignment="1">
      <alignment horizontal="right"/>
    </xf>
    <xf numFmtId="174" fontId="34" fillId="0" borderId="169" xfId="0" applyNumberFormat="1" applyFont="1" applyBorder="1" applyAlignment="1">
      <alignment horizontal="right"/>
    </xf>
    <xf numFmtId="0" fontId="0" fillId="0" borderId="17" xfId="0" applyBorder="1"/>
    <xf numFmtId="174" fontId="41" fillId="4" borderId="35" xfId="0" applyNumberFormat="1" applyFont="1" applyFill="1" applyBorder="1" applyAlignment="1">
      <alignment horizontal="center"/>
    </xf>
    <xf numFmtId="174" fontId="34" fillId="0" borderId="170" xfId="0" applyNumberFormat="1" applyFont="1" applyBorder="1" applyAlignment="1">
      <alignment horizontal="right"/>
    </xf>
    <xf numFmtId="176" fontId="34" fillId="0" borderId="170" xfId="0" applyNumberFormat="1" applyFont="1" applyBorder="1" applyAlignment="1">
      <alignment horizontal="right"/>
    </xf>
    <xf numFmtId="174" fontId="34" fillId="0" borderId="156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70" fontId="34" fillId="0" borderId="31" xfId="0" applyNumberFormat="1" applyFont="1" applyFill="1" applyBorder="1"/>
    <xf numFmtId="170" fontId="34" fillId="0" borderId="151" xfId="0" applyNumberFormat="1" applyFont="1" applyFill="1" applyBorder="1"/>
    <xf numFmtId="0" fontId="41" fillId="0" borderId="150" xfId="0" applyFont="1" applyFill="1" applyBorder="1"/>
    <xf numFmtId="0" fontId="65" fillId="0" borderId="0" xfId="0" applyFont="1" applyFill="1"/>
    <xf numFmtId="0" fontId="66" fillId="0" borderId="0" xfId="0" applyFont="1" applyFill="1"/>
    <xf numFmtId="0" fontId="33" fillId="2" borderId="18" xfId="26" applyNumberFormat="1" applyFont="1" applyFill="1" applyBorder="1"/>
    <xf numFmtId="170" fontId="34" fillId="0" borderId="27" xfId="0" applyNumberFormat="1" applyFont="1" applyFill="1" applyBorder="1"/>
    <xf numFmtId="170" fontId="34" fillId="0" borderId="149" xfId="0" applyNumberFormat="1" applyFont="1" applyFill="1" applyBorder="1"/>
    <xf numFmtId="170" fontId="34" fillId="0" borderId="148" xfId="0" applyNumberFormat="1" applyFont="1" applyFill="1" applyBorder="1"/>
    <xf numFmtId="170" fontId="34" fillId="0" borderId="152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167" fontId="5" fillId="0" borderId="18" xfId="0" applyNumberFormat="1" applyFont="1" applyBorder="1" applyAlignment="1">
      <alignment horizontal="right"/>
    </xf>
    <xf numFmtId="167" fontId="68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67" fillId="0" borderId="18" xfId="0" applyNumberFormat="1" applyFont="1" applyBorder="1" applyAlignment="1">
      <alignment horizontal="right"/>
    </xf>
    <xf numFmtId="167" fontId="5" fillId="0" borderId="157" xfId="0" applyNumberFormat="1" applyFont="1" applyBorder="1" applyAlignment="1">
      <alignment horizontal="right"/>
    </xf>
    <xf numFmtId="167" fontId="5" fillId="0" borderId="171" xfId="0" applyNumberFormat="1" applyFont="1" applyBorder="1" applyAlignment="1">
      <alignment horizontal="right"/>
    </xf>
    <xf numFmtId="3" fontId="67" fillId="0" borderId="157" xfId="0" applyNumberFormat="1" applyFont="1" applyBorder="1" applyAlignment="1">
      <alignment horizontal="right"/>
    </xf>
    <xf numFmtId="167" fontId="67" fillId="0" borderId="157" xfId="0" applyNumberFormat="1" applyFont="1" applyBorder="1" applyAlignment="1">
      <alignment horizontal="right"/>
    </xf>
    <xf numFmtId="167" fontId="67" fillId="0" borderId="171" xfId="0" applyNumberFormat="1" applyFont="1" applyBorder="1" applyAlignment="1">
      <alignment horizontal="right"/>
    </xf>
    <xf numFmtId="178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72" xfId="0" applyNumberFormat="1" applyFont="1" applyBorder="1" applyAlignment="1">
      <alignment horizontal="center"/>
    </xf>
    <xf numFmtId="3" fontId="67" fillId="0" borderId="174" xfId="0" applyNumberFormat="1" applyFont="1" applyBorder="1" applyAlignment="1">
      <alignment horizontal="right"/>
    </xf>
    <xf numFmtId="167" fontId="67" fillId="0" borderId="174" xfId="0" applyNumberFormat="1" applyFont="1" applyBorder="1" applyAlignment="1">
      <alignment horizontal="right"/>
    </xf>
    <xf numFmtId="167" fontId="67" fillId="0" borderId="173" xfId="0" applyNumberFormat="1" applyFont="1" applyBorder="1" applyAlignment="1">
      <alignment horizontal="right"/>
    </xf>
    <xf numFmtId="3" fontId="5" fillId="0" borderId="174" xfId="0" applyNumberFormat="1" applyFont="1" applyBorder="1" applyAlignment="1">
      <alignment horizontal="right"/>
    </xf>
    <xf numFmtId="167" fontId="5" fillId="0" borderId="174" xfId="0" applyNumberFormat="1" applyFont="1" applyBorder="1" applyAlignment="1">
      <alignment horizontal="right"/>
    </xf>
    <xf numFmtId="167" fontId="5" fillId="0" borderId="173" xfId="0" applyNumberFormat="1" applyFont="1" applyBorder="1" applyAlignment="1">
      <alignment horizontal="right"/>
    </xf>
    <xf numFmtId="178" fontId="5" fillId="0" borderId="174" xfId="0" applyNumberFormat="1" applyFont="1" applyBorder="1" applyAlignment="1">
      <alignment horizontal="right"/>
    </xf>
    <xf numFmtId="4" fontId="5" fillId="0" borderId="174" xfId="0" applyNumberFormat="1" applyFont="1" applyBorder="1" applyAlignment="1">
      <alignment horizontal="right"/>
    </xf>
    <xf numFmtId="3" fontId="5" fillId="0" borderId="174" xfId="0" applyNumberFormat="1" applyFont="1" applyBorder="1"/>
    <xf numFmtId="3" fontId="11" fillId="0" borderId="175" xfId="0" applyNumberFormat="1" applyFont="1" applyBorder="1" applyAlignment="1">
      <alignment horizontal="center"/>
    </xf>
    <xf numFmtId="167" fontId="68" fillId="0" borderId="171" xfId="0" applyNumberFormat="1" applyFont="1" applyBorder="1" applyAlignment="1">
      <alignment horizontal="right"/>
    </xf>
    <xf numFmtId="3" fontId="67" fillId="0" borderId="174" xfId="0" applyNumberFormat="1" applyFont="1" applyBorder="1"/>
    <xf numFmtId="167" fontId="67" fillId="0" borderId="174" xfId="0" applyNumberFormat="1" applyFont="1" applyBorder="1"/>
    <xf numFmtId="167" fontId="67" fillId="0" borderId="173" xfId="0" applyNumberFormat="1" applyFont="1" applyBorder="1"/>
    <xf numFmtId="167" fontId="68" fillId="0" borderId="173" xfId="0" applyNumberFormat="1" applyFont="1" applyBorder="1" applyAlignment="1">
      <alignment horizontal="right"/>
    </xf>
    <xf numFmtId="167" fontId="67" fillId="0" borderId="18" xfId="0" applyNumberFormat="1" applyFont="1" applyBorder="1"/>
    <xf numFmtId="3" fontId="67" fillId="0" borderId="157" xfId="0" applyNumberFormat="1" applyFont="1" applyBorder="1"/>
    <xf numFmtId="167" fontId="67" fillId="0" borderId="157" xfId="0" applyNumberFormat="1" applyFont="1" applyBorder="1"/>
    <xf numFmtId="167" fontId="67" fillId="0" borderId="171" xfId="0" applyNumberFormat="1" applyFont="1" applyBorder="1"/>
    <xf numFmtId="167" fontId="34" fillId="0" borderId="18" xfId="0" applyNumberFormat="1" applyFont="1" applyBorder="1"/>
    <xf numFmtId="3" fontId="34" fillId="0" borderId="157" xfId="0" applyNumberFormat="1" applyFont="1" applyBorder="1"/>
    <xf numFmtId="167" fontId="34" fillId="0" borderId="157" xfId="0" applyNumberFormat="1" applyFont="1" applyBorder="1"/>
    <xf numFmtId="167" fontId="34" fillId="0" borderId="171" xfId="0" applyNumberFormat="1" applyFont="1" applyBorder="1"/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9" fontId="34" fillId="0" borderId="157" xfId="0" applyNumberFormat="1" applyFont="1" applyBorder="1"/>
    <xf numFmtId="3" fontId="34" fillId="0" borderId="174" xfId="0" applyNumberFormat="1" applyFont="1" applyBorder="1"/>
    <xf numFmtId="167" fontId="34" fillId="0" borderId="174" xfId="0" applyNumberFormat="1" applyFont="1" applyBorder="1"/>
    <xf numFmtId="167" fontId="34" fillId="0" borderId="173" xfId="0" applyNumberFormat="1" applyFont="1" applyBorder="1"/>
    <xf numFmtId="0" fontId="5" fillId="0" borderId="174" xfId="0" applyFont="1" applyBorder="1"/>
    <xf numFmtId="9" fontId="34" fillId="0" borderId="174" xfId="0" applyNumberFormat="1" applyFont="1" applyBorder="1"/>
    <xf numFmtId="3" fontId="34" fillId="0" borderId="174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7" fontId="34" fillId="0" borderId="52" xfId="0" applyNumberFormat="1" applyFont="1" applyBorder="1"/>
    <xf numFmtId="167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67" fillId="0" borderId="52" xfId="0" applyNumberFormat="1" applyFont="1" applyBorder="1" applyAlignment="1">
      <alignment horizontal="right"/>
    </xf>
    <xf numFmtId="167" fontId="67" fillId="0" borderId="52" xfId="0" applyNumberFormat="1" applyFont="1" applyBorder="1" applyAlignment="1">
      <alignment horizontal="right"/>
    </xf>
    <xf numFmtId="167" fontId="68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7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7" fillId="0" borderId="0" xfId="0" applyNumberFormat="1" applyFont="1" applyBorder="1"/>
    <xf numFmtId="167" fontId="67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72" xfId="0" applyNumberFormat="1" applyFont="1" applyBorder="1" applyAlignment="1">
      <alignment horizontal="center"/>
    </xf>
    <xf numFmtId="49" fontId="3" fillId="0" borderId="175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4" fillId="0" borderId="117" xfId="0" applyNumberFormat="1" applyFont="1" applyBorder="1"/>
    <xf numFmtId="167" fontId="34" fillId="0" borderId="117" xfId="0" applyNumberFormat="1" applyFont="1" applyBorder="1"/>
    <xf numFmtId="167" fontId="34" fillId="0" borderId="108" xfId="0" applyNumberFormat="1" applyFont="1" applyBorder="1"/>
    <xf numFmtId="3" fontId="34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67" fillId="0" borderId="117" xfId="0" applyNumberFormat="1" applyFont="1" applyBorder="1" applyAlignment="1">
      <alignment horizontal="right"/>
    </xf>
    <xf numFmtId="167" fontId="67" fillId="0" borderId="117" xfId="0" applyNumberFormat="1" applyFont="1" applyBorder="1" applyAlignment="1">
      <alignment horizontal="right"/>
    </xf>
    <xf numFmtId="167" fontId="68" fillId="0" borderId="108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4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76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1.097593395838637</c:v>
                </c:pt>
                <c:pt idx="1">
                  <c:v>1.5530474419879745</c:v>
                </c:pt>
                <c:pt idx="2">
                  <c:v>1.4528203424088391</c:v>
                </c:pt>
                <c:pt idx="3">
                  <c:v>1.4427441601160924</c:v>
                </c:pt>
                <c:pt idx="4">
                  <c:v>1.3097668915883263</c:v>
                </c:pt>
                <c:pt idx="5">
                  <c:v>1.3531487780550175</c:v>
                </c:pt>
                <c:pt idx="6">
                  <c:v>1.3491429238997337</c:v>
                </c:pt>
                <c:pt idx="7">
                  <c:v>1.3381472312455363</c:v>
                </c:pt>
                <c:pt idx="8">
                  <c:v>1.3026364561727337</c:v>
                </c:pt>
                <c:pt idx="9">
                  <c:v>1.3202199971657174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6804352"/>
        <c:axId val="17268066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1.349445742852843</c:v>
                </c:pt>
                <c:pt idx="1">
                  <c:v>1.349445742852843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995456"/>
        <c:axId val="1726997248"/>
      </c:scatterChart>
      <c:catAx>
        <c:axId val="172680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2680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6806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26804352"/>
        <c:crosses val="autoZero"/>
        <c:crossBetween val="between"/>
      </c:valAx>
      <c:valAx>
        <c:axId val="1726995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26997248"/>
        <c:crosses val="max"/>
        <c:crossBetween val="midCat"/>
      </c:valAx>
      <c:valAx>
        <c:axId val="1726997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26995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2.7890739605964385</c:v>
                </c:pt>
                <c:pt idx="1">
                  <c:v>2.7871650746577465</c:v>
                </c:pt>
                <c:pt idx="2">
                  <c:v>2.8393161292588278</c:v>
                </c:pt>
                <c:pt idx="3">
                  <c:v>2.9219125729038886</c:v>
                </c:pt>
                <c:pt idx="4">
                  <c:v>2.8767323655245551</c:v>
                </c:pt>
                <c:pt idx="5">
                  <c:v>2.8972791167411551</c:v>
                </c:pt>
                <c:pt idx="6">
                  <c:v>2.9071304645617144</c:v>
                </c:pt>
                <c:pt idx="7">
                  <c:v>2.9171399896328483</c:v>
                </c:pt>
                <c:pt idx="8">
                  <c:v>2.9088936610325238</c:v>
                </c:pt>
                <c:pt idx="9">
                  <c:v>2.9303753163534543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761984"/>
        <c:axId val="17490754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076992"/>
        <c:axId val="1749079552"/>
      </c:scatterChart>
      <c:catAx>
        <c:axId val="174876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4907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0754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48761984"/>
        <c:crosses val="autoZero"/>
        <c:crossBetween val="between"/>
      </c:valAx>
      <c:valAx>
        <c:axId val="17490769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49079552"/>
        <c:crosses val="max"/>
        <c:crossBetween val="midCat"/>
      </c:valAx>
      <c:valAx>
        <c:axId val="17490795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490769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5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3877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4983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5" t="s">
        <v>4984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4991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5362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5369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5371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5418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5636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6243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6927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24591.496305619759</v>
      </c>
      <c r="D4" s="287">
        <f ca="1">IF(ISERROR(VLOOKUP("Náklady celkem",INDIRECT("HI!$A:$G"),5,0)),0,VLOOKUP("Náklady celkem",INDIRECT("HI!$A:$G"),5,0))</f>
        <v>24998.854790000012</v>
      </c>
      <c r="E4" s="288">
        <f ca="1">IF(C4=0,0,D4/C4)</f>
        <v>1.0165650141543914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2063.3273313452582</v>
      </c>
      <c r="D7" s="295">
        <f>IF(ISERROR(HI!E5),"",HI!E5)</f>
        <v>2018.5587800000012</v>
      </c>
      <c r="E7" s="292">
        <f t="shared" ref="E7:E15" si="0">IF(C7=0,0,D7/C7)</f>
        <v>0.97830273914121579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0.97984056055088498</v>
      </c>
      <c r="E8" s="292">
        <f t="shared" si="0"/>
        <v>1.0887117339454278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0.61642242381949286</v>
      </c>
      <c r="E9" s="292">
        <f>IF(C9=0,0,D9/C9)</f>
        <v>2.054741412731643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0.30099825721102069</v>
      </c>
      <c r="E11" s="292">
        <f t="shared" si="0"/>
        <v>0.50166376201836782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0.95904015723601677</v>
      </c>
      <c r="E12" s="292">
        <f t="shared" si="0"/>
        <v>1.1988001965450208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580.54491049498745</v>
      </c>
      <c r="D15" s="295">
        <f>IF(ISERROR(HI!E6),"",HI!E6)</f>
        <v>568.33156000000008</v>
      </c>
      <c r="E15" s="292">
        <f t="shared" si="0"/>
        <v>0.9789622641173894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18139.256353042969</v>
      </c>
      <c r="D16" s="291">
        <f ca="1">IF(ISERROR(VLOOKUP("Osobní náklady (Kč) *",INDIRECT("HI!$A:$G"),5,0)),0,VLOOKUP("Osobní náklady (Kč) *",INDIRECT("HI!$A:$G"),5,0))</f>
        <v>18614.919200000015</v>
      </c>
      <c r="E16" s="292">
        <f ca="1">IF(C16=0,0,D16/C16)</f>
        <v>1.0262228416479295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33184.89</v>
      </c>
      <c r="D18" s="311">
        <f ca="1">IF(ISERROR(VLOOKUP("Výnosy celkem",INDIRECT("HI!$A:$G"),5,0)),0,VLOOKUP("Výnosy celkem",INDIRECT("HI!$A:$G"),5,0))</f>
        <v>33003.988000000005</v>
      </c>
      <c r="E18" s="312">
        <f t="shared" ref="E18:E28" ca="1" si="1">IF(C18=0,0,D18/C18)</f>
        <v>0.99454866356344729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160.56</v>
      </c>
      <c r="D19" s="291">
        <f ca="1">IF(ISERROR(VLOOKUP("Ambulance *",INDIRECT("HI!$A:$G"),5,0)),0,VLOOKUP("Ambulance *",INDIRECT("HI!$A:$G"),5,0))</f>
        <v>156.47800000000001</v>
      </c>
      <c r="E19" s="292">
        <f t="shared" ca="1" si="1"/>
        <v>0.97457648231190841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0.9745764823119083</v>
      </c>
      <c r="E20" s="292">
        <f t="shared" si="1"/>
        <v>0.9745764823119083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0.91376179029858917</v>
      </c>
      <c r="E21" s="292">
        <f t="shared" si="1"/>
        <v>1.0750138709395167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33024.33</v>
      </c>
      <c r="D22" s="291">
        <f ca="1">IF(ISERROR(VLOOKUP("Hospitalizace *",INDIRECT("HI!$A:$G"),5,0)),0,VLOOKUP("Hospitalizace *",INDIRECT("HI!$A:$G"),5,0))</f>
        <v>32847.51</v>
      </c>
      <c r="E22" s="292">
        <f ca="1">IF(C22=0,0,D22/C22)</f>
        <v>0.99464576571273366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0.99464576571273355</v>
      </c>
      <c r="E23" s="292">
        <f t="shared" si="1"/>
        <v>0.99464576571273355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0.93127357114174192</v>
      </c>
      <c r="E24" s="292">
        <f t="shared" si="1"/>
        <v>0.93127357114174192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10.13697545526524</v>
      </c>
      <c r="E25" s="292">
        <f t="shared" si="1"/>
        <v>10.13697545526524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0.84707646176911544</v>
      </c>
      <c r="E26" s="292">
        <f t="shared" si="1"/>
        <v>0.89165943344117415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2.9303753163534543</v>
      </c>
      <c r="E27" s="292">
        <f t="shared" si="1"/>
        <v>2.9303753163534543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0.93929153142546706</v>
      </c>
      <c r="D28" s="297">
        <f>IF(ISERROR(VLOOKUP("Celkem:",'ZV Vyžád.'!$A:$M,7,0)),"",VLOOKUP("Celkem:",'ZV Vyžád.'!$A:$M,7,0))</f>
        <v>0.93299351377606288</v>
      </c>
      <c r="E28" s="292">
        <f t="shared" si="1"/>
        <v>0.99329492767826155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2272.8895899999993</v>
      </c>
      <c r="C5" s="33">
        <v>2200.3610200000003</v>
      </c>
      <c r="D5" s="12"/>
      <c r="E5" s="230">
        <v>2018.5587800000012</v>
      </c>
      <c r="F5" s="32">
        <v>2063.3273313452582</v>
      </c>
      <c r="G5" s="229">
        <f>E5-F5</f>
        <v>-44.768551345257038</v>
      </c>
      <c r="H5" s="235">
        <f>IF(F5&lt;0.00000001,"",E5/F5)</f>
        <v>0.97830273914121579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563.19654999999989</v>
      </c>
      <c r="C6" s="35">
        <v>567.20837999999901</v>
      </c>
      <c r="D6" s="12"/>
      <c r="E6" s="231">
        <v>568.33156000000008</v>
      </c>
      <c r="F6" s="34">
        <v>580.54491049498745</v>
      </c>
      <c r="G6" s="232">
        <f>E6-F6</f>
        <v>-12.213350494987367</v>
      </c>
      <c r="H6" s="236">
        <f>IF(F6&lt;0.00000001,"",E6/F6)</f>
        <v>0.9789622641173894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19121.375700000004</v>
      </c>
      <c r="C7" s="35">
        <v>18054.382239999999</v>
      </c>
      <c r="D7" s="12"/>
      <c r="E7" s="231">
        <v>18614.919200000015</v>
      </c>
      <c r="F7" s="34">
        <v>18139.256353042969</v>
      </c>
      <c r="G7" s="232">
        <f>E7-F7</f>
        <v>475.66284695704599</v>
      </c>
      <c r="H7" s="236">
        <f>IF(F7&lt;0.00000001,"",E7/F7)</f>
        <v>1.0262228416479295</v>
      </c>
    </row>
    <row r="8" spans="1:8" ht="14.4" customHeight="1" thickBot="1" x14ac:dyDescent="0.35">
      <c r="A8" s="1" t="s">
        <v>97</v>
      </c>
      <c r="B8" s="15">
        <v>4565.8219599999948</v>
      </c>
      <c r="C8" s="37">
        <v>3896.8060699999996</v>
      </c>
      <c r="D8" s="12"/>
      <c r="E8" s="233">
        <v>3797.045249999996</v>
      </c>
      <c r="F8" s="36">
        <v>3808.3677107365447</v>
      </c>
      <c r="G8" s="234">
        <f>E8-F8</f>
        <v>-11.322460736548692</v>
      </c>
      <c r="H8" s="237">
        <f>IF(F8&lt;0.00000001,"",E8/F8)</f>
        <v>0.99702695180808609</v>
      </c>
    </row>
    <row r="9" spans="1:8" ht="14.4" customHeight="1" thickBot="1" x14ac:dyDescent="0.35">
      <c r="A9" s="2" t="s">
        <v>98</v>
      </c>
      <c r="B9" s="3">
        <v>26523.283799999997</v>
      </c>
      <c r="C9" s="39">
        <v>24718.757709999998</v>
      </c>
      <c r="D9" s="12"/>
      <c r="E9" s="3">
        <v>24998.854790000012</v>
      </c>
      <c r="F9" s="38">
        <v>24591.496305619759</v>
      </c>
      <c r="G9" s="38">
        <f>E9-F9</f>
        <v>407.35848438025278</v>
      </c>
      <c r="H9" s="238">
        <f>IF(F9&lt;0.00000001,"",E9/F9)</f>
        <v>1.0165650141543914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160.56</v>
      </c>
      <c r="C11" s="33">
        <f>IF(ISERROR(VLOOKUP("Celkem:",'ZV Vykáz.-A'!A:F,4,0)),0,VLOOKUP("Celkem:",'ZV Vykáz.-A'!A:F,4,0)/1000)</f>
        <v>144.012</v>
      </c>
      <c r="D11" s="12"/>
      <c r="E11" s="230">
        <f>IF(ISERROR(VLOOKUP("Celkem:",'ZV Vykáz.-A'!A:F,6,0)),0,VLOOKUP("Celkem:",'ZV Vykáz.-A'!A:F,6,0)/1000)</f>
        <v>156.47800000000001</v>
      </c>
      <c r="F11" s="32">
        <f>B11</f>
        <v>160.56</v>
      </c>
      <c r="G11" s="229">
        <f>E11-F11</f>
        <v>-4.0819999999999936</v>
      </c>
      <c r="H11" s="235">
        <f>IF(F11&lt;0.00000001,"",E11/F11)</f>
        <v>0.97457648231190841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33024.33</v>
      </c>
      <c r="C12" s="37">
        <f>IF(ISERROR(VLOOKUP("Celkem",CaseMix!A:D,3,0)),0,VLOOKUP("Celkem",CaseMix!A:D,3,0)*30)</f>
        <v>28743.390000000003</v>
      </c>
      <c r="D12" s="12"/>
      <c r="E12" s="233">
        <f>IF(ISERROR(VLOOKUP("Celkem",CaseMix!A:D,4,0)),0,VLOOKUP("Celkem",CaseMix!A:D,4,0)*30)</f>
        <v>32847.51</v>
      </c>
      <c r="F12" s="36">
        <f>B12</f>
        <v>33024.33</v>
      </c>
      <c r="G12" s="234">
        <f>E12-F12</f>
        <v>-176.81999999999971</v>
      </c>
      <c r="H12" s="237">
        <f>IF(F12&lt;0.00000001,"",E12/F12)</f>
        <v>0.99464576571273366</v>
      </c>
    </row>
    <row r="13" spans="1:8" ht="14.4" customHeight="1" thickBot="1" x14ac:dyDescent="0.35">
      <c r="A13" s="4" t="s">
        <v>101</v>
      </c>
      <c r="B13" s="9">
        <f>SUM(B11:B12)</f>
        <v>33184.89</v>
      </c>
      <c r="C13" s="41">
        <f>SUM(C11:C12)</f>
        <v>28887.402000000002</v>
      </c>
      <c r="D13" s="12"/>
      <c r="E13" s="9">
        <f>SUM(E11:E12)</f>
        <v>33003.988000000005</v>
      </c>
      <c r="F13" s="40">
        <f>SUM(F11:F12)</f>
        <v>33184.89</v>
      </c>
      <c r="G13" s="40">
        <f>E13-F13</f>
        <v>-180.90199999999459</v>
      </c>
      <c r="H13" s="239">
        <f>IF(F13&lt;0.00000001,"",E13/F13)</f>
        <v>0.99454866356344729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1.251160687727513</v>
      </c>
      <c r="C15" s="43">
        <f>IF(C9=0,"",C13/C9)</f>
        <v>1.1686429528096218</v>
      </c>
      <c r="D15" s="12"/>
      <c r="E15" s="10">
        <f>IF(E9=0,"",E13/E9)</f>
        <v>1.3202199971657178</v>
      </c>
      <c r="F15" s="42">
        <f>IF(F9=0,"",F13/F9)</f>
        <v>1.349445742852843</v>
      </c>
      <c r="G15" s="42">
        <f>IF(ISERROR(F15-E15),"",E15-F15)</f>
        <v>-2.9225745687125215E-2</v>
      </c>
      <c r="H15" s="240">
        <f>IF(ISERROR(F15-E15),"",IF(F15&lt;0.00000001,"",E15/F15))</f>
        <v>0.97834240773153314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1.097593395838637</v>
      </c>
      <c r="C4" s="331">
        <f t="shared" ref="C4:M4" si="0">(C10+C8)/C6</f>
        <v>1.5530474419879745</v>
      </c>
      <c r="D4" s="331">
        <f t="shared" si="0"/>
        <v>1.4528203424088391</v>
      </c>
      <c r="E4" s="331">
        <f t="shared" si="0"/>
        <v>1.4427441601160924</v>
      </c>
      <c r="F4" s="331">
        <f t="shared" si="0"/>
        <v>1.3097668915883263</v>
      </c>
      <c r="G4" s="331">
        <f t="shared" si="0"/>
        <v>1.3531487780550175</v>
      </c>
      <c r="H4" s="331">
        <f t="shared" si="0"/>
        <v>1.3491429238997337</v>
      </c>
      <c r="I4" s="331">
        <f t="shared" si="0"/>
        <v>1.3381472312455363</v>
      </c>
      <c r="J4" s="331">
        <f t="shared" si="0"/>
        <v>1.3026364561727337</v>
      </c>
      <c r="K4" s="331">
        <f t="shared" si="0"/>
        <v>1.3202199971657174</v>
      </c>
      <c r="L4" s="331">
        <f t="shared" si="0"/>
        <v>6.2594067334074037E-3</v>
      </c>
      <c r="M4" s="331">
        <f t="shared" si="0"/>
        <v>6.2594067334074037E-3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2467.1813900000102</v>
      </c>
      <c r="C5" s="331">
        <f>IF(ISERROR(VLOOKUP($A5,'Man Tab'!$A:$Q,COLUMN()+2,0)),0,VLOOKUP($A5,'Man Tab'!$A:$Q,COLUMN()+2,0))</f>
        <v>2273.1045800000002</v>
      </c>
      <c r="D5" s="331">
        <f>IF(ISERROR(VLOOKUP($A5,'Man Tab'!$A:$Q,COLUMN()+2,0)),0,VLOOKUP($A5,'Man Tab'!$A:$Q,COLUMN()+2,0))</f>
        <v>2484.6314499999999</v>
      </c>
      <c r="E5" s="331">
        <f>IF(ISERROR(VLOOKUP($A5,'Man Tab'!$A:$Q,COLUMN()+2,0)),0,VLOOKUP($A5,'Man Tab'!$A:$Q,COLUMN()+2,0))</f>
        <v>2320.9337300000002</v>
      </c>
      <c r="F5" s="331">
        <f>IF(ISERROR(VLOOKUP($A5,'Man Tab'!$A:$Q,COLUMN()+2,0)),0,VLOOKUP($A5,'Man Tab'!$A:$Q,COLUMN()+2,0))</f>
        <v>2487.2984900000001</v>
      </c>
      <c r="G5" s="331">
        <f>IF(ISERROR(VLOOKUP($A5,'Man Tab'!$A:$Q,COLUMN()+2,0)),0,VLOOKUP($A5,'Man Tab'!$A:$Q,COLUMN()+2,0))</f>
        <v>2556.3938899999998</v>
      </c>
      <c r="H5" s="331">
        <f>IF(ISERROR(VLOOKUP($A5,'Man Tab'!$A:$Q,COLUMN()+2,0)),0,VLOOKUP($A5,'Man Tab'!$A:$Q,COLUMN()+2,0))</f>
        <v>3082.0867899999998</v>
      </c>
      <c r="I5" s="331">
        <f>IF(ISERROR(VLOOKUP($A5,'Man Tab'!$A:$Q,COLUMN()+2,0)),0,VLOOKUP($A5,'Man Tab'!$A:$Q,COLUMN()+2,0))</f>
        <v>2508.6259100000002</v>
      </c>
      <c r="J5" s="331">
        <f>IF(ISERROR(VLOOKUP($A5,'Man Tab'!$A:$Q,COLUMN()+2,0)),0,VLOOKUP($A5,'Man Tab'!$A:$Q,COLUMN()+2,0))</f>
        <v>2432.2285200000001</v>
      </c>
      <c r="K5" s="331">
        <f>IF(ISERROR(VLOOKUP($A5,'Man Tab'!$A:$Q,COLUMN()+2,0)),0,VLOOKUP($A5,'Man Tab'!$A:$Q,COLUMN()+2,0))</f>
        <v>2386.3700399999998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2467.1813900000102</v>
      </c>
      <c r="C6" s="333">
        <f t="shared" ref="C6:M6" si="1">C5+B6</f>
        <v>4740.2859700000099</v>
      </c>
      <c r="D6" s="333">
        <f t="shared" si="1"/>
        <v>7224.9174200000098</v>
      </c>
      <c r="E6" s="333">
        <f t="shared" si="1"/>
        <v>9545.8511500000095</v>
      </c>
      <c r="F6" s="333">
        <f t="shared" si="1"/>
        <v>12033.149640000011</v>
      </c>
      <c r="G6" s="333">
        <f t="shared" si="1"/>
        <v>14589.54353000001</v>
      </c>
      <c r="H6" s="333">
        <f t="shared" si="1"/>
        <v>17671.630320000011</v>
      </c>
      <c r="I6" s="333">
        <f t="shared" si="1"/>
        <v>20180.25623000001</v>
      </c>
      <c r="J6" s="333">
        <f t="shared" si="1"/>
        <v>22612.484750000011</v>
      </c>
      <c r="K6" s="333">
        <f t="shared" si="1"/>
        <v>24998.854790000012</v>
      </c>
      <c r="L6" s="333">
        <f t="shared" si="1"/>
        <v>24998.854790000012</v>
      </c>
      <c r="M6" s="333">
        <f t="shared" si="1"/>
        <v>24998.854790000012</v>
      </c>
    </row>
    <row r="7" spans="1:13" ht="14.4" customHeight="1" x14ac:dyDescent="0.3">
      <c r="A7" s="332" t="s">
        <v>127</v>
      </c>
      <c r="B7" s="332">
        <v>89.331999999999994</v>
      </c>
      <c r="C7" s="332">
        <v>243.989</v>
      </c>
      <c r="D7" s="332">
        <v>347.53199999999998</v>
      </c>
      <c r="E7" s="332">
        <v>456.154</v>
      </c>
      <c r="F7" s="332">
        <v>522.02800000000002</v>
      </c>
      <c r="G7" s="332">
        <v>654.23699999999997</v>
      </c>
      <c r="H7" s="332">
        <v>790.68700000000001</v>
      </c>
      <c r="I7" s="332">
        <v>895.93200000000002</v>
      </c>
      <c r="J7" s="332">
        <v>977.11099999999999</v>
      </c>
      <c r="K7" s="332">
        <v>1094.9169999999999</v>
      </c>
      <c r="L7" s="332"/>
      <c r="M7" s="332"/>
    </row>
    <row r="8" spans="1:13" ht="14.4" customHeight="1" x14ac:dyDescent="0.3">
      <c r="A8" s="332" t="s">
        <v>99</v>
      </c>
      <c r="B8" s="333">
        <f>B7*30</f>
        <v>2679.96</v>
      </c>
      <c r="C8" s="333">
        <f t="shared" ref="C8:M8" si="2">C7*30</f>
        <v>7319.67</v>
      </c>
      <c r="D8" s="333">
        <f t="shared" si="2"/>
        <v>10425.959999999999</v>
      </c>
      <c r="E8" s="333">
        <f t="shared" si="2"/>
        <v>13684.619999999999</v>
      </c>
      <c r="F8" s="333">
        <f t="shared" si="2"/>
        <v>15660.84</v>
      </c>
      <c r="G8" s="333">
        <f t="shared" si="2"/>
        <v>19627.11</v>
      </c>
      <c r="H8" s="333">
        <f t="shared" si="2"/>
        <v>23720.61</v>
      </c>
      <c r="I8" s="333">
        <f t="shared" si="2"/>
        <v>26877.96</v>
      </c>
      <c r="J8" s="333">
        <f t="shared" si="2"/>
        <v>29313.329999999998</v>
      </c>
      <c r="K8" s="333">
        <f t="shared" si="2"/>
        <v>32847.509999999995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28002</v>
      </c>
      <c r="C9" s="332">
        <v>14217</v>
      </c>
      <c r="D9" s="332">
        <v>28328</v>
      </c>
      <c r="E9" s="332">
        <v>17054</v>
      </c>
      <c r="F9" s="332">
        <v>12180</v>
      </c>
      <c r="G9" s="332">
        <v>14932</v>
      </c>
      <c r="H9" s="332">
        <v>6232</v>
      </c>
      <c r="I9" s="332">
        <v>5249</v>
      </c>
      <c r="J9" s="332">
        <v>16323</v>
      </c>
      <c r="K9" s="332">
        <v>13961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28.001999999999999</v>
      </c>
      <c r="C10" s="333">
        <f t="shared" ref="C10:M10" si="3">C9/1000+B10</f>
        <v>42.219000000000001</v>
      </c>
      <c r="D10" s="333">
        <f t="shared" si="3"/>
        <v>70.546999999999997</v>
      </c>
      <c r="E10" s="333">
        <f t="shared" si="3"/>
        <v>87.600999999999999</v>
      </c>
      <c r="F10" s="333">
        <f t="shared" si="3"/>
        <v>99.781000000000006</v>
      </c>
      <c r="G10" s="333">
        <f t="shared" si="3"/>
        <v>114.71300000000001</v>
      </c>
      <c r="H10" s="333">
        <f t="shared" si="3"/>
        <v>120.94500000000001</v>
      </c>
      <c r="I10" s="333">
        <f t="shared" si="3"/>
        <v>126.194</v>
      </c>
      <c r="J10" s="333">
        <f t="shared" si="3"/>
        <v>142.517</v>
      </c>
      <c r="K10" s="333">
        <f t="shared" si="3"/>
        <v>156.47800000000001</v>
      </c>
      <c r="L10" s="333">
        <f t="shared" si="3"/>
        <v>156.47800000000001</v>
      </c>
      <c r="M10" s="333">
        <f t="shared" si="3"/>
        <v>156.47800000000001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1.349445742852843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1.349445742852843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2475.9927976143099</v>
      </c>
      <c r="C7" s="56">
        <v>206.33273313452599</v>
      </c>
      <c r="D7" s="56">
        <v>211.26257000000101</v>
      </c>
      <c r="E7" s="56">
        <v>159.73812000000001</v>
      </c>
      <c r="F7" s="56">
        <v>230.00609</v>
      </c>
      <c r="G7" s="56">
        <v>190.60024000000001</v>
      </c>
      <c r="H7" s="56">
        <v>215.14801</v>
      </c>
      <c r="I7" s="56">
        <v>207.59787</v>
      </c>
      <c r="J7" s="56">
        <v>174.37111999999999</v>
      </c>
      <c r="K7" s="56">
        <v>200.48070000000001</v>
      </c>
      <c r="L7" s="56">
        <v>182.73588000000001</v>
      </c>
      <c r="M7" s="56">
        <v>246.61818</v>
      </c>
      <c r="N7" s="56">
        <v>0</v>
      </c>
      <c r="O7" s="56">
        <v>0</v>
      </c>
      <c r="P7" s="57">
        <v>2018.5587800000001</v>
      </c>
      <c r="Q7" s="189">
        <v>0.97830273914099997</v>
      </c>
    </row>
    <row r="8" spans="1:17" ht="14.4" customHeight="1" x14ac:dyDescent="0.3">
      <c r="A8" s="19" t="s">
        <v>36</v>
      </c>
      <c r="B8" s="55">
        <v>85.884516960048003</v>
      </c>
      <c r="C8" s="56">
        <v>7.1570430800039997</v>
      </c>
      <c r="D8" s="56">
        <v>1.8129999999999999</v>
      </c>
      <c r="E8" s="56">
        <v>9.0649999999999995</v>
      </c>
      <c r="F8" s="56">
        <v>7.2519999999999998</v>
      </c>
      <c r="G8" s="56">
        <v>3.6259999999999999</v>
      </c>
      <c r="H8" s="56">
        <v>9.3819999999999997</v>
      </c>
      <c r="I8" s="56">
        <v>5.4390000000000001</v>
      </c>
      <c r="J8" s="56">
        <v>15.42</v>
      </c>
      <c r="K8" s="56">
        <v>16.335999999999999</v>
      </c>
      <c r="L8" s="56">
        <v>9.1029999999999998</v>
      </c>
      <c r="M8" s="56">
        <v>3.6259999999999999</v>
      </c>
      <c r="N8" s="56">
        <v>0</v>
      </c>
      <c r="O8" s="56">
        <v>0</v>
      </c>
      <c r="P8" s="57">
        <v>81.061999999999998</v>
      </c>
      <c r="Q8" s="189">
        <v>1.1326185841530001</v>
      </c>
    </row>
    <row r="9" spans="1:17" ht="14.4" customHeight="1" x14ac:dyDescent="0.3">
      <c r="A9" s="19" t="s">
        <v>37</v>
      </c>
      <c r="B9" s="55">
        <v>696.65389259398603</v>
      </c>
      <c r="C9" s="56">
        <v>58.054491049497997</v>
      </c>
      <c r="D9" s="56">
        <v>54.470680000000002</v>
      </c>
      <c r="E9" s="56">
        <v>53.019599999999997</v>
      </c>
      <c r="F9" s="56">
        <v>46.766039999999997</v>
      </c>
      <c r="G9" s="56">
        <v>53.491950000000003</v>
      </c>
      <c r="H9" s="56">
        <v>50.020719999999997</v>
      </c>
      <c r="I9" s="56">
        <v>61.278550000000003</v>
      </c>
      <c r="J9" s="56">
        <v>69.517359999999996</v>
      </c>
      <c r="K9" s="56">
        <v>61.096649999999997</v>
      </c>
      <c r="L9" s="56">
        <v>55.346440000000001</v>
      </c>
      <c r="M9" s="56">
        <v>63.323569999999997</v>
      </c>
      <c r="N9" s="56">
        <v>0</v>
      </c>
      <c r="O9" s="56">
        <v>0</v>
      </c>
      <c r="P9" s="57">
        <v>568.33155999999997</v>
      </c>
      <c r="Q9" s="189">
        <v>0.97896226411700005</v>
      </c>
    </row>
    <row r="10" spans="1:17" ht="14.4" customHeight="1" x14ac:dyDescent="0.3">
      <c r="A10" s="19" t="s">
        <v>38</v>
      </c>
      <c r="B10" s="55">
        <v>863.99695285234304</v>
      </c>
      <c r="C10" s="56">
        <v>71.999746071028</v>
      </c>
      <c r="D10" s="56">
        <v>96.402100000000004</v>
      </c>
      <c r="E10" s="56">
        <v>88.223339999999993</v>
      </c>
      <c r="F10" s="56">
        <v>90.978759999999994</v>
      </c>
      <c r="G10" s="56">
        <v>86.983320000000006</v>
      </c>
      <c r="H10" s="56">
        <v>87.925129999999996</v>
      </c>
      <c r="I10" s="56">
        <v>96.993170000000006</v>
      </c>
      <c r="J10" s="56">
        <v>84.61157</v>
      </c>
      <c r="K10" s="56">
        <v>71.55395</v>
      </c>
      <c r="L10" s="56">
        <v>77.348110000000005</v>
      </c>
      <c r="M10" s="56">
        <v>92.556280000000001</v>
      </c>
      <c r="N10" s="56">
        <v>0</v>
      </c>
      <c r="O10" s="56">
        <v>0</v>
      </c>
      <c r="P10" s="57">
        <v>873.57573000000002</v>
      </c>
      <c r="Q10" s="189">
        <v>1.2133039040689999</v>
      </c>
    </row>
    <row r="11" spans="1:17" ht="14.4" customHeight="1" x14ac:dyDescent="0.3">
      <c r="A11" s="19" t="s">
        <v>39</v>
      </c>
      <c r="B11" s="55">
        <v>422.15010020812099</v>
      </c>
      <c r="C11" s="56">
        <v>35.179175017342999</v>
      </c>
      <c r="D11" s="56">
        <v>32.326250000000002</v>
      </c>
      <c r="E11" s="56">
        <v>30.39969</v>
      </c>
      <c r="F11" s="56">
        <v>24.365729999999999</v>
      </c>
      <c r="G11" s="56">
        <v>21.180019999999999</v>
      </c>
      <c r="H11" s="56">
        <v>28.058160000000001</v>
      </c>
      <c r="I11" s="56">
        <v>39.629109999999997</v>
      </c>
      <c r="J11" s="56">
        <v>29.050619999999999</v>
      </c>
      <c r="K11" s="56">
        <v>11.50595</v>
      </c>
      <c r="L11" s="56">
        <v>36.958350000000003</v>
      </c>
      <c r="M11" s="56">
        <v>31.051079999999999</v>
      </c>
      <c r="N11" s="56">
        <v>0</v>
      </c>
      <c r="O11" s="56">
        <v>0</v>
      </c>
      <c r="P11" s="57">
        <v>284.52496000000002</v>
      </c>
      <c r="Q11" s="189">
        <v>0.80878803968400004</v>
      </c>
    </row>
    <row r="12" spans="1:17" ht="14.4" customHeight="1" x14ac:dyDescent="0.3">
      <c r="A12" s="19" t="s">
        <v>40</v>
      </c>
      <c r="B12" s="55">
        <v>25.06181392197</v>
      </c>
      <c r="C12" s="56">
        <v>2.0884844934969999</v>
      </c>
      <c r="D12" s="56">
        <v>5.7055199999999999</v>
      </c>
      <c r="E12" s="56">
        <v>0.52854999999999996</v>
      </c>
      <c r="F12" s="56">
        <v>12.91558</v>
      </c>
      <c r="G12" s="56">
        <v>1.00417</v>
      </c>
      <c r="H12" s="56">
        <v>2.5866199999999999</v>
      </c>
      <c r="I12" s="56">
        <v>3.3255599999999998</v>
      </c>
      <c r="J12" s="56">
        <v>0.37512000000000001</v>
      </c>
      <c r="K12" s="56">
        <v>0</v>
      </c>
      <c r="L12" s="56">
        <v>0.15190000000000001</v>
      </c>
      <c r="M12" s="56">
        <v>0.64359</v>
      </c>
      <c r="N12" s="56">
        <v>0</v>
      </c>
      <c r="O12" s="56">
        <v>0</v>
      </c>
      <c r="P12" s="57">
        <v>27.236609999999999</v>
      </c>
      <c r="Q12" s="189">
        <v>1.3041327376280001</v>
      </c>
    </row>
    <row r="13" spans="1:17" ht="14.4" customHeight="1" x14ac:dyDescent="0.3">
      <c r="A13" s="19" t="s">
        <v>41</v>
      </c>
      <c r="B13" s="55">
        <v>275.15136867539599</v>
      </c>
      <c r="C13" s="56">
        <v>22.929280722948999</v>
      </c>
      <c r="D13" s="56">
        <v>30.438179999999999</v>
      </c>
      <c r="E13" s="56">
        <v>23.839600000000001</v>
      </c>
      <c r="F13" s="56">
        <v>16.937370000000001</v>
      </c>
      <c r="G13" s="56">
        <v>23.95316</v>
      </c>
      <c r="H13" s="56">
        <v>15.567679999999999</v>
      </c>
      <c r="I13" s="56">
        <v>21.181380000000001</v>
      </c>
      <c r="J13" s="56">
        <v>29.320740000000001</v>
      </c>
      <c r="K13" s="56">
        <v>23.415489999999998</v>
      </c>
      <c r="L13" s="56">
        <v>22.812629999999999</v>
      </c>
      <c r="M13" s="56">
        <v>25.746289999999998</v>
      </c>
      <c r="N13" s="56">
        <v>0</v>
      </c>
      <c r="O13" s="56">
        <v>0</v>
      </c>
      <c r="P13" s="57">
        <v>233.21252000000001</v>
      </c>
      <c r="Q13" s="189">
        <v>1.0170947916669999</v>
      </c>
    </row>
    <row r="14" spans="1:17" ht="14.4" customHeight="1" x14ac:dyDescent="0.3">
      <c r="A14" s="19" t="s">
        <v>42</v>
      </c>
      <c r="B14" s="55">
        <v>1003.6063739863999</v>
      </c>
      <c r="C14" s="56">
        <v>83.633864498866998</v>
      </c>
      <c r="D14" s="56">
        <v>113.017000000001</v>
      </c>
      <c r="E14" s="56">
        <v>93.459000000000003</v>
      </c>
      <c r="F14" s="56">
        <v>83.15</v>
      </c>
      <c r="G14" s="56">
        <v>74.134</v>
      </c>
      <c r="H14" s="56">
        <v>62.344999999999999</v>
      </c>
      <c r="I14" s="56">
        <v>55.476999999999997</v>
      </c>
      <c r="J14" s="56">
        <v>53.241</v>
      </c>
      <c r="K14" s="56">
        <v>49.591000000000001</v>
      </c>
      <c r="L14" s="56">
        <v>55.283000000000001</v>
      </c>
      <c r="M14" s="56">
        <v>77.608000000000004</v>
      </c>
      <c r="N14" s="56">
        <v>0</v>
      </c>
      <c r="O14" s="56">
        <v>0</v>
      </c>
      <c r="P14" s="57">
        <v>717.30500000000097</v>
      </c>
      <c r="Q14" s="189">
        <v>0.85767291072499996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328.21866403586199</v>
      </c>
      <c r="C17" s="56">
        <v>27.351555336320999</v>
      </c>
      <c r="D17" s="56">
        <v>2.3359999999999999</v>
      </c>
      <c r="E17" s="56">
        <v>24.167860000000001</v>
      </c>
      <c r="F17" s="56">
        <v>5.2237600000000004</v>
      </c>
      <c r="G17" s="56">
        <v>20.26437</v>
      </c>
      <c r="H17" s="56">
        <v>21.16215</v>
      </c>
      <c r="I17" s="56">
        <v>51.443370000000002</v>
      </c>
      <c r="J17" s="56">
        <v>8.3001199999999997</v>
      </c>
      <c r="K17" s="56">
        <v>2.4925999999999999</v>
      </c>
      <c r="L17" s="56">
        <v>85.157719999999998</v>
      </c>
      <c r="M17" s="56">
        <v>5.1052</v>
      </c>
      <c r="N17" s="56">
        <v>0</v>
      </c>
      <c r="O17" s="56">
        <v>0</v>
      </c>
      <c r="P17" s="57">
        <v>225.65315000000001</v>
      </c>
      <c r="Q17" s="189">
        <v>0.82501030462500002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8.4550000000000001</v>
      </c>
      <c r="F18" s="56">
        <v>2.4689999999999999</v>
      </c>
      <c r="G18" s="56">
        <v>0</v>
      </c>
      <c r="H18" s="56">
        <v>7.0000000000000007E-2</v>
      </c>
      <c r="I18" s="56">
        <v>2.165</v>
      </c>
      <c r="J18" s="56">
        <v>0</v>
      </c>
      <c r="K18" s="56">
        <v>4.9589999999999996</v>
      </c>
      <c r="L18" s="56">
        <v>1.147</v>
      </c>
      <c r="M18" s="56">
        <v>0.60499999999999998</v>
      </c>
      <c r="N18" s="56">
        <v>0</v>
      </c>
      <c r="O18" s="56">
        <v>0</v>
      </c>
      <c r="P18" s="57">
        <v>19.87</v>
      </c>
      <c r="Q18" s="189" t="s">
        <v>335</v>
      </c>
    </row>
    <row r="19" spans="1:17" ht="14.4" customHeight="1" x14ac:dyDescent="0.3">
      <c r="A19" s="19" t="s">
        <v>47</v>
      </c>
      <c r="B19" s="55">
        <v>1125.9780034257101</v>
      </c>
      <c r="C19" s="56">
        <v>93.831500285475997</v>
      </c>
      <c r="D19" s="56">
        <v>113.81420000000099</v>
      </c>
      <c r="E19" s="56">
        <v>10.54363</v>
      </c>
      <c r="F19" s="56">
        <v>84.655029999999996</v>
      </c>
      <c r="G19" s="56">
        <v>20.028179999999999</v>
      </c>
      <c r="H19" s="56">
        <v>162.18011999999999</v>
      </c>
      <c r="I19" s="56">
        <v>136.37643</v>
      </c>
      <c r="J19" s="56">
        <v>82.101979999999998</v>
      </c>
      <c r="K19" s="56">
        <v>57.698250000000002</v>
      </c>
      <c r="L19" s="56">
        <v>78.149860000000004</v>
      </c>
      <c r="M19" s="56">
        <v>87.828980000000001</v>
      </c>
      <c r="N19" s="56">
        <v>0</v>
      </c>
      <c r="O19" s="56">
        <v>0</v>
      </c>
      <c r="P19" s="57">
        <v>833.37666000000104</v>
      </c>
      <c r="Q19" s="189">
        <v>0.88816299160099998</v>
      </c>
    </row>
    <row r="20" spans="1:17" ht="14.4" customHeight="1" x14ac:dyDescent="0.3">
      <c r="A20" s="19" t="s">
        <v>48</v>
      </c>
      <c r="B20" s="55">
        <v>21767.1076236515</v>
      </c>
      <c r="C20" s="56">
        <v>1813.9256353042899</v>
      </c>
      <c r="D20" s="56">
        <v>1769.03989000001</v>
      </c>
      <c r="E20" s="56">
        <v>1733.65635</v>
      </c>
      <c r="F20" s="56">
        <v>1768.95489</v>
      </c>
      <c r="G20" s="56">
        <v>1790.78332</v>
      </c>
      <c r="H20" s="56">
        <v>1773.7673400000001</v>
      </c>
      <c r="I20" s="56">
        <v>1830.05646</v>
      </c>
      <c r="J20" s="56">
        <v>2498.87916</v>
      </c>
      <c r="K20" s="56">
        <v>1974.61556</v>
      </c>
      <c r="L20" s="56">
        <v>1773.26739</v>
      </c>
      <c r="M20" s="56">
        <v>1701.8988400000001</v>
      </c>
      <c r="N20" s="56">
        <v>0</v>
      </c>
      <c r="O20" s="56">
        <v>0</v>
      </c>
      <c r="P20" s="57">
        <v>18614.9192</v>
      </c>
      <c r="Q20" s="189">
        <v>1.0262228416470001</v>
      </c>
    </row>
    <row r="21" spans="1:17" ht="14.4" customHeight="1" x14ac:dyDescent="0.3">
      <c r="A21" s="20" t="s">
        <v>49</v>
      </c>
      <c r="B21" s="55">
        <v>439.99345881805601</v>
      </c>
      <c r="C21" s="56">
        <v>36.666121568171</v>
      </c>
      <c r="D21" s="56">
        <v>36.555999999999997</v>
      </c>
      <c r="E21" s="56">
        <v>36.555999999999997</v>
      </c>
      <c r="F21" s="56">
        <v>95.81</v>
      </c>
      <c r="G21" s="56">
        <v>34.884999999999998</v>
      </c>
      <c r="H21" s="56">
        <v>34.884999999999998</v>
      </c>
      <c r="I21" s="56">
        <v>34.884999999999998</v>
      </c>
      <c r="J21" s="56">
        <v>34.883000000000003</v>
      </c>
      <c r="K21" s="56">
        <v>34.881</v>
      </c>
      <c r="L21" s="56">
        <v>34.880000000000003</v>
      </c>
      <c r="M21" s="56">
        <v>34.880000000000003</v>
      </c>
      <c r="N21" s="56">
        <v>0</v>
      </c>
      <c r="O21" s="56">
        <v>0</v>
      </c>
      <c r="P21" s="57">
        <v>413.101</v>
      </c>
      <c r="Q21" s="189">
        <v>1.126655840138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1.452</v>
      </c>
      <c r="F22" s="56">
        <v>0</v>
      </c>
      <c r="G22" s="56">
        <v>0</v>
      </c>
      <c r="H22" s="56">
        <v>24.2</v>
      </c>
      <c r="I22" s="56">
        <v>0</v>
      </c>
      <c r="J22" s="56">
        <v>0</v>
      </c>
      <c r="K22" s="56">
        <v>0</v>
      </c>
      <c r="L22" s="56">
        <v>0</v>
      </c>
      <c r="M22" s="56">
        <v>7.0410000000000004</v>
      </c>
      <c r="N22" s="56">
        <v>0</v>
      </c>
      <c r="O22" s="56">
        <v>0</v>
      </c>
      <c r="P22" s="57">
        <v>32.692999999999998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3.6379788070917101E-12</v>
      </c>
      <c r="C24" s="56">
        <v>-4.5474735088646402E-13</v>
      </c>
      <c r="D24" s="56">
        <v>4.5474735088646402E-13</v>
      </c>
      <c r="E24" s="56">
        <v>8.4000000000000003E-4</v>
      </c>
      <c r="F24" s="56">
        <v>15.1472</v>
      </c>
      <c r="G24" s="56">
        <v>-4.5474735088646402E-13</v>
      </c>
      <c r="H24" s="56">
        <v>5.5999999899999995E-4</v>
      </c>
      <c r="I24" s="56">
        <v>10.545989999999</v>
      </c>
      <c r="J24" s="56">
        <v>2.0150000000000001</v>
      </c>
      <c r="K24" s="56">
        <v>-2.3999999900000001E-4</v>
      </c>
      <c r="L24" s="56">
        <v>19.887239999999998</v>
      </c>
      <c r="M24" s="56">
        <v>7.8380299999989997</v>
      </c>
      <c r="N24" s="56">
        <v>0</v>
      </c>
      <c r="O24" s="56">
        <v>0</v>
      </c>
      <c r="P24" s="57">
        <v>55.434620000000002</v>
      </c>
      <c r="Q24" s="189"/>
    </row>
    <row r="25" spans="1:17" ht="14.4" customHeight="1" x14ac:dyDescent="0.3">
      <c r="A25" s="21" t="s">
        <v>53</v>
      </c>
      <c r="B25" s="58">
        <v>29509.795566743702</v>
      </c>
      <c r="C25" s="59">
        <v>2459.1496305619798</v>
      </c>
      <c r="D25" s="59">
        <v>2467.1813900000102</v>
      </c>
      <c r="E25" s="59">
        <v>2273.1045800000002</v>
      </c>
      <c r="F25" s="59">
        <v>2484.6314499999999</v>
      </c>
      <c r="G25" s="59">
        <v>2320.9337300000002</v>
      </c>
      <c r="H25" s="59">
        <v>2487.2984900000001</v>
      </c>
      <c r="I25" s="59">
        <v>2556.3938899999998</v>
      </c>
      <c r="J25" s="59">
        <v>3082.0867899999998</v>
      </c>
      <c r="K25" s="59">
        <v>2508.6259100000002</v>
      </c>
      <c r="L25" s="59">
        <v>2432.2285200000001</v>
      </c>
      <c r="M25" s="59">
        <v>2386.3700399999998</v>
      </c>
      <c r="N25" s="59">
        <v>0</v>
      </c>
      <c r="O25" s="59">
        <v>0</v>
      </c>
      <c r="P25" s="60">
        <v>24998.854790000001</v>
      </c>
      <c r="Q25" s="190">
        <v>1.0165650141539999</v>
      </c>
    </row>
    <row r="26" spans="1:17" ht="14.4" customHeight="1" x14ac:dyDescent="0.3">
      <c r="A26" s="19" t="s">
        <v>54</v>
      </c>
      <c r="B26" s="55">
        <v>4861.0141763538404</v>
      </c>
      <c r="C26" s="56">
        <v>405.08451469615301</v>
      </c>
      <c r="D26" s="56">
        <v>442.24950000000001</v>
      </c>
      <c r="E26" s="56">
        <v>405.25518</v>
      </c>
      <c r="F26" s="56">
        <v>434.34280000000001</v>
      </c>
      <c r="G26" s="56">
        <v>426.00470999999999</v>
      </c>
      <c r="H26" s="56">
        <v>446.40571999999997</v>
      </c>
      <c r="I26" s="56">
        <v>449.43520000000001</v>
      </c>
      <c r="J26" s="56">
        <v>601.51877999999999</v>
      </c>
      <c r="K26" s="56">
        <v>394.94835</v>
      </c>
      <c r="L26" s="56">
        <v>401.56412</v>
      </c>
      <c r="M26" s="56">
        <v>479.05023</v>
      </c>
      <c r="N26" s="56">
        <v>0</v>
      </c>
      <c r="O26" s="56">
        <v>0</v>
      </c>
      <c r="P26" s="57">
        <v>4480.77459</v>
      </c>
      <c r="Q26" s="189">
        <v>1.1061332703269999</v>
      </c>
    </row>
    <row r="27" spans="1:17" ht="14.4" customHeight="1" x14ac:dyDescent="0.3">
      <c r="A27" s="22" t="s">
        <v>55</v>
      </c>
      <c r="B27" s="58">
        <v>34370.809743097598</v>
      </c>
      <c r="C27" s="59">
        <v>2864.23414525813</v>
      </c>
      <c r="D27" s="59">
        <v>2909.4308900000101</v>
      </c>
      <c r="E27" s="59">
        <v>2678.3597599999998</v>
      </c>
      <c r="F27" s="59">
        <v>2918.9742500000002</v>
      </c>
      <c r="G27" s="59">
        <v>2746.9384399999999</v>
      </c>
      <c r="H27" s="59">
        <v>2933.7042099999999</v>
      </c>
      <c r="I27" s="59">
        <v>3005.8290900000002</v>
      </c>
      <c r="J27" s="59">
        <v>3683.6055700000002</v>
      </c>
      <c r="K27" s="59">
        <v>2903.5742599999999</v>
      </c>
      <c r="L27" s="59">
        <v>2833.7926400000001</v>
      </c>
      <c r="M27" s="59">
        <v>2865.4202700000001</v>
      </c>
      <c r="N27" s="59">
        <v>0</v>
      </c>
      <c r="O27" s="59">
        <v>0</v>
      </c>
      <c r="P27" s="60">
        <v>29479.629379999998</v>
      </c>
      <c r="Q27" s="190">
        <v>1.0292325237719999</v>
      </c>
    </row>
    <row r="28" spans="1:17" ht="14.4" customHeight="1" x14ac:dyDescent="0.3">
      <c r="A28" s="20" t="s">
        <v>56</v>
      </c>
      <c r="B28" s="55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24.2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24.2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28284.0730238703</v>
      </c>
      <c r="C6" s="615">
        <v>30861.031040000002</v>
      </c>
      <c r="D6" s="616">
        <v>2576.9580161296999</v>
      </c>
      <c r="E6" s="617">
        <v>1.0911098629230001</v>
      </c>
      <c r="F6" s="615">
        <v>29509.795566743702</v>
      </c>
      <c r="G6" s="616">
        <v>24591.496305619799</v>
      </c>
      <c r="H6" s="618">
        <v>2386.3700399999998</v>
      </c>
      <c r="I6" s="615">
        <v>24998.854790000001</v>
      </c>
      <c r="J6" s="616">
        <v>407.35848438024198</v>
      </c>
      <c r="K6" s="619">
        <v>0.84713751179499996</v>
      </c>
    </row>
    <row r="7" spans="1:11" ht="14.4" customHeight="1" thickBot="1" x14ac:dyDescent="0.35">
      <c r="A7" s="634" t="s">
        <v>338</v>
      </c>
      <c r="B7" s="615">
        <v>5988.6501041128504</v>
      </c>
      <c r="C7" s="615">
        <v>6136.3606399999999</v>
      </c>
      <c r="D7" s="616">
        <v>147.71053588714901</v>
      </c>
      <c r="E7" s="617">
        <v>1.0246650803299999</v>
      </c>
      <c r="F7" s="615">
        <v>5848.4978168125799</v>
      </c>
      <c r="G7" s="616">
        <v>4873.7481806771502</v>
      </c>
      <c r="H7" s="618">
        <v>541.17268999999999</v>
      </c>
      <c r="I7" s="615">
        <v>4803.8084600000002</v>
      </c>
      <c r="J7" s="616">
        <v>-69.939720677148003</v>
      </c>
      <c r="K7" s="619">
        <v>0.82137475475999999</v>
      </c>
    </row>
    <row r="8" spans="1:11" ht="14.4" customHeight="1" thickBot="1" x14ac:dyDescent="0.35">
      <c r="A8" s="635" t="s">
        <v>339</v>
      </c>
      <c r="B8" s="615">
        <v>4968.7499076644399</v>
      </c>
      <c r="C8" s="615">
        <v>5142.5806400000001</v>
      </c>
      <c r="D8" s="616">
        <v>173.830732335558</v>
      </c>
      <c r="E8" s="617">
        <v>1.034984802126</v>
      </c>
      <c r="F8" s="615">
        <v>4844.8914428261796</v>
      </c>
      <c r="G8" s="616">
        <v>4037.40953568848</v>
      </c>
      <c r="H8" s="618">
        <v>463.56468999999998</v>
      </c>
      <c r="I8" s="615">
        <v>4086.5034599999999</v>
      </c>
      <c r="J8" s="616">
        <v>49.093924311518997</v>
      </c>
      <c r="K8" s="619">
        <v>0.843466465291</v>
      </c>
    </row>
    <row r="9" spans="1:11" ht="14.4" customHeight="1" thickBot="1" x14ac:dyDescent="0.35">
      <c r="A9" s="636" t="s">
        <v>340</v>
      </c>
      <c r="B9" s="620">
        <v>0</v>
      </c>
      <c r="C9" s="620">
        <v>4.0000000000000002E-4</v>
      </c>
      <c r="D9" s="621">
        <v>4.0000000000000002E-4</v>
      </c>
      <c r="E9" s="622" t="s">
        <v>341</v>
      </c>
      <c r="F9" s="620">
        <v>0</v>
      </c>
      <c r="G9" s="621">
        <v>0</v>
      </c>
      <c r="H9" s="623">
        <v>-2.9999999999999997E-4</v>
      </c>
      <c r="I9" s="620">
        <v>1.2999999999999999E-3</v>
      </c>
      <c r="J9" s="621">
        <v>1.2999999999999999E-3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4.0000000000000002E-4</v>
      </c>
      <c r="D10" s="616">
        <v>4.0000000000000002E-4</v>
      </c>
      <c r="E10" s="625" t="s">
        <v>341</v>
      </c>
      <c r="F10" s="615">
        <v>0</v>
      </c>
      <c r="G10" s="616">
        <v>0</v>
      </c>
      <c r="H10" s="618">
        <v>-2.9999999999999997E-4</v>
      </c>
      <c r="I10" s="615">
        <v>1.2999999999999999E-3</v>
      </c>
      <c r="J10" s="616">
        <v>1.2999999999999999E-3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2716.2425378017701</v>
      </c>
      <c r="C11" s="620">
        <v>2573.1899600000002</v>
      </c>
      <c r="D11" s="621">
        <v>-143.05257780177399</v>
      </c>
      <c r="E11" s="627">
        <v>0.94733438718700003</v>
      </c>
      <c r="F11" s="620">
        <v>2475.9927976143099</v>
      </c>
      <c r="G11" s="621">
        <v>2063.3273313452601</v>
      </c>
      <c r="H11" s="623">
        <v>246.61818</v>
      </c>
      <c r="I11" s="620">
        <v>2018.5587800000001</v>
      </c>
      <c r="J11" s="621">
        <v>-44.768551345260001</v>
      </c>
      <c r="K11" s="628">
        <v>0.815252282617</v>
      </c>
    </row>
    <row r="12" spans="1:11" ht="14.4" customHeight="1" thickBot="1" x14ac:dyDescent="0.35">
      <c r="A12" s="637" t="s">
        <v>344</v>
      </c>
      <c r="B12" s="615">
        <v>1956.4422272587001</v>
      </c>
      <c r="C12" s="615">
        <v>1841.3282300000001</v>
      </c>
      <c r="D12" s="616">
        <v>-115.113997258702</v>
      </c>
      <c r="E12" s="617">
        <v>0.94116156579700005</v>
      </c>
      <c r="F12" s="615">
        <v>1828.2488178670501</v>
      </c>
      <c r="G12" s="616">
        <v>1523.5406815558799</v>
      </c>
      <c r="H12" s="618">
        <v>190.95868999999999</v>
      </c>
      <c r="I12" s="615">
        <v>1519.49818</v>
      </c>
      <c r="J12" s="616">
        <v>-4.0425015558749999</v>
      </c>
      <c r="K12" s="619">
        <v>0.83112220018899996</v>
      </c>
    </row>
    <row r="13" spans="1:11" ht="14.4" customHeight="1" thickBot="1" x14ac:dyDescent="0.35">
      <c r="A13" s="637" t="s">
        <v>345</v>
      </c>
      <c r="B13" s="615">
        <v>183.75249637707</v>
      </c>
      <c r="C13" s="615">
        <v>186.04150999999999</v>
      </c>
      <c r="D13" s="616">
        <v>2.2890136229290001</v>
      </c>
      <c r="E13" s="617">
        <v>1.0124570477570001</v>
      </c>
      <c r="F13" s="615">
        <v>183.76356121835599</v>
      </c>
      <c r="G13" s="616">
        <v>153.13630101529699</v>
      </c>
      <c r="H13" s="618">
        <v>23.513649999999998</v>
      </c>
      <c r="I13" s="615">
        <v>113.87635</v>
      </c>
      <c r="J13" s="616">
        <v>-39.259951015295997</v>
      </c>
      <c r="K13" s="619">
        <v>0.61968950342999995</v>
      </c>
    </row>
    <row r="14" spans="1:11" ht="14.4" customHeight="1" thickBot="1" x14ac:dyDescent="0.35">
      <c r="A14" s="637" t="s">
        <v>346</v>
      </c>
      <c r="B14" s="615">
        <v>0</v>
      </c>
      <c r="C14" s="615">
        <v>0</v>
      </c>
      <c r="D14" s="616">
        <v>0</v>
      </c>
      <c r="E14" s="625" t="s">
        <v>335</v>
      </c>
      <c r="F14" s="615">
        <v>0</v>
      </c>
      <c r="G14" s="616">
        <v>0</v>
      </c>
      <c r="H14" s="618">
        <v>0</v>
      </c>
      <c r="I14" s="615">
        <v>15.482939999999999</v>
      </c>
      <c r="J14" s="616">
        <v>15.482939999999999</v>
      </c>
      <c r="K14" s="626" t="s">
        <v>341</v>
      </c>
    </row>
    <row r="15" spans="1:11" ht="14.4" customHeight="1" thickBot="1" x14ac:dyDescent="0.35">
      <c r="A15" s="637" t="s">
        <v>347</v>
      </c>
      <c r="B15" s="615">
        <v>465.004886170276</v>
      </c>
      <c r="C15" s="615">
        <v>453.86637000000002</v>
      </c>
      <c r="D15" s="616">
        <v>-11.138516170276</v>
      </c>
      <c r="E15" s="617">
        <v>0.97604645348499997</v>
      </c>
      <c r="F15" s="615">
        <v>377.76185447391799</v>
      </c>
      <c r="G15" s="616">
        <v>314.80154539493202</v>
      </c>
      <c r="H15" s="618">
        <v>25.333580000000001</v>
      </c>
      <c r="I15" s="615">
        <v>297.50414000000001</v>
      </c>
      <c r="J15" s="616">
        <v>-17.297405394931001</v>
      </c>
      <c r="K15" s="619">
        <v>0.78754415374800002</v>
      </c>
    </row>
    <row r="16" spans="1:11" ht="14.4" customHeight="1" thickBot="1" x14ac:dyDescent="0.35">
      <c r="A16" s="637" t="s">
        <v>348</v>
      </c>
      <c r="B16" s="615">
        <v>72.147744008809994</v>
      </c>
      <c r="C16" s="615">
        <v>57.758929999999999</v>
      </c>
      <c r="D16" s="616">
        <v>-14.38881400881</v>
      </c>
      <c r="E16" s="617">
        <v>0.80056460244799998</v>
      </c>
      <c r="F16" s="615">
        <v>53.503559661673997</v>
      </c>
      <c r="G16" s="616">
        <v>44.586299718060999</v>
      </c>
      <c r="H16" s="618">
        <v>2.8896000000000002</v>
      </c>
      <c r="I16" s="615">
        <v>42.029649999999997</v>
      </c>
      <c r="J16" s="616">
        <v>-2.5566497180610002</v>
      </c>
      <c r="K16" s="619">
        <v>0.78554866752300001</v>
      </c>
    </row>
    <row r="17" spans="1:11" ht="14.4" customHeight="1" thickBot="1" x14ac:dyDescent="0.35">
      <c r="A17" s="637" t="s">
        <v>349</v>
      </c>
      <c r="B17" s="615">
        <v>38.895183986913999</v>
      </c>
      <c r="C17" s="615">
        <v>34.194920000000003</v>
      </c>
      <c r="D17" s="616">
        <v>-4.7002639869139999</v>
      </c>
      <c r="E17" s="617">
        <v>0.87915563046300005</v>
      </c>
      <c r="F17" s="615">
        <v>32.715004393313997</v>
      </c>
      <c r="G17" s="616">
        <v>27.262503661095</v>
      </c>
      <c r="H17" s="618">
        <v>3.92266</v>
      </c>
      <c r="I17" s="615">
        <v>30.16752</v>
      </c>
      <c r="J17" s="616">
        <v>2.9050163389039998</v>
      </c>
      <c r="K17" s="619">
        <v>0.922131008674</v>
      </c>
    </row>
    <row r="18" spans="1:11" ht="14.4" customHeight="1" thickBot="1" x14ac:dyDescent="0.35">
      <c r="A18" s="636" t="s">
        <v>350</v>
      </c>
      <c r="B18" s="620">
        <v>70.001257341978999</v>
      </c>
      <c r="C18" s="620">
        <v>85.126999999999995</v>
      </c>
      <c r="D18" s="621">
        <v>15.12574265802</v>
      </c>
      <c r="E18" s="627">
        <v>1.216078156769</v>
      </c>
      <c r="F18" s="620">
        <v>85.884516960048003</v>
      </c>
      <c r="G18" s="621">
        <v>71.57043080004</v>
      </c>
      <c r="H18" s="623">
        <v>3.6259999999999999</v>
      </c>
      <c r="I18" s="620">
        <v>81.061999999999998</v>
      </c>
      <c r="J18" s="621">
        <v>9.4915691999590006</v>
      </c>
      <c r="K18" s="628">
        <v>0.943848820127</v>
      </c>
    </row>
    <row r="19" spans="1:11" ht="14.4" customHeight="1" thickBot="1" x14ac:dyDescent="0.35">
      <c r="A19" s="637" t="s">
        <v>351</v>
      </c>
      <c r="B19" s="615">
        <v>68.940632230736995</v>
      </c>
      <c r="C19" s="615">
        <v>84.245999999999995</v>
      </c>
      <c r="D19" s="616">
        <v>15.305367769262</v>
      </c>
      <c r="E19" s="617">
        <v>1.222007940368</v>
      </c>
      <c r="F19" s="615">
        <v>84.999496365460004</v>
      </c>
      <c r="G19" s="616">
        <v>70.832913637882996</v>
      </c>
      <c r="H19" s="618">
        <v>3.6259999999999999</v>
      </c>
      <c r="I19" s="615">
        <v>73.733999999999995</v>
      </c>
      <c r="J19" s="616">
        <v>2.9010863621160001</v>
      </c>
      <c r="K19" s="619">
        <v>0.86746396334999998</v>
      </c>
    </row>
    <row r="20" spans="1:11" ht="14.4" customHeight="1" thickBot="1" x14ac:dyDescent="0.35">
      <c r="A20" s="637" t="s">
        <v>352</v>
      </c>
      <c r="B20" s="615">
        <v>1.060625111242</v>
      </c>
      <c r="C20" s="615">
        <v>0.88100000000000001</v>
      </c>
      <c r="D20" s="616">
        <v>-0.17962511124200001</v>
      </c>
      <c r="E20" s="617">
        <v>0.83064222283800004</v>
      </c>
      <c r="F20" s="615">
        <v>0.885020594587</v>
      </c>
      <c r="G20" s="616">
        <v>0.73751716215600005</v>
      </c>
      <c r="H20" s="618">
        <v>0</v>
      </c>
      <c r="I20" s="615">
        <v>7.3280000000000003</v>
      </c>
      <c r="J20" s="616">
        <v>6.590482837843</v>
      </c>
      <c r="K20" s="619">
        <v>8.2800333063579998</v>
      </c>
    </row>
    <row r="21" spans="1:11" ht="14.4" customHeight="1" thickBot="1" x14ac:dyDescent="0.35">
      <c r="A21" s="636" t="s">
        <v>353</v>
      </c>
      <c r="B21" s="620">
        <v>698.67405283565904</v>
      </c>
      <c r="C21" s="620">
        <v>695.68505000000005</v>
      </c>
      <c r="D21" s="621">
        <v>-2.9890028356579998</v>
      </c>
      <c r="E21" s="627">
        <v>0.99572189231300001</v>
      </c>
      <c r="F21" s="620">
        <v>696.65389259398603</v>
      </c>
      <c r="G21" s="621">
        <v>580.54491049498802</v>
      </c>
      <c r="H21" s="623">
        <v>63.323569999999997</v>
      </c>
      <c r="I21" s="620">
        <v>568.33155999999997</v>
      </c>
      <c r="J21" s="621">
        <v>-12.213350494987001</v>
      </c>
      <c r="K21" s="628">
        <v>0.81580188676400001</v>
      </c>
    </row>
    <row r="22" spans="1:11" ht="14.4" customHeight="1" thickBot="1" x14ac:dyDescent="0.35">
      <c r="A22" s="637" t="s">
        <v>354</v>
      </c>
      <c r="B22" s="615">
        <v>16.370278495316001</v>
      </c>
      <c r="C22" s="615">
        <v>7.7480500000000001</v>
      </c>
      <c r="D22" s="616">
        <v>-8.6222284953159996</v>
      </c>
      <c r="E22" s="617">
        <v>0.473299828235</v>
      </c>
      <c r="F22" s="615">
        <v>9.7480434525259998</v>
      </c>
      <c r="G22" s="616">
        <v>8.1233695437720002</v>
      </c>
      <c r="H22" s="618">
        <v>0.83655999999999997</v>
      </c>
      <c r="I22" s="615">
        <v>6.7190300000000001</v>
      </c>
      <c r="J22" s="616">
        <v>-1.4043395437720001</v>
      </c>
      <c r="K22" s="619">
        <v>0.68926959884000005</v>
      </c>
    </row>
    <row r="23" spans="1:11" ht="14.4" customHeight="1" thickBot="1" x14ac:dyDescent="0.35">
      <c r="A23" s="637" t="s">
        <v>355</v>
      </c>
      <c r="B23" s="615">
        <v>1.000068998852</v>
      </c>
      <c r="C23" s="615">
        <v>1.29864</v>
      </c>
      <c r="D23" s="616">
        <v>0.29857100114700003</v>
      </c>
      <c r="E23" s="617">
        <v>1.298550401512</v>
      </c>
      <c r="F23" s="615">
        <v>1.298722097712</v>
      </c>
      <c r="G23" s="616">
        <v>1.0822684147599999</v>
      </c>
      <c r="H23" s="618">
        <v>0</v>
      </c>
      <c r="I23" s="615">
        <v>0.37752000000000002</v>
      </c>
      <c r="J23" s="616">
        <v>-0.70474841476000005</v>
      </c>
      <c r="K23" s="619">
        <v>0.29068574459800001</v>
      </c>
    </row>
    <row r="24" spans="1:11" ht="14.4" customHeight="1" thickBot="1" x14ac:dyDescent="0.35">
      <c r="A24" s="637" t="s">
        <v>356</v>
      </c>
      <c r="B24" s="615">
        <v>234.36341287002901</v>
      </c>
      <c r="C24" s="615">
        <v>234.79848999999999</v>
      </c>
      <c r="D24" s="616">
        <v>0.43507712997100001</v>
      </c>
      <c r="E24" s="617">
        <v>1.0018564208659999</v>
      </c>
      <c r="F24" s="615">
        <v>249.33245323361001</v>
      </c>
      <c r="G24" s="616">
        <v>207.77704436134201</v>
      </c>
      <c r="H24" s="618">
        <v>22.055430000000001</v>
      </c>
      <c r="I24" s="615">
        <v>211.0112</v>
      </c>
      <c r="J24" s="616">
        <v>3.2341556386580002</v>
      </c>
      <c r="K24" s="619">
        <v>0.84630459157299998</v>
      </c>
    </row>
    <row r="25" spans="1:11" ht="14.4" customHeight="1" thickBot="1" x14ac:dyDescent="0.35">
      <c r="A25" s="637" t="s">
        <v>357</v>
      </c>
      <c r="B25" s="615">
        <v>275.27534248056901</v>
      </c>
      <c r="C25" s="615">
        <v>293.76218999999998</v>
      </c>
      <c r="D25" s="616">
        <v>18.486847519430999</v>
      </c>
      <c r="E25" s="617">
        <v>1.0671576587739999</v>
      </c>
      <c r="F25" s="615">
        <v>269.76076719751802</v>
      </c>
      <c r="G25" s="616">
        <v>224.80063933126499</v>
      </c>
      <c r="H25" s="618">
        <v>18.520379999999999</v>
      </c>
      <c r="I25" s="615">
        <v>198.34601000000001</v>
      </c>
      <c r="J25" s="616">
        <v>-26.454629331264002</v>
      </c>
      <c r="K25" s="619">
        <v>0.73526633268599995</v>
      </c>
    </row>
    <row r="26" spans="1:11" ht="14.4" customHeight="1" thickBot="1" x14ac:dyDescent="0.35">
      <c r="A26" s="637" t="s">
        <v>358</v>
      </c>
      <c r="B26" s="615">
        <v>45.138494198925997</v>
      </c>
      <c r="C26" s="615">
        <v>49.550249999999998</v>
      </c>
      <c r="D26" s="616">
        <v>4.4117558010730002</v>
      </c>
      <c r="E26" s="617">
        <v>1.0977382138980001</v>
      </c>
      <c r="F26" s="615">
        <v>48.540632627628</v>
      </c>
      <c r="G26" s="616">
        <v>40.45052718969</v>
      </c>
      <c r="H26" s="618">
        <v>5.8592000000000004</v>
      </c>
      <c r="I26" s="615">
        <v>41.328899999999997</v>
      </c>
      <c r="J26" s="616">
        <v>0.87837281030900005</v>
      </c>
      <c r="K26" s="619">
        <v>0.85142895266800001</v>
      </c>
    </row>
    <row r="27" spans="1:11" ht="14.4" customHeight="1" thickBot="1" x14ac:dyDescent="0.35">
      <c r="A27" s="637" t="s">
        <v>359</v>
      </c>
      <c r="B27" s="615">
        <v>0</v>
      </c>
      <c r="C27" s="615">
        <v>1.2554799999999999</v>
      </c>
      <c r="D27" s="616">
        <v>1.2554799999999999</v>
      </c>
      <c r="E27" s="625" t="s">
        <v>341</v>
      </c>
      <c r="F27" s="615">
        <v>1.230897419271</v>
      </c>
      <c r="G27" s="616">
        <v>1.0257478493929999</v>
      </c>
      <c r="H27" s="618">
        <v>0</v>
      </c>
      <c r="I27" s="615">
        <v>0</v>
      </c>
      <c r="J27" s="616">
        <v>-1.0257478493929999</v>
      </c>
      <c r="K27" s="619">
        <v>0</v>
      </c>
    </row>
    <row r="28" spans="1:11" ht="14.4" customHeight="1" thickBot="1" x14ac:dyDescent="0.35">
      <c r="A28" s="637" t="s">
        <v>360</v>
      </c>
      <c r="B28" s="615">
        <v>3.3254790026459999</v>
      </c>
      <c r="C28" s="615">
        <v>4.0490000000000004</v>
      </c>
      <c r="D28" s="616">
        <v>0.72352099735300002</v>
      </c>
      <c r="E28" s="617">
        <v>1.2175689567650001</v>
      </c>
      <c r="F28" s="615">
        <v>4.1535280340809999</v>
      </c>
      <c r="G28" s="616">
        <v>3.4612733617339999</v>
      </c>
      <c r="H28" s="618">
        <v>0.93500000000000005</v>
      </c>
      <c r="I28" s="615">
        <v>6.4640000000000004</v>
      </c>
      <c r="J28" s="616">
        <v>3.002726638265</v>
      </c>
      <c r="K28" s="619">
        <v>1.5562673339290001</v>
      </c>
    </row>
    <row r="29" spans="1:11" ht="14.4" customHeight="1" thickBot="1" x14ac:dyDescent="0.35">
      <c r="A29" s="637" t="s">
        <v>361</v>
      </c>
      <c r="B29" s="615">
        <v>101.03033119305501</v>
      </c>
      <c r="C29" s="615">
        <v>96.528300000000002</v>
      </c>
      <c r="D29" s="616">
        <v>-4.502031193054</v>
      </c>
      <c r="E29" s="617">
        <v>0.95543881584900003</v>
      </c>
      <c r="F29" s="615">
        <v>105.894229989363</v>
      </c>
      <c r="G29" s="616">
        <v>88.245191657801996</v>
      </c>
      <c r="H29" s="618">
        <v>12.4392</v>
      </c>
      <c r="I29" s="615">
        <v>101.4071</v>
      </c>
      <c r="J29" s="616">
        <v>13.161908342197</v>
      </c>
      <c r="K29" s="619">
        <v>0.95762630324700004</v>
      </c>
    </row>
    <row r="30" spans="1:11" ht="14.4" customHeight="1" thickBot="1" x14ac:dyDescent="0.35">
      <c r="A30" s="637" t="s">
        <v>362</v>
      </c>
      <c r="B30" s="615">
        <v>22.170645596265</v>
      </c>
      <c r="C30" s="615">
        <v>6.6946500000000002</v>
      </c>
      <c r="D30" s="616">
        <v>-15.475995596264999</v>
      </c>
      <c r="E30" s="617">
        <v>0.30196008370299998</v>
      </c>
      <c r="F30" s="615">
        <v>6.694618542273</v>
      </c>
      <c r="G30" s="616">
        <v>5.5788487852279998</v>
      </c>
      <c r="H30" s="618">
        <v>2.6778</v>
      </c>
      <c r="I30" s="615">
        <v>2.6778</v>
      </c>
      <c r="J30" s="616">
        <v>-2.9010487852279998</v>
      </c>
      <c r="K30" s="619">
        <v>0.39999291716000002</v>
      </c>
    </row>
    <row r="31" spans="1:11" ht="14.4" customHeight="1" thickBot="1" x14ac:dyDescent="0.35">
      <c r="A31" s="636" t="s">
        <v>363</v>
      </c>
      <c r="B31" s="620">
        <v>869.04724194019104</v>
      </c>
      <c r="C31" s="620">
        <v>1034.1706999999999</v>
      </c>
      <c r="D31" s="621">
        <v>165.12345805980999</v>
      </c>
      <c r="E31" s="627">
        <v>1.1900051574770001</v>
      </c>
      <c r="F31" s="620">
        <v>863.99695285234304</v>
      </c>
      <c r="G31" s="621">
        <v>719.99746071028596</v>
      </c>
      <c r="H31" s="623">
        <v>92.556280000000001</v>
      </c>
      <c r="I31" s="620">
        <v>873.57573000000002</v>
      </c>
      <c r="J31" s="621">
        <v>153.578269289715</v>
      </c>
      <c r="K31" s="628">
        <v>1.011086586724</v>
      </c>
    </row>
    <row r="32" spans="1:11" ht="14.4" customHeight="1" thickBot="1" x14ac:dyDescent="0.35">
      <c r="A32" s="637" t="s">
        <v>364</v>
      </c>
      <c r="B32" s="615">
        <v>757.05111717538102</v>
      </c>
      <c r="C32" s="615">
        <v>858.60894000000098</v>
      </c>
      <c r="D32" s="616">
        <v>101.55782282462</v>
      </c>
      <c r="E32" s="617">
        <v>1.1341492278659999</v>
      </c>
      <c r="F32" s="615">
        <v>731.99741838879004</v>
      </c>
      <c r="G32" s="616">
        <v>609.99784865732499</v>
      </c>
      <c r="H32" s="618">
        <v>73.704359999999994</v>
      </c>
      <c r="I32" s="615">
        <v>696.48573999999996</v>
      </c>
      <c r="J32" s="616">
        <v>86.487891342674999</v>
      </c>
      <c r="K32" s="619">
        <v>0.95148660705999999</v>
      </c>
    </row>
    <row r="33" spans="1:11" ht="14.4" customHeight="1" thickBot="1" x14ac:dyDescent="0.35">
      <c r="A33" s="637" t="s">
        <v>365</v>
      </c>
      <c r="B33" s="615">
        <v>111.996124764811</v>
      </c>
      <c r="C33" s="615">
        <v>172.58811</v>
      </c>
      <c r="D33" s="616">
        <v>60.591985235189</v>
      </c>
      <c r="E33" s="617">
        <v>1.5410185875839999</v>
      </c>
      <c r="F33" s="615">
        <v>131.99953446355201</v>
      </c>
      <c r="G33" s="616">
        <v>109.99961205296</v>
      </c>
      <c r="H33" s="618">
        <v>18.85192</v>
      </c>
      <c r="I33" s="615">
        <v>176.43374</v>
      </c>
      <c r="J33" s="616">
        <v>66.434127947039002</v>
      </c>
      <c r="K33" s="619">
        <v>1.3366239564169999</v>
      </c>
    </row>
    <row r="34" spans="1:11" ht="14.4" customHeight="1" thickBot="1" x14ac:dyDescent="0.35">
      <c r="A34" s="637" t="s">
        <v>366</v>
      </c>
      <c r="B34" s="615">
        <v>0</v>
      </c>
      <c r="C34" s="615">
        <v>2.9736500000000001</v>
      </c>
      <c r="D34" s="616">
        <v>2.9736500000000001</v>
      </c>
      <c r="E34" s="625" t="s">
        <v>335</v>
      </c>
      <c r="F34" s="615">
        <v>0</v>
      </c>
      <c r="G34" s="616">
        <v>0</v>
      </c>
      <c r="H34" s="618">
        <v>0</v>
      </c>
      <c r="I34" s="615">
        <v>0.65625</v>
      </c>
      <c r="J34" s="616">
        <v>0.65625</v>
      </c>
      <c r="K34" s="626" t="s">
        <v>335</v>
      </c>
    </row>
    <row r="35" spans="1:11" ht="14.4" customHeight="1" thickBot="1" x14ac:dyDescent="0.35">
      <c r="A35" s="636" t="s">
        <v>367</v>
      </c>
      <c r="B35" s="620">
        <v>312.12865197041202</v>
      </c>
      <c r="C35" s="620">
        <v>430.58033999999998</v>
      </c>
      <c r="D35" s="621">
        <v>118.451688029588</v>
      </c>
      <c r="E35" s="627">
        <v>1.379496362419</v>
      </c>
      <c r="F35" s="620">
        <v>422.15010020812099</v>
      </c>
      <c r="G35" s="621">
        <v>351.79175017343402</v>
      </c>
      <c r="H35" s="623">
        <v>31.051079999999999</v>
      </c>
      <c r="I35" s="620">
        <v>284.52496000000002</v>
      </c>
      <c r="J35" s="621">
        <v>-67.266790173432994</v>
      </c>
      <c r="K35" s="628">
        <v>0.67399003307000005</v>
      </c>
    </row>
    <row r="36" spans="1:11" ht="14.4" customHeight="1" thickBot="1" x14ac:dyDescent="0.35">
      <c r="A36" s="637" t="s">
        <v>368</v>
      </c>
      <c r="B36" s="615">
        <v>70.870309874604004</v>
      </c>
      <c r="C36" s="615">
        <v>49.001460000000002</v>
      </c>
      <c r="D36" s="616">
        <v>-21.868849874603999</v>
      </c>
      <c r="E36" s="617">
        <v>0.69142437907599996</v>
      </c>
      <c r="F36" s="615">
        <v>56.552839052244998</v>
      </c>
      <c r="G36" s="616">
        <v>47.127365876870002</v>
      </c>
      <c r="H36" s="618">
        <v>0</v>
      </c>
      <c r="I36" s="615">
        <v>-0.57632000000000005</v>
      </c>
      <c r="J36" s="616">
        <v>-47.703685876869997</v>
      </c>
      <c r="K36" s="619">
        <v>-1.0190823478000001E-2</v>
      </c>
    </row>
    <row r="37" spans="1:11" ht="14.4" customHeight="1" thickBot="1" x14ac:dyDescent="0.35">
      <c r="A37" s="637" t="s">
        <v>369</v>
      </c>
      <c r="B37" s="615">
        <v>33.799595601424997</v>
      </c>
      <c r="C37" s="615">
        <v>35.983150000000002</v>
      </c>
      <c r="D37" s="616">
        <v>2.183554398574</v>
      </c>
      <c r="E37" s="617">
        <v>1.06460297408</v>
      </c>
      <c r="F37" s="615">
        <v>36.219127282948001</v>
      </c>
      <c r="G37" s="616">
        <v>30.182606069123999</v>
      </c>
      <c r="H37" s="618">
        <v>2.9794</v>
      </c>
      <c r="I37" s="615">
        <v>28.707560000000001</v>
      </c>
      <c r="J37" s="616">
        <v>-1.4750460691230001</v>
      </c>
      <c r="K37" s="619">
        <v>0.79260772286699999</v>
      </c>
    </row>
    <row r="38" spans="1:11" ht="14.4" customHeight="1" thickBot="1" x14ac:dyDescent="0.35">
      <c r="A38" s="637" t="s">
        <v>370</v>
      </c>
      <c r="B38" s="615">
        <v>137.79274675309699</v>
      </c>
      <c r="C38" s="615">
        <v>198.12479999999999</v>
      </c>
      <c r="D38" s="616">
        <v>60.332053246901999</v>
      </c>
      <c r="E38" s="617">
        <v>1.4378463646919999</v>
      </c>
      <c r="F38" s="615">
        <v>203.80070914297801</v>
      </c>
      <c r="G38" s="616">
        <v>169.83392428581499</v>
      </c>
      <c r="H38" s="618">
        <v>18.778870000000001</v>
      </c>
      <c r="I38" s="615">
        <v>153.26102</v>
      </c>
      <c r="J38" s="616">
        <v>-16.572904285814001</v>
      </c>
      <c r="K38" s="619">
        <v>0.75201416444699998</v>
      </c>
    </row>
    <row r="39" spans="1:11" ht="14.4" customHeight="1" thickBot="1" x14ac:dyDescent="0.35">
      <c r="A39" s="637" t="s">
        <v>371</v>
      </c>
      <c r="B39" s="615">
        <v>42.497492180624</v>
      </c>
      <c r="C39" s="615">
        <v>39.553930000000001</v>
      </c>
      <c r="D39" s="616">
        <v>-2.9435621806240002</v>
      </c>
      <c r="E39" s="617">
        <v>0.93073562627799999</v>
      </c>
      <c r="F39" s="615">
        <v>37.154000890782001</v>
      </c>
      <c r="G39" s="616">
        <v>30.961667408985001</v>
      </c>
      <c r="H39" s="618">
        <v>2.7876099999999999</v>
      </c>
      <c r="I39" s="615">
        <v>28.69031</v>
      </c>
      <c r="J39" s="616">
        <v>-2.2713574089850002</v>
      </c>
      <c r="K39" s="619">
        <v>0.77219974463399998</v>
      </c>
    </row>
    <row r="40" spans="1:11" ht="14.4" customHeight="1" thickBot="1" x14ac:dyDescent="0.35">
      <c r="A40" s="637" t="s">
        <v>372</v>
      </c>
      <c r="B40" s="615">
        <v>11.780642507915999</v>
      </c>
      <c r="C40" s="615">
        <v>17.157440000000001</v>
      </c>
      <c r="D40" s="616">
        <v>5.376797492083</v>
      </c>
      <c r="E40" s="617">
        <v>1.456409528467</v>
      </c>
      <c r="F40" s="615">
        <v>14.998784608359999</v>
      </c>
      <c r="G40" s="616">
        <v>12.498987173632999</v>
      </c>
      <c r="H40" s="618">
        <v>0.73846999999999996</v>
      </c>
      <c r="I40" s="615">
        <v>11.89508</v>
      </c>
      <c r="J40" s="616">
        <v>-0.60390717363299995</v>
      </c>
      <c r="K40" s="619">
        <v>0.79306959267599997</v>
      </c>
    </row>
    <row r="41" spans="1:11" ht="14.4" customHeight="1" thickBot="1" x14ac:dyDescent="0.35">
      <c r="A41" s="637" t="s">
        <v>373</v>
      </c>
      <c r="B41" s="615">
        <v>3.5562690591999999E-2</v>
      </c>
      <c r="C41" s="615">
        <v>0.188</v>
      </c>
      <c r="D41" s="616">
        <v>0.15243730940700001</v>
      </c>
      <c r="E41" s="617">
        <v>5.2864391547830003</v>
      </c>
      <c r="F41" s="615">
        <v>0.32646894179300001</v>
      </c>
      <c r="G41" s="616">
        <v>0.27205745149400001</v>
      </c>
      <c r="H41" s="618">
        <v>0</v>
      </c>
      <c r="I41" s="615">
        <v>8.6499999999999994E-2</v>
      </c>
      <c r="J41" s="616">
        <v>-0.18555745149399999</v>
      </c>
      <c r="K41" s="619">
        <v>0</v>
      </c>
    </row>
    <row r="42" spans="1:11" ht="14.4" customHeight="1" thickBot="1" x14ac:dyDescent="0.35">
      <c r="A42" s="637" t="s">
        <v>374</v>
      </c>
      <c r="B42" s="615">
        <v>1.264226739465</v>
      </c>
      <c r="C42" s="615">
        <v>0.88537999999999994</v>
      </c>
      <c r="D42" s="616">
        <v>-0.37884673946500003</v>
      </c>
      <c r="E42" s="617">
        <v>0.70033323324100005</v>
      </c>
      <c r="F42" s="615">
        <v>0.494237551577</v>
      </c>
      <c r="G42" s="616">
        <v>0.411864626314</v>
      </c>
      <c r="H42" s="618">
        <v>0</v>
      </c>
      <c r="I42" s="615">
        <v>1.9707300000000001</v>
      </c>
      <c r="J42" s="616">
        <v>1.558865373685</v>
      </c>
      <c r="K42" s="619">
        <v>0</v>
      </c>
    </row>
    <row r="43" spans="1:11" ht="14.4" customHeight="1" thickBot="1" x14ac:dyDescent="0.35">
      <c r="A43" s="637" t="s">
        <v>375</v>
      </c>
      <c r="B43" s="615">
        <v>14.088075622684</v>
      </c>
      <c r="C43" s="615">
        <v>20.22034</v>
      </c>
      <c r="D43" s="616">
        <v>6.1322643773149998</v>
      </c>
      <c r="E43" s="617">
        <v>1.4352804841160001</v>
      </c>
      <c r="F43" s="615">
        <v>22.608177499697</v>
      </c>
      <c r="G43" s="616">
        <v>18.840147916414001</v>
      </c>
      <c r="H43" s="618">
        <v>0.88329999999999997</v>
      </c>
      <c r="I43" s="615">
        <v>16.98912</v>
      </c>
      <c r="J43" s="616">
        <v>-1.851027916414</v>
      </c>
      <c r="K43" s="619">
        <v>0.75145906830499998</v>
      </c>
    </row>
    <row r="44" spans="1:11" ht="14.4" customHeight="1" thickBot="1" x14ac:dyDescent="0.35">
      <c r="A44" s="637" t="s">
        <v>376</v>
      </c>
      <c r="B44" s="615">
        <v>0</v>
      </c>
      <c r="C44" s="615">
        <v>0.84699999999999998</v>
      </c>
      <c r="D44" s="616">
        <v>0.84699999999999998</v>
      </c>
      <c r="E44" s="625" t="s">
        <v>341</v>
      </c>
      <c r="F44" s="615">
        <v>0</v>
      </c>
      <c r="G44" s="616">
        <v>0</v>
      </c>
      <c r="H44" s="618">
        <v>0</v>
      </c>
      <c r="I44" s="615">
        <v>0</v>
      </c>
      <c r="J44" s="616">
        <v>0</v>
      </c>
      <c r="K44" s="626" t="s">
        <v>335</v>
      </c>
    </row>
    <row r="45" spans="1:11" ht="14.4" customHeight="1" thickBot="1" x14ac:dyDescent="0.35">
      <c r="A45" s="637" t="s">
        <v>377</v>
      </c>
      <c r="B45" s="615">
        <v>0</v>
      </c>
      <c r="C45" s="615">
        <v>1.86002</v>
      </c>
      <c r="D45" s="616">
        <v>1.86002</v>
      </c>
      <c r="E45" s="625" t="s">
        <v>341</v>
      </c>
      <c r="F45" s="615">
        <v>0</v>
      </c>
      <c r="G45" s="616">
        <v>0</v>
      </c>
      <c r="H45" s="618">
        <v>0</v>
      </c>
      <c r="I45" s="615">
        <v>0</v>
      </c>
      <c r="J45" s="616">
        <v>0</v>
      </c>
      <c r="K45" s="626" t="s">
        <v>335</v>
      </c>
    </row>
    <row r="46" spans="1:11" ht="14.4" customHeight="1" thickBot="1" x14ac:dyDescent="0.35">
      <c r="A46" s="637" t="s">
        <v>378</v>
      </c>
      <c r="B46" s="615">
        <v>0</v>
      </c>
      <c r="C46" s="615">
        <v>5.3007999999999997</v>
      </c>
      <c r="D46" s="616">
        <v>5.3007999999999997</v>
      </c>
      <c r="E46" s="625" t="s">
        <v>341</v>
      </c>
      <c r="F46" s="615">
        <v>0</v>
      </c>
      <c r="G46" s="616">
        <v>0</v>
      </c>
      <c r="H46" s="618">
        <v>0</v>
      </c>
      <c r="I46" s="615">
        <v>0</v>
      </c>
      <c r="J46" s="616">
        <v>0</v>
      </c>
      <c r="K46" s="626" t="s">
        <v>335</v>
      </c>
    </row>
    <row r="47" spans="1:11" ht="14.4" customHeight="1" thickBot="1" x14ac:dyDescent="0.35">
      <c r="A47" s="637" t="s">
        <v>379</v>
      </c>
      <c r="B47" s="615">
        <v>0</v>
      </c>
      <c r="C47" s="615">
        <v>61.458019999999998</v>
      </c>
      <c r="D47" s="616">
        <v>61.458019999999998</v>
      </c>
      <c r="E47" s="625" t="s">
        <v>341</v>
      </c>
      <c r="F47" s="615">
        <v>49.995755237737001</v>
      </c>
      <c r="G47" s="616">
        <v>41.663129364779998</v>
      </c>
      <c r="H47" s="618">
        <v>4.8834299999999997</v>
      </c>
      <c r="I47" s="615">
        <v>43.492649999999998</v>
      </c>
      <c r="J47" s="616">
        <v>1.8295206352190001</v>
      </c>
      <c r="K47" s="619">
        <v>0.86992685265299996</v>
      </c>
    </row>
    <row r="48" spans="1:11" ht="14.4" customHeight="1" thickBot="1" x14ac:dyDescent="0.35">
      <c r="A48" s="637" t="s">
        <v>380</v>
      </c>
      <c r="B48" s="615">
        <v>0</v>
      </c>
      <c r="C48" s="615">
        <v>0</v>
      </c>
      <c r="D48" s="616">
        <v>0</v>
      </c>
      <c r="E48" s="617">
        <v>1</v>
      </c>
      <c r="F48" s="615">
        <v>0</v>
      </c>
      <c r="G48" s="616">
        <v>0</v>
      </c>
      <c r="H48" s="618">
        <v>0</v>
      </c>
      <c r="I48" s="615">
        <v>8.3099999999999997E-3</v>
      </c>
      <c r="J48" s="616">
        <v>8.3099999999999997E-3</v>
      </c>
      <c r="K48" s="626" t="s">
        <v>341</v>
      </c>
    </row>
    <row r="49" spans="1:11" ht="14.4" customHeight="1" thickBot="1" x14ac:dyDescent="0.35">
      <c r="A49" s="636" t="s">
        <v>381</v>
      </c>
      <c r="B49" s="620">
        <v>24.511956895849998</v>
      </c>
      <c r="C49" s="620">
        <v>37.886620000000001</v>
      </c>
      <c r="D49" s="621">
        <v>13.374663104149001</v>
      </c>
      <c r="E49" s="627">
        <v>1.545638325041</v>
      </c>
      <c r="F49" s="620">
        <v>25.06181392197</v>
      </c>
      <c r="G49" s="621">
        <v>20.884844934975</v>
      </c>
      <c r="H49" s="623">
        <v>0.64359</v>
      </c>
      <c r="I49" s="620">
        <v>27.236609999999999</v>
      </c>
      <c r="J49" s="621">
        <v>6.3517650650239998</v>
      </c>
      <c r="K49" s="628">
        <v>1.086777281357</v>
      </c>
    </row>
    <row r="50" spans="1:11" ht="14.4" customHeight="1" thickBot="1" x14ac:dyDescent="0.35">
      <c r="A50" s="637" t="s">
        <v>382</v>
      </c>
      <c r="B50" s="615">
        <v>0</v>
      </c>
      <c r="C50" s="615">
        <v>0</v>
      </c>
      <c r="D50" s="616">
        <v>0</v>
      </c>
      <c r="E50" s="625" t="s">
        <v>335</v>
      </c>
      <c r="F50" s="615">
        <v>0</v>
      </c>
      <c r="G50" s="616">
        <v>0</v>
      </c>
      <c r="H50" s="618">
        <v>0</v>
      </c>
      <c r="I50" s="615">
        <v>7.6619999999999994E-2</v>
      </c>
      <c r="J50" s="616">
        <v>7.6619999999999994E-2</v>
      </c>
      <c r="K50" s="626" t="s">
        <v>341</v>
      </c>
    </row>
    <row r="51" spans="1:11" ht="14.4" customHeight="1" thickBot="1" x14ac:dyDescent="0.35">
      <c r="A51" s="637" t="s">
        <v>383</v>
      </c>
      <c r="B51" s="615">
        <v>10.111196963909</v>
      </c>
      <c r="C51" s="615">
        <v>1.07436</v>
      </c>
      <c r="D51" s="616">
        <v>-9.0368369639089998</v>
      </c>
      <c r="E51" s="617">
        <v>0.106254482415</v>
      </c>
      <c r="F51" s="615">
        <v>0</v>
      </c>
      <c r="G51" s="616">
        <v>0</v>
      </c>
      <c r="H51" s="618">
        <v>5.049E-2</v>
      </c>
      <c r="I51" s="615">
        <v>1.14971</v>
      </c>
      <c r="J51" s="616">
        <v>1.14971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0</v>
      </c>
      <c r="C52" s="615">
        <v>0</v>
      </c>
      <c r="D52" s="616">
        <v>0</v>
      </c>
      <c r="E52" s="617">
        <v>1</v>
      </c>
      <c r="F52" s="615">
        <v>0</v>
      </c>
      <c r="G52" s="616">
        <v>0</v>
      </c>
      <c r="H52" s="618">
        <v>0</v>
      </c>
      <c r="I52" s="615">
        <v>1.2070000000000001</v>
      </c>
      <c r="J52" s="616">
        <v>1.2070000000000001</v>
      </c>
      <c r="K52" s="626" t="s">
        <v>341</v>
      </c>
    </row>
    <row r="53" spans="1:11" ht="14.4" customHeight="1" thickBot="1" x14ac:dyDescent="0.35">
      <c r="A53" s="637" t="s">
        <v>385</v>
      </c>
      <c r="B53" s="615">
        <v>7.1735380265430004</v>
      </c>
      <c r="C53" s="615">
        <v>28.290140000000001</v>
      </c>
      <c r="D53" s="616">
        <v>21.116601973456</v>
      </c>
      <c r="E53" s="617">
        <v>3.9436802168349998</v>
      </c>
      <c r="F53" s="615">
        <v>18.857982393172001</v>
      </c>
      <c r="G53" s="616">
        <v>15.714985327642999</v>
      </c>
      <c r="H53" s="618">
        <v>0</v>
      </c>
      <c r="I53" s="615">
        <v>21.24878</v>
      </c>
      <c r="J53" s="616">
        <v>5.5337946723559996</v>
      </c>
      <c r="K53" s="619">
        <v>1.126779077261</v>
      </c>
    </row>
    <row r="54" spans="1:11" ht="14.4" customHeight="1" thickBot="1" x14ac:dyDescent="0.35">
      <c r="A54" s="637" t="s">
        <v>386</v>
      </c>
      <c r="B54" s="615">
        <v>7.2272219053970002</v>
      </c>
      <c r="C54" s="615">
        <v>8.5221199999999993</v>
      </c>
      <c r="D54" s="616">
        <v>1.2948980946019999</v>
      </c>
      <c r="E54" s="617">
        <v>1.179169549731</v>
      </c>
      <c r="F54" s="615">
        <v>6.2038315287980002</v>
      </c>
      <c r="G54" s="616">
        <v>5.1698596073319996</v>
      </c>
      <c r="H54" s="618">
        <v>0.59309999999999996</v>
      </c>
      <c r="I54" s="615">
        <v>3.5545</v>
      </c>
      <c r="J54" s="616">
        <v>-1.615359607332</v>
      </c>
      <c r="K54" s="619">
        <v>0.57295237362499996</v>
      </c>
    </row>
    <row r="55" spans="1:11" ht="14.4" customHeight="1" thickBot="1" x14ac:dyDescent="0.35">
      <c r="A55" s="636" t="s">
        <v>387</v>
      </c>
      <c r="B55" s="620">
        <v>278.14420887857699</v>
      </c>
      <c r="C55" s="620">
        <v>283.80856999999997</v>
      </c>
      <c r="D55" s="621">
        <v>5.6643611214230001</v>
      </c>
      <c r="E55" s="627">
        <v>1.0203648357240001</v>
      </c>
      <c r="F55" s="620">
        <v>275.15136867539599</v>
      </c>
      <c r="G55" s="621">
        <v>229.29280722949699</v>
      </c>
      <c r="H55" s="623">
        <v>25.746289999999998</v>
      </c>
      <c r="I55" s="620">
        <v>233.21252000000001</v>
      </c>
      <c r="J55" s="621">
        <v>3.9197127705030002</v>
      </c>
      <c r="K55" s="628">
        <v>0.84757899305600004</v>
      </c>
    </row>
    <row r="56" spans="1:11" ht="14.4" customHeight="1" thickBot="1" x14ac:dyDescent="0.35">
      <c r="A56" s="637" t="s">
        <v>388</v>
      </c>
      <c r="B56" s="615">
        <v>23.426320871689001</v>
      </c>
      <c r="C56" s="615">
        <v>39.329500000000003</v>
      </c>
      <c r="D56" s="616">
        <v>15.903179128310001</v>
      </c>
      <c r="E56" s="617">
        <v>1.6788594425650001</v>
      </c>
      <c r="F56" s="615">
        <v>35.181433127143002</v>
      </c>
      <c r="G56" s="616">
        <v>29.317860939286</v>
      </c>
      <c r="H56" s="618">
        <v>0.56633999999999995</v>
      </c>
      <c r="I56" s="615">
        <v>25.012969999999999</v>
      </c>
      <c r="J56" s="616">
        <v>-4.3048909392860004</v>
      </c>
      <c r="K56" s="619">
        <v>0.71097075294199996</v>
      </c>
    </row>
    <row r="57" spans="1:11" ht="14.4" customHeight="1" thickBot="1" x14ac:dyDescent="0.35">
      <c r="A57" s="637" t="s">
        <v>389</v>
      </c>
      <c r="B57" s="615">
        <v>0.71886422085799995</v>
      </c>
      <c r="C57" s="615">
        <v>0</v>
      </c>
      <c r="D57" s="616">
        <v>-0.71886422085799995</v>
      </c>
      <c r="E57" s="617">
        <v>0</v>
      </c>
      <c r="F57" s="615">
        <v>0</v>
      </c>
      <c r="G57" s="616">
        <v>0</v>
      </c>
      <c r="H57" s="618">
        <v>0</v>
      </c>
      <c r="I57" s="615">
        <v>3.18527</v>
      </c>
      <c r="J57" s="616">
        <v>3.18527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11.170625878379999</v>
      </c>
      <c r="C58" s="615">
        <v>5.2885599999990003</v>
      </c>
      <c r="D58" s="616">
        <v>-5.8820658783799997</v>
      </c>
      <c r="E58" s="617">
        <v>0.47343452887699999</v>
      </c>
      <c r="F58" s="615">
        <v>0</v>
      </c>
      <c r="G58" s="616">
        <v>0</v>
      </c>
      <c r="H58" s="618">
        <v>0</v>
      </c>
      <c r="I58" s="615">
        <v>9.0349299999999992</v>
      </c>
      <c r="J58" s="616">
        <v>9.0349299999999992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242.828397907648</v>
      </c>
      <c r="C59" s="615">
        <v>239.19050999999999</v>
      </c>
      <c r="D59" s="616">
        <v>-3.6378879076469999</v>
      </c>
      <c r="E59" s="617">
        <v>0.98501868834499995</v>
      </c>
      <c r="F59" s="615">
        <v>0</v>
      </c>
      <c r="G59" s="616">
        <v>0</v>
      </c>
      <c r="H59" s="618">
        <v>0</v>
      </c>
      <c r="I59" s="615">
        <v>0</v>
      </c>
      <c r="J59" s="616">
        <v>0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0</v>
      </c>
      <c r="C60" s="615">
        <v>0</v>
      </c>
      <c r="D60" s="616">
        <v>0</v>
      </c>
      <c r="E60" s="617">
        <v>1</v>
      </c>
      <c r="F60" s="615">
        <v>10.000961940572999</v>
      </c>
      <c r="G60" s="616">
        <v>8.3341349504770008</v>
      </c>
      <c r="H60" s="618">
        <v>1.5140400000000001</v>
      </c>
      <c r="I60" s="615">
        <v>10.22016</v>
      </c>
      <c r="J60" s="616">
        <v>1.8860250495219999</v>
      </c>
      <c r="K60" s="619">
        <v>1.02191769759</v>
      </c>
    </row>
    <row r="61" spans="1:11" ht="14.4" customHeight="1" thickBot="1" x14ac:dyDescent="0.35">
      <c r="A61" s="637" t="s">
        <v>393</v>
      </c>
      <c r="B61" s="615">
        <v>0</v>
      </c>
      <c r="C61" s="615">
        <v>0</v>
      </c>
      <c r="D61" s="616">
        <v>0</v>
      </c>
      <c r="E61" s="617">
        <v>1</v>
      </c>
      <c r="F61" s="615">
        <v>1.999961165073</v>
      </c>
      <c r="G61" s="616">
        <v>1.666634304227</v>
      </c>
      <c r="H61" s="618">
        <v>0</v>
      </c>
      <c r="I61" s="615">
        <v>0</v>
      </c>
      <c r="J61" s="616">
        <v>-1.666634304227</v>
      </c>
      <c r="K61" s="619">
        <v>0</v>
      </c>
    </row>
    <row r="62" spans="1:11" ht="14.4" customHeight="1" thickBot="1" x14ac:dyDescent="0.35">
      <c r="A62" s="637" t="s">
        <v>394</v>
      </c>
      <c r="B62" s="615">
        <v>0</v>
      </c>
      <c r="C62" s="615">
        <v>0</v>
      </c>
      <c r="D62" s="616">
        <v>0</v>
      </c>
      <c r="E62" s="617">
        <v>1</v>
      </c>
      <c r="F62" s="615">
        <v>227.96901244260599</v>
      </c>
      <c r="G62" s="616">
        <v>189.97417703550499</v>
      </c>
      <c r="H62" s="618">
        <v>23.66591</v>
      </c>
      <c r="I62" s="615">
        <v>185.75918999999999</v>
      </c>
      <c r="J62" s="616">
        <v>-4.2149870355049996</v>
      </c>
      <c r="K62" s="619">
        <v>0.81484403520299997</v>
      </c>
    </row>
    <row r="63" spans="1:11" ht="14.4" customHeight="1" thickBot="1" x14ac:dyDescent="0.35">
      <c r="A63" s="636" t="s">
        <v>395</v>
      </c>
      <c r="B63" s="620">
        <v>0</v>
      </c>
      <c r="C63" s="620">
        <v>2.1320000000000001</v>
      </c>
      <c r="D63" s="621">
        <v>2.1320000000000001</v>
      </c>
      <c r="E63" s="622" t="s">
        <v>335</v>
      </c>
      <c r="F63" s="620">
        <v>0</v>
      </c>
      <c r="G63" s="621">
        <v>0</v>
      </c>
      <c r="H63" s="623">
        <v>0</v>
      </c>
      <c r="I63" s="620">
        <v>0</v>
      </c>
      <c r="J63" s="621">
        <v>0</v>
      </c>
      <c r="K63" s="624" t="s">
        <v>335</v>
      </c>
    </row>
    <row r="64" spans="1:11" ht="14.4" customHeight="1" thickBot="1" x14ac:dyDescent="0.35">
      <c r="A64" s="637" t="s">
        <v>396</v>
      </c>
      <c r="B64" s="615">
        <v>0</v>
      </c>
      <c r="C64" s="615">
        <v>2.1320000000000001</v>
      </c>
      <c r="D64" s="616">
        <v>2.1320000000000001</v>
      </c>
      <c r="E64" s="625" t="s">
        <v>335</v>
      </c>
      <c r="F64" s="615">
        <v>0</v>
      </c>
      <c r="G64" s="616">
        <v>0</v>
      </c>
      <c r="H64" s="618">
        <v>0</v>
      </c>
      <c r="I64" s="615">
        <v>0</v>
      </c>
      <c r="J64" s="616">
        <v>0</v>
      </c>
      <c r="K64" s="626" t="s">
        <v>335</v>
      </c>
    </row>
    <row r="65" spans="1:11" ht="14.4" customHeight="1" thickBot="1" x14ac:dyDescent="0.35">
      <c r="A65" s="635" t="s">
        <v>42</v>
      </c>
      <c r="B65" s="615">
        <v>1019.90019644841</v>
      </c>
      <c r="C65" s="615">
        <v>993.780000000001</v>
      </c>
      <c r="D65" s="616">
        <v>-26.120196448407</v>
      </c>
      <c r="E65" s="617">
        <v>0.97438945836099999</v>
      </c>
      <c r="F65" s="615">
        <v>1003.6063739863999</v>
      </c>
      <c r="G65" s="616">
        <v>836.33864498867001</v>
      </c>
      <c r="H65" s="618">
        <v>77.608000000000004</v>
      </c>
      <c r="I65" s="615">
        <v>717.30500000000097</v>
      </c>
      <c r="J65" s="616">
        <v>-119.033644988669</v>
      </c>
      <c r="K65" s="619">
        <v>0.71472742560400004</v>
      </c>
    </row>
    <row r="66" spans="1:11" ht="14.4" customHeight="1" thickBot="1" x14ac:dyDescent="0.35">
      <c r="A66" s="636" t="s">
        <v>397</v>
      </c>
      <c r="B66" s="620">
        <v>1019.90019644841</v>
      </c>
      <c r="C66" s="620">
        <v>993.780000000001</v>
      </c>
      <c r="D66" s="621">
        <v>-26.120196448407</v>
      </c>
      <c r="E66" s="627">
        <v>0.97438945836099999</v>
      </c>
      <c r="F66" s="620">
        <v>1003.6063739863999</v>
      </c>
      <c r="G66" s="621">
        <v>836.33864498867001</v>
      </c>
      <c r="H66" s="623">
        <v>77.608000000000004</v>
      </c>
      <c r="I66" s="620">
        <v>717.30500000000097</v>
      </c>
      <c r="J66" s="621">
        <v>-119.033644988669</v>
      </c>
      <c r="K66" s="628">
        <v>0.71472742560400004</v>
      </c>
    </row>
    <row r="67" spans="1:11" ht="14.4" customHeight="1" thickBot="1" x14ac:dyDescent="0.35">
      <c r="A67" s="637" t="s">
        <v>398</v>
      </c>
      <c r="B67" s="615">
        <v>262.84998789456301</v>
      </c>
      <c r="C67" s="615">
        <v>267.26600000000002</v>
      </c>
      <c r="D67" s="616">
        <v>4.4160121054369998</v>
      </c>
      <c r="E67" s="617">
        <v>1.016800503362</v>
      </c>
      <c r="F67" s="615">
        <v>265.268510431876</v>
      </c>
      <c r="G67" s="616">
        <v>221.05709202656399</v>
      </c>
      <c r="H67" s="618">
        <v>18.718</v>
      </c>
      <c r="I67" s="615">
        <v>185.66800000000001</v>
      </c>
      <c r="J67" s="616">
        <v>-35.389092026562999</v>
      </c>
      <c r="K67" s="619">
        <v>0.69992476565600004</v>
      </c>
    </row>
    <row r="68" spans="1:11" ht="14.4" customHeight="1" thickBot="1" x14ac:dyDescent="0.35">
      <c r="A68" s="637" t="s">
        <v>399</v>
      </c>
      <c r="B68" s="615">
        <v>230.009885387347</v>
      </c>
      <c r="C68" s="615">
        <v>225.18700000000001</v>
      </c>
      <c r="D68" s="616">
        <v>-4.822885387346</v>
      </c>
      <c r="E68" s="617">
        <v>0.97903183430899998</v>
      </c>
      <c r="F68" s="615">
        <v>230.00155799829599</v>
      </c>
      <c r="G68" s="616">
        <v>191.66796499858</v>
      </c>
      <c r="H68" s="618">
        <v>19.111000000000001</v>
      </c>
      <c r="I68" s="615">
        <v>180.38300000000001</v>
      </c>
      <c r="J68" s="616">
        <v>-11.284964998578999</v>
      </c>
      <c r="K68" s="619">
        <v>0.784268600481</v>
      </c>
    </row>
    <row r="69" spans="1:11" ht="14.4" customHeight="1" thickBot="1" x14ac:dyDescent="0.35">
      <c r="A69" s="637" t="s">
        <v>400</v>
      </c>
      <c r="B69" s="615">
        <v>527.04032316649796</v>
      </c>
      <c r="C69" s="615">
        <v>501.327</v>
      </c>
      <c r="D69" s="616">
        <v>-25.713323166496998</v>
      </c>
      <c r="E69" s="617">
        <v>0.95121184843600004</v>
      </c>
      <c r="F69" s="615">
        <v>508.33630555623103</v>
      </c>
      <c r="G69" s="616">
        <v>423.61358796352602</v>
      </c>
      <c r="H69" s="618">
        <v>39.779000000000003</v>
      </c>
      <c r="I69" s="615">
        <v>351.25400000000002</v>
      </c>
      <c r="J69" s="616">
        <v>-72.359587963525001</v>
      </c>
      <c r="K69" s="619">
        <v>0.69098743520899997</v>
      </c>
    </row>
    <row r="70" spans="1:11" ht="14.4" customHeight="1" thickBot="1" x14ac:dyDescent="0.35">
      <c r="A70" s="638" t="s">
        <v>401</v>
      </c>
      <c r="B70" s="620">
        <v>1449.4240451635201</v>
      </c>
      <c r="C70" s="620">
        <v>1437.0527999999999</v>
      </c>
      <c r="D70" s="621">
        <v>-12.371245163522</v>
      </c>
      <c r="E70" s="627">
        <v>0.99146471648099999</v>
      </c>
      <c r="F70" s="620">
        <v>1454.1966674615801</v>
      </c>
      <c r="G70" s="621">
        <v>1211.8305562179801</v>
      </c>
      <c r="H70" s="623">
        <v>93.539180000000002</v>
      </c>
      <c r="I70" s="620">
        <v>1078.8998099999999</v>
      </c>
      <c r="J70" s="621">
        <v>-132.93074621797899</v>
      </c>
      <c r="K70" s="628">
        <v>0.74192152556799995</v>
      </c>
    </row>
    <row r="71" spans="1:11" ht="14.4" customHeight="1" thickBot="1" x14ac:dyDescent="0.35">
      <c r="A71" s="635" t="s">
        <v>45</v>
      </c>
      <c r="B71" s="615">
        <v>314.34930613200498</v>
      </c>
      <c r="C71" s="615">
        <v>310.15553</v>
      </c>
      <c r="D71" s="616">
        <v>-4.1937761320040003</v>
      </c>
      <c r="E71" s="617">
        <v>0.98665886626599997</v>
      </c>
      <c r="F71" s="615">
        <v>328.21866403586199</v>
      </c>
      <c r="G71" s="616">
        <v>273.515553363219</v>
      </c>
      <c r="H71" s="618">
        <v>5.1052</v>
      </c>
      <c r="I71" s="615">
        <v>225.65315000000001</v>
      </c>
      <c r="J71" s="616">
        <v>-47.862403363218</v>
      </c>
      <c r="K71" s="619">
        <v>0.68750858718700003</v>
      </c>
    </row>
    <row r="72" spans="1:11" ht="14.4" customHeight="1" thickBot="1" x14ac:dyDescent="0.35">
      <c r="A72" s="639" t="s">
        <v>402</v>
      </c>
      <c r="B72" s="615">
        <v>314.34930613200498</v>
      </c>
      <c r="C72" s="615">
        <v>310.15553</v>
      </c>
      <c r="D72" s="616">
        <v>-4.1937761320040003</v>
      </c>
      <c r="E72" s="617">
        <v>0.98665886626599997</v>
      </c>
      <c r="F72" s="615">
        <v>328.21866403586199</v>
      </c>
      <c r="G72" s="616">
        <v>273.515553363219</v>
      </c>
      <c r="H72" s="618">
        <v>5.1052</v>
      </c>
      <c r="I72" s="615">
        <v>225.65315000000001</v>
      </c>
      <c r="J72" s="616">
        <v>-47.862403363218</v>
      </c>
      <c r="K72" s="619">
        <v>0.68750858718700003</v>
      </c>
    </row>
    <row r="73" spans="1:11" ht="14.4" customHeight="1" thickBot="1" x14ac:dyDescent="0.35">
      <c r="A73" s="637" t="s">
        <v>403</v>
      </c>
      <c r="B73" s="615">
        <v>128.80240497875701</v>
      </c>
      <c r="C73" s="615">
        <v>113.13803</v>
      </c>
      <c r="D73" s="616">
        <v>-15.664374978755999</v>
      </c>
      <c r="E73" s="617">
        <v>0.87838445267099996</v>
      </c>
      <c r="F73" s="615">
        <v>104.329087344366</v>
      </c>
      <c r="G73" s="616">
        <v>86.940906120304007</v>
      </c>
      <c r="H73" s="618">
        <v>0.40414</v>
      </c>
      <c r="I73" s="615">
        <v>26.273569999999999</v>
      </c>
      <c r="J73" s="616">
        <v>-60.667336120304</v>
      </c>
      <c r="K73" s="619">
        <v>0.25183360334799998</v>
      </c>
    </row>
    <row r="74" spans="1:11" ht="14.4" customHeight="1" thickBot="1" x14ac:dyDescent="0.35">
      <c r="A74" s="637" t="s">
        <v>404</v>
      </c>
      <c r="B74" s="615">
        <v>29.681770891431999</v>
      </c>
      <c r="C74" s="615">
        <v>16.845510000000001</v>
      </c>
      <c r="D74" s="616">
        <v>-12.836260891432</v>
      </c>
      <c r="E74" s="617">
        <v>0.56753722888000002</v>
      </c>
      <c r="F74" s="615">
        <v>21.904130062551999</v>
      </c>
      <c r="G74" s="616">
        <v>18.253441718794001</v>
      </c>
      <c r="H74" s="618">
        <v>0</v>
      </c>
      <c r="I74" s="615">
        <v>4.9040299999999997</v>
      </c>
      <c r="J74" s="616">
        <v>-13.349411718794</v>
      </c>
      <c r="K74" s="619">
        <v>0.223886088422</v>
      </c>
    </row>
    <row r="75" spans="1:11" ht="14.4" customHeight="1" thickBot="1" x14ac:dyDescent="0.35">
      <c r="A75" s="637" t="s">
        <v>405</v>
      </c>
      <c r="B75" s="615">
        <v>78.993629366441994</v>
      </c>
      <c r="C75" s="615">
        <v>114.59311</v>
      </c>
      <c r="D75" s="616">
        <v>35.599480633557</v>
      </c>
      <c r="E75" s="617">
        <v>1.450662678991</v>
      </c>
      <c r="F75" s="615">
        <v>131.999777143947</v>
      </c>
      <c r="G75" s="616">
        <v>109.99981428662301</v>
      </c>
      <c r="H75" s="618">
        <v>0</v>
      </c>
      <c r="I75" s="615">
        <v>135.05411000000001</v>
      </c>
      <c r="J75" s="616">
        <v>25.054295713377002</v>
      </c>
      <c r="K75" s="619">
        <v>1.023138924338</v>
      </c>
    </row>
    <row r="76" spans="1:11" ht="14.4" customHeight="1" thickBot="1" x14ac:dyDescent="0.35">
      <c r="A76" s="637" t="s">
        <v>406</v>
      </c>
      <c r="B76" s="615">
        <v>75.994394271466007</v>
      </c>
      <c r="C76" s="615">
        <v>65.578879999999998</v>
      </c>
      <c r="D76" s="616">
        <v>-10.415514271466</v>
      </c>
      <c r="E76" s="617">
        <v>0.86294365036599996</v>
      </c>
      <c r="F76" s="615">
        <v>69.985669484995995</v>
      </c>
      <c r="G76" s="616">
        <v>58.321391237496002</v>
      </c>
      <c r="H76" s="618">
        <v>4.70106</v>
      </c>
      <c r="I76" s="615">
        <v>59.421439999999997</v>
      </c>
      <c r="J76" s="616">
        <v>1.100048762503</v>
      </c>
      <c r="K76" s="619">
        <v>0.84905153350999996</v>
      </c>
    </row>
    <row r="77" spans="1:11" ht="14.4" customHeight="1" thickBot="1" x14ac:dyDescent="0.35">
      <c r="A77" s="640" t="s">
        <v>46</v>
      </c>
      <c r="B77" s="620">
        <v>0</v>
      </c>
      <c r="C77" s="620">
        <v>15.845000000000001</v>
      </c>
      <c r="D77" s="621">
        <v>15.845000000000001</v>
      </c>
      <c r="E77" s="622" t="s">
        <v>335</v>
      </c>
      <c r="F77" s="620">
        <v>0</v>
      </c>
      <c r="G77" s="621">
        <v>0</v>
      </c>
      <c r="H77" s="623">
        <v>0.60499999999999998</v>
      </c>
      <c r="I77" s="620">
        <v>19.87</v>
      </c>
      <c r="J77" s="621">
        <v>19.87</v>
      </c>
      <c r="K77" s="624" t="s">
        <v>335</v>
      </c>
    </row>
    <row r="78" spans="1:11" ht="14.4" customHeight="1" thickBot="1" x14ac:dyDescent="0.35">
      <c r="A78" s="636" t="s">
        <v>407</v>
      </c>
      <c r="B78" s="620">
        <v>0</v>
      </c>
      <c r="C78" s="620">
        <v>11.694000000000001</v>
      </c>
      <c r="D78" s="621">
        <v>11.694000000000001</v>
      </c>
      <c r="E78" s="622" t="s">
        <v>335</v>
      </c>
      <c r="F78" s="620">
        <v>0</v>
      </c>
      <c r="G78" s="621">
        <v>0</v>
      </c>
      <c r="H78" s="623">
        <v>0.60499999999999998</v>
      </c>
      <c r="I78" s="620">
        <v>6.4560000000000004</v>
      </c>
      <c r="J78" s="621">
        <v>6.4560000000000004</v>
      </c>
      <c r="K78" s="624" t="s">
        <v>335</v>
      </c>
    </row>
    <row r="79" spans="1:11" ht="14.4" customHeight="1" thickBot="1" x14ac:dyDescent="0.35">
      <c r="A79" s="637" t="s">
        <v>408</v>
      </c>
      <c r="B79" s="615">
        <v>0</v>
      </c>
      <c r="C79" s="615">
        <v>8.6140000000000008</v>
      </c>
      <c r="D79" s="616">
        <v>8.6140000000000008</v>
      </c>
      <c r="E79" s="625" t="s">
        <v>335</v>
      </c>
      <c r="F79" s="615">
        <v>0</v>
      </c>
      <c r="G79" s="616">
        <v>0</v>
      </c>
      <c r="H79" s="618">
        <v>0.60499999999999998</v>
      </c>
      <c r="I79" s="615">
        <v>3.3759999999999999</v>
      </c>
      <c r="J79" s="616">
        <v>3.3759999999999999</v>
      </c>
      <c r="K79" s="626" t="s">
        <v>335</v>
      </c>
    </row>
    <row r="80" spans="1:11" ht="14.4" customHeight="1" thickBot="1" x14ac:dyDescent="0.35">
      <c r="A80" s="637" t="s">
        <v>409</v>
      </c>
      <c r="B80" s="615">
        <v>0</v>
      </c>
      <c r="C80" s="615">
        <v>3.08</v>
      </c>
      <c r="D80" s="616">
        <v>3.08</v>
      </c>
      <c r="E80" s="625" t="s">
        <v>341</v>
      </c>
      <c r="F80" s="615">
        <v>0</v>
      </c>
      <c r="G80" s="616">
        <v>0</v>
      </c>
      <c r="H80" s="618">
        <v>0</v>
      </c>
      <c r="I80" s="615">
        <v>3.08</v>
      </c>
      <c r="J80" s="616">
        <v>3.08</v>
      </c>
      <c r="K80" s="626" t="s">
        <v>335</v>
      </c>
    </row>
    <row r="81" spans="1:11" ht="14.4" customHeight="1" thickBot="1" x14ac:dyDescent="0.35">
      <c r="A81" s="636" t="s">
        <v>410</v>
      </c>
      <c r="B81" s="620">
        <v>0</v>
      </c>
      <c r="C81" s="620">
        <v>4.1509999999999998</v>
      </c>
      <c r="D81" s="621">
        <v>4.1509999999999998</v>
      </c>
      <c r="E81" s="622" t="s">
        <v>335</v>
      </c>
      <c r="F81" s="620">
        <v>0</v>
      </c>
      <c r="G81" s="621">
        <v>0</v>
      </c>
      <c r="H81" s="623">
        <v>0</v>
      </c>
      <c r="I81" s="620">
        <v>13.414</v>
      </c>
      <c r="J81" s="621">
        <v>13.414</v>
      </c>
      <c r="K81" s="624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4.1509999999999998</v>
      </c>
      <c r="D82" s="616">
        <v>4.1509999999999998</v>
      </c>
      <c r="E82" s="625" t="s">
        <v>335</v>
      </c>
      <c r="F82" s="615">
        <v>0</v>
      </c>
      <c r="G82" s="616">
        <v>0</v>
      </c>
      <c r="H82" s="618">
        <v>0</v>
      </c>
      <c r="I82" s="615">
        <v>4.9589999999999996</v>
      </c>
      <c r="J82" s="616">
        <v>4.9589999999999996</v>
      </c>
      <c r="K82" s="626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0</v>
      </c>
      <c r="D83" s="616">
        <v>0</v>
      </c>
      <c r="E83" s="625" t="s">
        <v>335</v>
      </c>
      <c r="F83" s="615">
        <v>0</v>
      </c>
      <c r="G83" s="616">
        <v>0</v>
      </c>
      <c r="H83" s="618">
        <v>0</v>
      </c>
      <c r="I83" s="615">
        <v>8.4550000000000001</v>
      </c>
      <c r="J83" s="616">
        <v>8.4550000000000001</v>
      </c>
      <c r="K83" s="626" t="s">
        <v>341</v>
      </c>
    </row>
    <row r="84" spans="1:11" ht="14.4" customHeight="1" thickBot="1" x14ac:dyDescent="0.35">
      <c r="A84" s="635" t="s">
        <v>47</v>
      </c>
      <c r="B84" s="615">
        <v>1135.07473903152</v>
      </c>
      <c r="C84" s="615">
        <v>1111.0522699999999</v>
      </c>
      <c r="D84" s="616">
        <v>-24.022469031517002</v>
      </c>
      <c r="E84" s="617">
        <v>0.97883622266799997</v>
      </c>
      <c r="F84" s="615">
        <v>1125.9780034257101</v>
      </c>
      <c r="G84" s="616">
        <v>938.31500285476102</v>
      </c>
      <c r="H84" s="618">
        <v>87.828980000000001</v>
      </c>
      <c r="I84" s="615">
        <v>833.37666000000104</v>
      </c>
      <c r="J84" s="616">
        <v>-104.93834285475999</v>
      </c>
      <c r="K84" s="619">
        <v>0.74013582633399999</v>
      </c>
    </row>
    <row r="85" spans="1:11" ht="14.4" customHeight="1" thickBot="1" x14ac:dyDescent="0.35">
      <c r="A85" s="636" t="s">
        <v>413</v>
      </c>
      <c r="B85" s="620">
        <v>0.94956504534099995</v>
      </c>
      <c r="C85" s="620">
        <v>0.311</v>
      </c>
      <c r="D85" s="621">
        <v>-0.638565045341</v>
      </c>
      <c r="E85" s="627">
        <v>0.32751837435999998</v>
      </c>
      <c r="F85" s="620">
        <v>0.12430632225799999</v>
      </c>
      <c r="G85" s="621">
        <v>0.103588601881</v>
      </c>
      <c r="H85" s="623">
        <v>0.10299999999999999</v>
      </c>
      <c r="I85" s="620">
        <v>0.31</v>
      </c>
      <c r="J85" s="621">
        <v>0.20641139811799999</v>
      </c>
      <c r="K85" s="628">
        <v>2.4938393668810002</v>
      </c>
    </row>
    <row r="86" spans="1:11" ht="14.4" customHeight="1" thickBot="1" x14ac:dyDescent="0.35">
      <c r="A86" s="637" t="s">
        <v>414</v>
      </c>
      <c r="B86" s="615">
        <v>0.94956504534099995</v>
      </c>
      <c r="C86" s="615">
        <v>0.311</v>
      </c>
      <c r="D86" s="616">
        <v>-0.638565045341</v>
      </c>
      <c r="E86" s="617">
        <v>0.32751837435999998</v>
      </c>
      <c r="F86" s="615">
        <v>0.12430632225799999</v>
      </c>
      <c r="G86" s="616">
        <v>0.103588601881</v>
      </c>
      <c r="H86" s="618">
        <v>0.10299999999999999</v>
      </c>
      <c r="I86" s="615">
        <v>0.31</v>
      </c>
      <c r="J86" s="616">
        <v>0.20641139811799999</v>
      </c>
      <c r="K86" s="619">
        <v>2.4938393668810002</v>
      </c>
    </row>
    <row r="87" spans="1:11" ht="14.4" customHeight="1" thickBot="1" x14ac:dyDescent="0.35">
      <c r="A87" s="636" t="s">
        <v>415</v>
      </c>
      <c r="B87" s="620">
        <v>21.104744151950001</v>
      </c>
      <c r="C87" s="620">
        <v>19.623660000000001</v>
      </c>
      <c r="D87" s="621">
        <v>-1.48108415195</v>
      </c>
      <c r="E87" s="627">
        <v>0.929822217161</v>
      </c>
      <c r="F87" s="620">
        <v>19.174449294132</v>
      </c>
      <c r="G87" s="621">
        <v>15.97870774511</v>
      </c>
      <c r="H87" s="623">
        <v>1.64967</v>
      </c>
      <c r="I87" s="620">
        <v>16.00536</v>
      </c>
      <c r="J87" s="621">
        <v>2.6652254888999999E-2</v>
      </c>
      <c r="K87" s="628">
        <v>0.834723321357</v>
      </c>
    </row>
    <row r="88" spans="1:11" ht="14.4" customHeight="1" thickBot="1" x14ac:dyDescent="0.35">
      <c r="A88" s="637" t="s">
        <v>416</v>
      </c>
      <c r="B88" s="615">
        <v>10.164369450098</v>
      </c>
      <c r="C88" s="615">
        <v>8.8796999999999997</v>
      </c>
      <c r="D88" s="616">
        <v>-1.284669450098</v>
      </c>
      <c r="E88" s="617">
        <v>0.873610512053</v>
      </c>
      <c r="F88" s="615">
        <v>9.0838108064709999</v>
      </c>
      <c r="G88" s="616">
        <v>7.5698423387259997</v>
      </c>
      <c r="H88" s="618">
        <v>0.8075</v>
      </c>
      <c r="I88" s="615">
        <v>7.3244999999999996</v>
      </c>
      <c r="J88" s="616">
        <v>-0.245342338726</v>
      </c>
      <c r="K88" s="619">
        <v>0.80632458733900003</v>
      </c>
    </row>
    <row r="89" spans="1:11" ht="14.4" customHeight="1" thickBot="1" x14ac:dyDescent="0.35">
      <c r="A89" s="637" t="s">
        <v>417</v>
      </c>
      <c r="B89" s="615">
        <v>10.940374701851001</v>
      </c>
      <c r="C89" s="615">
        <v>10.74396</v>
      </c>
      <c r="D89" s="616">
        <v>-0.19641470185099999</v>
      </c>
      <c r="E89" s="617">
        <v>0.98204680303799996</v>
      </c>
      <c r="F89" s="615">
        <v>10.09063848766</v>
      </c>
      <c r="G89" s="616">
        <v>8.4088654063830006</v>
      </c>
      <c r="H89" s="618">
        <v>0.84216999999999997</v>
      </c>
      <c r="I89" s="615">
        <v>8.6808599999999991</v>
      </c>
      <c r="J89" s="616">
        <v>0.27199459361599998</v>
      </c>
      <c r="K89" s="619">
        <v>0.86028847536399999</v>
      </c>
    </row>
    <row r="90" spans="1:11" ht="14.4" customHeight="1" thickBot="1" x14ac:dyDescent="0.35">
      <c r="A90" s="636" t="s">
        <v>418</v>
      </c>
      <c r="B90" s="620">
        <v>52.642390877842999</v>
      </c>
      <c r="C90" s="620">
        <v>53.944330000000001</v>
      </c>
      <c r="D90" s="621">
        <v>1.3019391221559999</v>
      </c>
      <c r="E90" s="627">
        <v>1.0247317627570001</v>
      </c>
      <c r="F90" s="620">
        <v>59.307331929124999</v>
      </c>
      <c r="G90" s="621">
        <v>49.422776607604</v>
      </c>
      <c r="H90" s="623">
        <v>12.07516</v>
      </c>
      <c r="I90" s="620">
        <v>55.615560000000002</v>
      </c>
      <c r="J90" s="621">
        <v>6.1927833923950004</v>
      </c>
      <c r="K90" s="628">
        <v>0.93775184603499995</v>
      </c>
    </row>
    <row r="91" spans="1:11" ht="14.4" customHeight="1" thickBot="1" x14ac:dyDescent="0.35">
      <c r="A91" s="637" t="s">
        <v>419</v>
      </c>
      <c r="B91" s="615">
        <v>45.759707795738997</v>
      </c>
      <c r="C91" s="615">
        <v>46.71</v>
      </c>
      <c r="D91" s="616">
        <v>0.95029220426000005</v>
      </c>
      <c r="E91" s="617">
        <v>1.0207670077019999</v>
      </c>
      <c r="F91" s="615">
        <v>52.685022333564</v>
      </c>
      <c r="G91" s="616">
        <v>43.904185277970001</v>
      </c>
      <c r="H91" s="618">
        <v>11.475</v>
      </c>
      <c r="I91" s="615">
        <v>49.545000000000002</v>
      </c>
      <c r="J91" s="616">
        <v>5.6408147220289999</v>
      </c>
      <c r="K91" s="619">
        <v>0.94040009485599996</v>
      </c>
    </row>
    <row r="92" spans="1:11" ht="14.4" customHeight="1" thickBot="1" x14ac:dyDescent="0.35">
      <c r="A92" s="637" t="s">
        <v>420</v>
      </c>
      <c r="B92" s="615">
        <v>6.8826830821040001</v>
      </c>
      <c r="C92" s="615">
        <v>7.2343299999999999</v>
      </c>
      <c r="D92" s="616">
        <v>0.35164691789500002</v>
      </c>
      <c r="E92" s="617">
        <v>1.051091545797</v>
      </c>
      <c r="F92" s="615">
        <v>6.62230959556</v>
      </c>
      <c r="G92" s="616">
        <v>5.5185913296329998</v>
      </c>
      <c r="H92" s="618">
        <v>0.60016000000000003</v>
      </c>
      <c r="I92" s="615">
        <v>6.0705600000000004</v>
      </c>
      <c r="J92" s="616">
        <v>0.55196867036599995</v>
      </c>
      <c r="K92" s="619">
        <v>0.91668320733099995</v>
      </c>
    </row>
    <row r="93" spans="1:11" ht="14.4" customHeight="1" thickBot="1" x14ac:dyDescent="0.35">
      <c r="A93" s="636" t="s">
        <v>421</v>
      </c>
      <c r="B93" s="620">
        <v>920.64186668737705</v>
      </c>
      <c r="C93" s="620">
        <v>941.88928999999996</v>
      </c>
      <c r="D93" s="621">
        <v>21.247423312622999</v>
      </c>
      <c r="E93" s="627">
        <v>1.0230789236090001</v>
      </c>
      <c r="F93" s="620">
        <v>951.27035179613699</v>
      </c>
      <c r="G93" s="621">
        <v>792.72529316344799</v>
      </c>
      <c r="H93" s="623">
        <v>66.795010000000005</v>
      </c>
      <c r="I93" s="620">
        <v>714.99132999999995</v>
      </c>
      <c r="J93" s="621">
        <v>-77.733963163447001</v>
      </c>
      <c r="K93" s="628">
        <v>0.751617380537</v>
      </c>
    </row>
    <row r="94" spans="1:11" ht="14.4" customHeight="1" thickBot="1" x14ac:dyDescent="0.35">
      <c r="A94" s="637" t="s">
        <v>422</v>
      </c>
      <c r="B94" s="615">
        <v>875.00088849231997</v>
      </c>
      <c r="C94" s="615">
        <v>902.87102000000004</v>
      </c>
      <c r="D94" s="616">
        <v>27.87013150768</v>
      </c>
      <c r="E94" s="617">
        <v>1.031851546523</v>
      </c>
      <c r="F94" s="615">
        <v>913.53437832233305</v>
      </c>
      <c r="G94" s="616">
        <v>761.27864860194404</v>
      </c>
      <c r="H94" s="618">
        <v>63.723489999999998</v>
      </c>
      <c r="I94" s="615">
        <v>680.63959</v>
      </c>
      <c r="J94" s="616">
        <v>-80.639058601943006</v>
      </c>
      <c r="K94" s="619">
        <v>0.74506182378100005</v>
      </c>
    </row>
    <row r="95" spans="1:11" ht="14.4" customHeight="1" thickBot="1" x14ac:dyDescent="0.35">
      <c r="A95" s="637" t="s">
        <v>423</v>
      </c>
      <c r="B95" s="615">
        <v>8.0414942904229996</v>
      </c>
      <c r="C95" s="615">
        <v>4.5510000000000002</v>
      </c>
      <c r="D95" s="616">
        <v>-3.4904942904229999</v>
      </c>
      <c r="E95" s="617">
        <v>0.56593959227400004</v>
      </c>
      <c r="F95" s="615">
        <v>3.8979352505930001</v>
      </c>
      <c r="G95" s="616">
        <v>3.248279375494</v>
      </c>
      <c r="H95" s="618">
        <v>0</v>
      </c>
      <c r="I95" s="615">
        <v>3.4249999999999998</v>
      </c>
      <c r="J95" s="616">
        <v>0.17672062450500001</v>
      </c>
      <c r="K95" s="619">
        <v>0.87867031641299997</v>
      </c>
    </row>
    <row r="96" spans="1:11" ht="14.4" customHeight="1" thickBot="1" x14ac:dyDescent="0.35">
      <c r="A96" s="637" t="s">
        <v>424</v>
      </c>
      <c r="B96" s="615">
        <v>37.599483904632997</v>
      </c>
      <c r="C96" s="615">
        <v>34.467269999999999</v>
      </c>
      <c r="D96" s="616">
        <v>-3.1322139046330002</v>
      </c>
      <c r="E96" s="617">
        <v>0.91669529527100002</v>
      </c>
      <c r="F96" s="615">
        <v>33.838038223211001</v>
      </c>
      <c r="G96" s="616">
        <v>28.198365186008999</v>
      </c>
      <c r="H96" s="618">
        <v>3.07152</v>
      </c>
      <c r="I96" s="615">
        <v>30.926739999999999</v>
      </c>
      <c r="J96" s="616">
        <v>2.7283748139899999</v>
      </c>
      <c r="K96" s="619">
        <v>0.91396374092300003</v>
      </c>
    </row>
    <row r="97" spans="1:11" ht="14.4" customHeight="1" thickBot="1" x14ac:dyDescent="0.35">
      <c r="A97" s="636" t="s">
        <v>425</v>
      </c>
      <c r="B97" s="620">
        <v>139.73617226900501</v>
      </c>
      <c r="C97" s="620">
        <v>95.283990000000003</v>
      </c>
      <c r="D97" s="621">
        <v>-44.452182269003998</v>
      </c>
      <c r="E97" s="627">
        <v>0.68188492966900005</v>
      </c>
      <c r="F97" s="620">
        <v>96.101564084060001</v>
      </c>
      <c r="G97" s="621">
        <v>80.084636736716007</v>
      </c>
      <c r="H97" s="623">
        <v>7.2061400000000004</v>
      </c>
      <c r="I97" s="620">
        <v>46.354410000000001</v>
      </c>
      <c r="J97" s="621">
        <v>-33.730226736715998</v>
      </c>
      <c r="K97" s="628">
        <v>0.48234813285</v>
      </c>
    </row>
    <row r="98" spans="1:11" ht="14.4" customHeight="1" thickBot="1" x14ac:dyDescent="0.35">
      <c r="A98" s="637" t="s">
        <v>426</v>
      </c>
      <c r="B98" s="615">
        <v>32.041816940612001</v>
      </c>
      <c r="C98" s="615">
        <v>0.79</v>
      </c>
      <c r="D98" s="616">
        <v>-31.251816940611999</v>
      </c>
      <c r="E98" s="617">
        <v>2.4655280985999999E-2</v>
      </c>
      <c r="F98" s="615">
        <v>0</v>
      </c>
      <c r="G98" s="616">
        <v>0</v>
      </c>
      <c r="H98" s="618">
        <v>0</v>
      </c>
      <c r="I98" s="615">
        <v>12.273</v>
      </c>
      <c r="J98" s="616">
        <v>12.273</v>
      </c>
      <c r="K98" s="626" t="s">
        <v>341</v>
      </c>
    </row>
    <row r="99" spans="1:11" ht="14.4" customHeight="1" thickBot="1" x14ac:dyDescent="0.35">
      <c r="A99" s="637" t="s">
        <v>427</v>
      </c>
      <c r="B99" s="615">
        <v>87.505427321203996</v>
      </c>
      <c r="C99" s="615">
        <v>72.201650000000001</v>
      </c>
      <c r="D99" s="616">
        <v>-15.303777321204</v>
      </c>
      <c r="E99" s="617">
        <v>0.82511053554299996</v>
      </c>
      <c r="F99" s="615">
        <v>71.383140038015995</v>
      </c>
      <c r="G99" s="616">
        <v>59.485950031679998</v>
      </c>
      <c r="H99" s="618">
        <v>1.9538</v>
      </c>
      <c r="I99" s="615">
        <v>19.577190000000002</v>
      </c>
      <c r="J99" s="616">
        <v>-39.908760031680004</v>
      </c>
      <c r="K99" s="619">
        <v>0.27425509706500001</v>
      </c>
    </row>
    <row r="100" spans="1:11" ht="14.4" customHeight="1" thickBot="1" x14ac:dyDescent="0.35">
      <c r="A100" s="637" t="s">
        <v>428</v>
      </c>
      <c r="B100" s="615">
        <v>3.9979378279689999</v>
      </c>
      <c r="C100" s="615">
        <v>4.4619999999999997</v>
      </c>
      <c r="D100" s="616">
        <v>0.46406217203</v>
      </c>
      <c r="E100" s="617">
        <v>1.11607538486</v>
      </c>
      <c r="F100" s="615">
        <v>5.0018220837029999</v>
      </c>
      <c r="G100" s="616">
        <v>4.168185069752</v>
      </c>
      <c r="H100" s="618">
        <v>0</v>
      </c>
      <c r="I100" s="615">
        <v>0</v>
      </c>
      <c r="J100" s="616">
        <v>-4.168185069752</v>
      </c>
      <c r="K100" s="619">
        <v>0</v>
      </c>
    </row>
    <row r="101" spans="1:11" ht="14.4" customHeight="1" thickBot="1" x14ac:dyDescent="0.35">
      <c r="A101" s="637" t="s">
        <v>429</v>
      </c>
      <c r="B101" s="615">
        <v>1.206874521412</v>
      </c>
      <c r="C101" s="615">
        <v>5.5980499999999997</v>
      </c>
      <c r="D101" s="616">
        <v>4.3911754785869999</v>
      </c>
      <c r="E101" s="617">
        <v>4.6384689548719997</v>
      </c>
      <c r="F101" s="615">
        <v>5.2888737982540004</v>
      </c>
      <c r="G101" s="616">
        <v>4.4073948318790004</v>
      </c>
      <c r="H101" s="618">
        <v>1.1616</v>
      </c>
      <c r="I101" s="615">
        <v>1.7423999999999999</v>
      </c>
      <c r="J101" s="616">
        <v>-2.664994831879</v>
      </c>
      <c r="K101" s="619">
        <v>0.32944631814999997</v>
      </c>
    </row>
    <row r="102" spans="1:11" ht="14.4" customHeight="1" thickBot="1" x14ac:dyDescent="0.35">
      <c r="A102" s="637" t="s">
        <v>430</v>
      </c>
      <c r="B102" s="615">
        <v>14.984115657804001</v>
      </c>
      <c r="C102" s="615">
        <v>12.232290000000001</v>
      </c>
      <c r="D102" s="616">
        <v>-2.7518256578039999</v>
      </c>
      <c r="E102" s="617">
        <v>0.816350479357</v>
      </c>
      <c r="F102" s="615">
        <v>14.427728164086</v>
      </c>
      <c r="G102" s="616">
        <v>12.023106803405</v>
      </c>
      <c r="H102" s="618">
        <v>4.0907400000000003</v>
      </c>
      <c r="I102" s="615">
        <v>12.76182</v>
      </c>
      <c r="J102" s="616">
        <v>0.73871319659400003</v>
      </c>
      <c r="K102" s="619">
        <v>0.884534270043</v>
      </c>
    </row>
    <row r="103" spans="1:11" ht="14.4" customHeight="1" thickBot="1" x14ac:dyDescent="0.35">
      <c r="A103" s="636" t="s">
        <v>431</v>
      </c>
      <c r="B103" s="620">
        <v>0</v>
      </c>
      <c r="C103" s="620">
        <v>0</v>
      </c>
      <c r="D103" s="621">
        <v>0</v>
      </c>
      <c r="E103" s="622" t="s">
        <v>335</v>
      </c>
      <c r="F103" s="620">
        <v>0</v>
      </c>
      <c r="G103" s="621">
        <v>0</v>
      </c>
      <c r="H103" s="623">
        <v>0</v>
      </c>
      <c r="I103" s="620">
        <v>0.1</v>
      </c>
      <c r="J103" s="621">
        <v>0.1</v>
      </c>
      <c r="K103" s="624" t="s">
        <v>341</v>
      </c>
    </row>
    <row r="104" spans="1:11" ht="14.4" customHeight="1" thickBot="1" x14ac:dyDescent="0.35">
      <c r="A104" s="637" t="s">
        <v>432</v>
      </c>
      <c r="B104" s="615">
        <v>0</v>
      </c>
      <c r="C104" s="615">
        <v>0</v>
      </c>
      <c r="D104" s="616">
        <v>0</v>
      </c>
      <c r="E104" s="617">
        <v>1</v>
      </c>
      <c r="F104" s="615">
        <v>0</v>
      </c>
      <c r="G104" s="616">
        <v>0</v>
      </c>
      <c r="H104" s="618">
        <v>0</v>
      </c>
      <c r="I104" s="615">
        <v>0.1</v>
      </c>
      <c r="J104" s="616">
        <v>0.1</v>
      </c>
      <c r="K104" s="626" t="s">
        <v>341</v>
      </c>
    </row>
    <row r="105" spans="1:11" ht="14.4" customHeight="1" thickBot="1" x14ac:dyDescent="0.35">
      <c r="A105" s="634" t="s">
        <v>48</v>
      </c>
      <c r="B105" s="615">
        <v>20387.998874593901</v>
      </c>
      <c r="C105" s="615">
        <v>22591.676869999999</v>
      </c>
      <c r="D105" s="616">
        <v>2203.6779954061199</v>
      </c>
      <c r="E105" s="617">
        <v>1.108087017708</v>
      </c>
      <c r="F105" s="615">
        <v>21767.1076236515</v>
      </c>
      <c r="G105" s="616">
        <v>18139.2563530429</v>
      </c>
      <c r="H105" s="618">
        <v>1701.8988400000001</v>
      </c>
      <c r="I105" s="615">
        <v>18614.9192</v>
      </c>
      <c r="J105" s="616">
        <v>475.662846957086</v>
      </c>
      <c r="K105" s="619">
        <v>0.85518570137299998</v>
      </c>
    </row>
    <row r="106" spans="1:11" ht="14.4" customHeight="1" thickBot="1" x14ac:dyDescent="0.35">
      <c r="A106" s="640" t="s">
        <v>433</v>
      </c>
      <c r="B106" s="620">
        <v>15101.9999999998</v>
      </c>
      <c r="C106" s="620">
        <v>16756.617999999999</v>
      </c>
      <c r="D106" s="621">
        <v>1654.61800000018</v>
      </c>
      <c r="E106" s="627">
        <v>1.109562839359</v>
      </c>
      <c r="F106" s="620">
        <v>16136.9999999997</v>
      </c>
      <c r="G106" s="621">
        <v>13447.4999999998</v>
      </c>
      <c r="H106" s="623">
        <v>1260.664</v>
      </c>
      <c r="I106" s="620">
        <v>13794.053</v>
      </c>
      <c r="J106" s="621">
        <v>346.55300000024903</v>
      </c>
      <c r="K106" s="628">
        <v>0.85480901034800005</v>
      </c>
    </row>
    <row r="107" spans="1:11" ht="14.4" customHeight="1" thickBot="1" x14ac:dyDescent="0.35">
      <c r="A107" s="636" t="s">
        <v>434</v>
      </c>
      <c r="B107" s="620">
        <v>15101.9999999998</v>
      </c>
      <c r="C107" s="620">
        <v>16669.108</v>
      </c>
      <c r="D107" s="621">
        <v>1567.10800000018</v>
      </c>
      <c r="E107" s="627">
        <v>1.103768242616</v>
      </c>
      <c r="F107" s="620">
        <v>16082.9999999997</v>
      </c>
      <c r="G107" s="621">
        <v>13402.4999999998</v>
      </c>
      <c r="H107" s="623">
        <v>1260.664</v>
      </c>
      <c r="I107" s="620">
        <v>13773.087</v>
      </c>
      <c r="J107" s="621">
        <v>370.58700000025101</v>
      </c>
      <c r="K107" s="628">
        <v>0.85637548964700005</v>
      </c>
    </row>
    <row r="108" spans="1:11" ht="14.4" customHeight="1" thickBot="1" x14ac:dyDescent="0.35">
      <c r="A108" s="637" t="s">
        <v>435</v>
      </c>
      <c r="B108" s="615">
        <v>15101.9999999998</v>
      </c>
      <c r="C108" s="615">
        <v>16669.108</v>
      </c>
      <c r="D108" s="616">
        <v>1567.10800000018</v>
      </c>
      <c r="E108" s="617">
        <v>1.103768242616</v>
      </c>
      <c r="F108" s="615">
        <v>16082.9999999997</v>
      </c>
      <c r="G108" s="616">
        <v>13402.4999999998</v>
      </c>
      <c r="H108" s="618">
        <v>1260.664</v>
      </c>
      <c r="I108" s="615">
        <v>13773.087</v>
      </c>
      <c r="J108" s="616">
        <v>370.58700000025101</v>
      </c>
      <c r="K108" s="619">
        <v>0.85637548964700005</v>
      </c>
    </row>
    <row r="109" spans="1:11" ht="14.4" customHeight="1" thickBot="1" x14ac:dyDescent="0.35">
      <c r="A109" s="636" t="s">
        <v>436</v>
      </c>
      <c r="B109" s="620">
        <v>0</v>
      </c>
      <c r="C109" s="620">
        <v>87.51</v>
      </c>
      <c r="D109" s="621">
        <v>87.51</v>
      </c>
      <c r="E109" s="622" t="s">
        <v>335</v>
      </c>
      <c r="F109" s="620">
        <v>53.999999999998998</v>
      </c>
      <c r="G109" s="621">
        <v>44.999999999998998</v>
      </c>
      <c r="H109" s="623">
        <v>0</v>
      </c>
      <c r="I109" s="620">
        <v>20.966000000000001</v>
      </c>
      <c r="J109" s="621">
        <v>-24.033999999999001</v>
      </c>
      <c r="K109" s="628">
        <v>0.38825925925900001</v>
      </c>
    </row>
    <row r="110" spans="1:11" ht="14.4" customHeight="1" thickBot="1" x14ac:dyDescent="0.35">
      <c r="A110" s="637" t="s">
        <v>437</v>
      </c>
      <c r="B110" s="615">
        <v>0</v>
      </c>
      <c r="C110" s="615">
        <v>87.51</v>
      </c>
      <c r="D110" s="616">
        <v>87.51</v>
      </c>
      <c r="E110" s="625" t="s">
        <v>335</v>
      </c>
      <c r="F110" s="615">
        <v>53.999999999998998</v>
      </c>
      <c r="G110" s="616">
        <v>44.999999999998998</v>
      </c>
      <c r="H110" s="618">
        <v>0</v>
      </c>
      <c r="I110" s="615">
        <v>20.966000000000001</v>
      </c>
      <c r="J110" s="616">
        <v>-24.033999999999001</v>
      </c>
      <c r="K110" s="619">
        <v>0.38825925925900001</v>
      </c>
    </row>
    <row r="111" spans="1:11" ht="14.4" customHeight="1" thickBot="1" x14ac:dyDescent="0.35">
      <c r="A111" s="635" t="s">
        <v>438</v>
      </c>
      <c r="B111" s="615">
        <v>5134.99887459406</v>
      </c>
      <c r="C111" s="615">
        <v>5667.4901499999996</v>
      </c>
      <c r="D111" s="616">
        <v>532.49127540593997</v>
      </c>
      <c r="E111" s="617">
        <v>1.1036984210530001</v>
      </c>
      <c r="F111" s="615">
        <v>5469.1076236518102</v>
      </c>
      <c r="G111" s="616">
        <v>4557.5896863765101</v>
      </c>
      <c r="H111" s="618">
        <v>428.62700000000001</v>
      </c>
      <c r="I111" s="615">
        <v>4682.8507499999996</v>
      </c>
      <c r="J111" s="616">
        <v>125.261063623493</v>
      </c>
      <c r="K111" s="619">
        <v>0.85623671579399996</v>
      </c>
    </row>
    <row r="112" spans="1:11" ht="14.4" customHeight="1" thickBot="1" x14ac:dyDescent="0.35">
      <c r="A112" s="636" t="s">
        <v>439</v>
      </c>
      <c r="B112" s="620">
        <v>1358.99999786795</v>
      </c>
      <c r="C112" s="620">
        <v>1500.213</v>
      </c>
      <c r="D112" s="621">
        <v>141.213002132047</v>
      </c>
      <c r="E112" s="627">
        <v>1.103909494005</v>
      </c>
      <c r="F112" s="620">
        <v>1447.10762365189</v>
      </c>
      <c r="G112" s="621">
        <v>1205.92301970991</v>
      </c>
      <c r="H112" s="623">
        <v>113.461</v>
      </c>
      <c r="I112" s="620">
        <v>1239.579</v>
      </c>
      <c r="J112" s="621">
        <v>33.65598029009</v>
      </c>
      <c r="K112" s="628">
        <v>0.85659074676900004</v>
      </c>
    </row>
    <row r="113" spans="1:11" ht="14.4" customHeight="1" thickBot="1" x14ac:dyDescent="0.35">
      <c r="A113" s="637" t="s">
        <v>440</v>
      </c>
      <c r="B113" s="615">
        <v>1358.99999786795</v>
      </c>
      <c r="C113" s="615">
        <v>1500.213</v>
      </c>
      <c r="D113" s="616">
        <v>141.213002132047</v>
      </c>
      <c r="E113" s="617">
        <v>1.103909494005</v>
      </c>
      <c r="F113" s="615">
        <v>1447.10762365189</v>
      </c>
      <c r="G113" s="616">
        <v>1205.92301970991</v>
      </c>
      <c r="H113" s="618">
        <v>113.461</v>
      </c>
      <c r="I113" s="615">
        <v>1239.579</v>
      </c>
      <c r="J113" s="616">
        <v>33.65598029009</v>
      </c>
      <c r="K113" s="619">
        <v>0.85659074676900004</v>
      </c>
    </row>
    <row r="114" spans="1:11" ht="14.4" customHeight="1" thickBot="1" x14ac:dyDescent="0.35">
      <c r="A114" s="636" t="s">
        <v>441</v>
      </c>
      <c r="B114" s="620">
        <v>3775.9988767261102</v>
      </c>
      <c r="C114" s="620">
        <v>4167.2771499999999</v>
      </c>
      <c r="D114" s="621">
        <v>391.278273273894</v>
      </c>
      <c r="E114" s="627">
        <v>1.1036224548910001</v>
      </c>
      <c r="F114" s="620">
        <v>4021.99999999992</v>
      </c>
      <c r="G114" s="621">
        <v>3351.6666666666001</v>
      </c>
      <c r="H114" s="623">
        <v>315.166</v>
      </c>
      <c r="I114" s="620">
        <v>3443.2717499999999</v>
      </c>
      <c r="J114" s="621">
        <v>91.605083333402007</v>
      </c>
      <c r="K114" s="628">
        <v>0.85610933615100004</v>
      </c>
    </row>
    <row r="115" spans="1:11" ht="14.4" customHeight="1" thickBot="1" x14ac:dyDescent="0.35">
      <c r="A115" s="637" t="s">
        <v>442</v>
      </c>
      <c r="B115" s="615">
        <v>3775.9988767261102</v>
      </c>
      <c r="C115" s="615">
        <v>4167.2771499999999</v>
      </c>
      <c r="D115" s="616">
        <v>391.278273273894</v>
      </c>
      <c r="E115" s="617">
        <v>1.1036224548910001</v>
      </c>
      <c r="F115" s="615">
        <v>4021.99999999992</v>
      </c>
      <c r="G115" s="616">
        <v>3351.6666666666001</v>
      </c>
      <c r="H115" s="618">
        <v>315.166</v>
      </c>
      <c r="I115" s="615">
        <v>3443.2717499999999</v>
      </c>
      <c r="J115" s="616">
        <v>91.605083333402007</v>
      </c>
      <c r="K115" s="619">
        <v>0.85610933615100004</v>
      </c>
    </row>
    <row r="116" spans="1:11" ht="14.4" customHeight="1" thickBot="1" x14ac:dyDescent="0.35">
      <c r="A116" s="635" t="s">
        <v>443</v>
      </c>
      <c r="B116" s="615">
        <v>150.99999999999801</v>
      </c>
      <c r="C116" s="615">
        <v>167.56872000000001</v>
      </c>
      <c r="D116" s="616">
        <v>16.568720000001001</v>
      </c>
      <c r="E116" s="617">
        <v>1.1097266225160001</v>
      </c>
      <c r="F116" s="615">
        <v>160.99999999999699</v>
      </c>
      <c r="G116" s="616">
        <v>134.16666666666401</v>
      </c>
      <c r="H116" s="618">
        <v>12.607839999999999</v>
      </c>
      <c r="I116" s="615">
        <v>138.01544999999999</v>
      </c>
      <c r="J116" s="616">
        <v>3.8487833333360002</v>
      </c>
      <c r="K116" s="619">
        <v>0.85723881987499995</v>
      </c>
    </row>
    <row r="117" spans="1:11" ht="14.4" customHeight="1" thickBot="1" x14ac:dyDescent="0.35">
      <c r="A117" s="636" t="s">
        <v>444</v>
      </c>
      <c r="B117" s="620">
        <v>150.99999999999801</v>
      </c>
      <c r="C117" s="620">
        <v>167.56872000000001</v>
      </c>
      <c r="D117" s="621">
        <v>16.568720000001001</v>
      </c>
      <c r="E117" s="627">
        <v>1.1097266225160001</v>
      </c>
      <c r="F117" s="620">
        <v>160.99999999999699</v>
      </c>
      <c r="G117" s="621">
        <v>134.16666666666401</v>
      </c>
      <c r="H117" s="623">
        <v>12.607839999999999</v>
      </c>
      <c r="I117" s="620">
        <v>138.01544999999999</v>
      </c>
      <c r="J117" s="621">
        <v>3.8487833333360002</v>
      </c>
      <c r="K117" s="628">
        <v>0.85723881987499995</v>
      </c>
    </row>
    <row r="118" spans="1:11" ht="14.4" customHeight="1" thickBot="1" x14ac:dyDescent="0.35">
      <c r="A118" s="637" t="s">
        <v>445</v>
      </c>
      <c r="B118" s="615">
        <v>150.99999999999801</v>
      </c>
      <c r="C118" s="615">
        <v>167.56872000000001</v>
      </c>
      <c r="D118" s="616">
        <v>16.568720000001001</v>
      </c>
      <c r="E118" s="617">
        <v>1.1097266225160001</v>
      </c>
      <c r="F118" s="615">
        <v>160.99999999999699</v>
      </c>
      <c r="G118" s="616">
        <v>134.16666666666401</v>
      </c>
      <c r="H118" s="618">
        <v>12.607839999999999</v>
      </c>
      <c r="I118" s="615">
        <v>138.01544999999999</v>
      </c>
      <c r="J118" s="616">
        <v>3.8487833333360002</v>
      </c>
      <c r="K118" s="619">
        <v>0.85723881987499995</v>
      </c>
    </row>
    <row r="119" spans="1:11" ht="14.4" customHeight="1" thickBot="1" x14ac:dyDescent="0.35">
      <c r="A119" s="634" t="s">
        <v>446</v>
      </c>
      <c r="B119" s="615">
        <v>0</v>
      </c>
      <c r="C119" s="615">
        <v>36.010579999999003</v>
      </c>
      <c r="D119" s="616">
        <v>36.010579999999003</v>
      </c>
      <c r="E119" s="625" t="s">
        <v>335</v>
      </c>
      <c r="F119" s="615">
        <v>0</v>
      </c>
      <c r="G119" s="616">
        <v>0</v>
      </c>
      <c r="H119" s="618">
        <v>7.83833</v>
      </c>
      <c r="I119" s="615">
        <v>55.284219999999998</v>
      </c>
      <c r="J119" s="616">
        <v>55.284219999999998</v>
      </c>
      <c r="K119" s="626" t="s">
        <v>335</v>
      </c>
    </row>
    <row r="120" spans="1:11" ht="14.4" customHeight="1" thickBot="1" x14ac:dyDescent="0.35">
      <c r="A120" s="635" t="s">
        <v>447</v>
      </c>
      <c r="B120" s="615">
        <v>0</v>
      </c>
      <c r="C120" s="615">
        <v>17.631999999999</v>
      </c>
      <c r="D120" s="616">
        <v>17.631999999999</v>
      </c>
      <c r="E120" s="625" t="s">
        <v>341</v>
      </c>
      <c r="F120" s="615">
        <v>0</v>
      </c>
      <c r="G120" s="616">
        <v>0</v>
      </c>
      <c r="H120" s="618">
        <v>0</v>
      </c>
      <c r="I120" s="615">
        <v>0.14299999999999999</v>
      </c>
      <c r="J120" s="616">
        <v>0.14299999999999999</v>
      </c>
      <c r="K120" s="626" t="s">
        <v>335</v>
      </c>
    </row>
    <row r="121" spans="1:11" ht="14.4" customHeight="1" thickBot="1" x14ac:dyDescent="0.35">
      <c r="A121" s="636" t="s">
        <v>448</v>
      </c>
      <c r="B121" s="620">
        <v>0</v>
      </c>
      <c r="C121" s="620">
        <v>17.631999999999</v>
      </c>
      <c r="D121" s="621">
        <v>17.631999999999</v>
      </c>
      <c r="E121" s="622" t="s">
        <v>341</v>
      </c>
      <c r="F121" s="620">
        <v>0</v>
      </c>
      <c r="G121" s="621">
        <v>0</v>
      </c>
      <c r="H121" s="623">
        <v>0</v>
      </c>
      <c r="I121" s="620">
        <v>0.14299999999999999</v>
      </c>
      <c r="J121" s="621">
        <v>0.14299999999999999</v>
      </c>
      <c r="K121" s="624" t="s">
        <v>335</v>
      </c>
    </row>
    <row r="122" spans="1:11" ht="14.4" customHeight="1" thickBot="1" x14ac:dyDescent="0.35">
      <c r="A122" s="637" t="s">
        <v>449</v>
      </c>
      <c r="B122" s="615">
        <v>0</v>
      </c>
      <c r="C122" s="615">
        <v>17.631999999999</v>
      </c>
      <c r="D122" s="616">
        <v>17.631999999999</v>
      </c>
      <c r="E122" s="625" t="s">
        <v>341</v>
      </c>
      <c r="F122" s="615">
        <v>0</v>
      </c>
      <c r="G122" s="616">
        <v>0</v>
      </c>
      <c r="H122" s="618">
        <v>0</v>
      </c>
      <c r="I122" s="615">
        <v>0.14299999999999999</v>
      </c>
      <c r="J122" s="616">
        <v>0.14299999999999999</v>
      </c>
      <c r="K122" s="626" t="s">
        <v>335</v>
      </c>
    </row>
    <row r="123" spans="1:11" ht="14.4" customHeight="1" thickBot="1" x14ac:dyDescent="0.35">
      <c r="A123" s="635" t="s">
        <v>450</v>
      </c>
      <c r="B123" s="615">
        <v>0</v>
      </c>
      <c r="C123" s="615">
        <v>18.378579999999999</v>
      </c>
      <c r="D123" s="616">
        <v>18.378579999999999</v>
      </c>
      <c r="E123" s="625" t="s">
        <v>335</v>
      </c>
      <c r="F123" s="615">
        <v>0</v>
      </c>
      <c r="G123" s="616">
        <v>0</v>
      </c>
      <c r="H123" s="618">
        <v>7.83833</v>
      </c>
      <c r="I123" s="615">
        <v>55.141219999999997</v>
      </c>
      <c r="J123" s="616">
        <v>55.141219999999997</v>
      </c>
      <c r="K123" s="626" t="s">
        <v>335</v>
      </c>
    </row>
    <row r="124" spans="1:11" ht="14.4" customHeight="1" thickBot="1" x14ac:dyDescent="0.35">
      <c r="A124" s="636" t="s">
        <v>451</v>
      </c>
      <c r="B124" s="620">
        <v>0</v>
      </c>
      <c r="C124" s="620">
        <v>9.07958</v>
      </c>
      <c r="D124" s="621">
        <v>9.07958</v>
      </c>
      <c r="E124" s="622" t="s">
        <v>335</v>
      </c>
      <c r="F124" s="620">
        <v>0</v>
      </c>
      <c r="G124" s="621">
        <v>0</v>
      </c>
      <c r="H124" s="623">
        <v>3.6383299999999998</v>
      </c>
      <c r="I124" s="620">
        <v>22.03623</v>
      </c>
      <c r="J124" s="621">
        <v>22.03623</v>
      </c>
      <c r="K124" s="624" t="s">
        <v>335</v>
      </c>
    </row>
    <row r="125" spans="1:11" ht="14.4" customHeight="1" thickBot="1" x14ac:dyDescent="0.35">
      <c r="A125" s="637" t="s">
        <v>452</v>
      </c>
      <c r="B125" s="615">
        <v>0</v>
      </c>
      <c r="C125" s="615">
        <v>1.2342</v>
      </c>
      <c r="D125" s="616">
        <v>1.2342</v>
      </c>
      <c r="E125" s="625" t="s">
        <v>335</v>
      </c>
      <c r="F125" s="615">
        <v>0</v>
      </c>
      <c r="G125" s="616">
        <v>0</v>
      </c>
      <c r="H125" s="618">
        <v>1.6383300000000001</v>
      </c>
      <c r="I125" s="615">
        <v>1.6383300000000001</v>
      </c>
      <c r="J125" s="616">
        <v>1.6383300000000001</v>
      </c>
      <c r="K125" s="626" t="s">
        <v>335</v>
      </c>
    </row>
    <row r="126" spans="1:11" ht="14.4" customHeight="1" thickBot="1" x14ac:dyDescent="0.35">
      <c r="A126" s="637" t="s">
        <v>453</v>
      </c>
      <c r="B126" s="615">
        <v>0</v>
      </c>
      <c r="C126" s="615">
        <v>7.6453800000000003</v>
      </c>
      <c r="D126" s="616">
        <v>7.6453800000000003</v>
      </c>
      <c r="E126" s="625" t="s">
        <v>335</v>
      </c>
      <c r="F126" s="615">
        <v>0</v>
      </c>
      <c r="G126" s="616">
        <v>0</v>
      </c>
      <c r="H126" s="618">
        <v>2</v>
      </c>
      <c r="I126" s="615">
        <v>19.997900000000001</v>
      </c>
      <c r="J126" s="616">
        <v>19.997900000000001</v>
      </c>
      <c r="K126" s="626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0.2</v>
      </c>
      <c r="D127" s="616">
        <v>0.2</v>
      </c>
      <c r="E127" s="625" t="s">
        <v>341</v>
      </c>
      <c r="F127" s="615">
        <v>0</v>
      </c>
      <c r="G127" s="616">
        <v>0</v>
      </c>
      <c r="H127" s="618">
        <v>0</v>
      </c>
      <c r="I127" s="615">
        <v>0.4</v>
      </c>
      <c r="J127" s="616">
        <v>0.4</v>
      </c>
      <c r="K127" s="626" t="s">
        <v>335</v>
      </c>
    </row>
    <row r="128" spans="1:11" ht="14.4" customHeight="1" thickBot="1" x14ac:dyDescent="0.35">
      <c r="A128" s="636" t="s">
        <v>455</v>
      </c>
      <c r="B128" s="620">
        <v>0</v>
      </c>
      <c r="C128" s="620">
        <v>1.2</v>
      </c>
      <c r="D128" s="621">
        <v>1.2</v>
      </c>
      <c r="E128" s="622" t="s">
        <v>341</v>
      </c>
      <c r="F128" s="620">
        <v>0</v>
      </c>
      <c r="G128" s="621">
        <v>0</v>
      </c>
      <c r="H128" s="623">
        <v>4.2</v>
      </c>
      <c r="I128" s="620">
        <v>4.2</v>
      </c>
      <c r="J128" s="621">
        <v>4.2</v>
      </c>
      <c r="K128" s="624" t="s">
        <v>335</v>
      </c>
    </row>
    <row r="129" spans="1:11" ht="14.4" customHeight="1" thickBot="1" x14ac:dyDescent="0.35">
      <c r="A129" s="637" t="s">
        <v>456</v>
      </c>
      <c r="B129" s="615">
        <v>0</v>
      </c>
      <c r="C129" s="615">
        <v>1.2</v>
      </c>
      <c r="D129" s="616">
        <v>1.2</v>
      </c>
      <c r="E129" s="625" t="s">
        <v>341</v>
      </c>
      <c r="F129" s="615">
        <v>0</v>
      </c>
      <c r="G129" s="616">
        <v>0</v>
      </c>
      <c r="H129" s="618">
        <v>4.2</v>
      </c>
      <c r="I129" s="615">
        <v>4.2</v>
      </c>
      <c r="J129" s="616">
        <v>4.2</v>
      </c>
      <c r="K129" s="626" t="s">
        <v>335</v>
      </c>
    </row>
    <row r="130" spans="1:11" ht="14.4" customHeight="1" thickBot="1" x14ac:dyDescent="0.35">
      <c r="A130" s="639" t="s">
        <v>457</v>
      </c>
      <c r="B130" s="615">
        <v>0</v>
      </c>
      <c r="C130" s="615">
        <v>0</v>
      </c>
      <c r="D130" s="616">
        <v>0</v>
      </c>
      <c r="E130" s="617">
        <v>1</v>
      </c>
      <c r="F130" s="615">
        <v>0</v>
      </c>
      <c r="G130" s="616">
        <v>0</v>
      </c>
      <c r="H130" s="618">
        <v>0</v>
      </c>
      <c r="I130" s="615">
        <v>19.109000000000002</v>
      </c>
      <c r="J130" s="616">
        <v>19.109000000000002</v>
      </c>
      <c r="K130" s="626" t="s">
        <v>341</v>
      </c>
    </row>
    <row r="131" spans="1:11" ht="14.4" customHeight="1" thickBot="1" x14ac:dyDescent="0.35">
      <c r="A131" s="637" t="s">
        <v>458</v>
      </c>
      <c r="B131" s="615">
        <v>0</v>
      </c>
      <c r="C131" s="615">
        <v>0</v>
      </c>
      <c r="D131" s="616">
        <v>0</v>
      </c>
      <c r="E131" s="617">
        <v>1</v>
      </c>
      <c r="F131" s="615">
        <v>0</v>
      </c>
      <c r="G131" s="616">
        <v>0</v>
      </c>
      <c r="H131" s="618">
        <v>0</v>
      </c>
      <c r="I131" s="615">
        <v>19.109000000000002</v>
      </c>
      <c r="J131" s="616">
        <v>19.109000000000002</v>
      </c>
      <c r="K131" s="626" t="s">
        <v>341</v>
      </c>
    </row>
    <row r="132" spans="1:11" ht="14.4" customHeight="1" thickBot="1" x14ac:dyDescent="0.35">
      <c r="A132" s="636" t="s">
        <v>459</v>
      </c>
      <c r="B132" s="620">
        <v>0</v>
      </c>
      <c r="C132" s="620">
        <v>0</v>
      </c>
      <c r="D132" s="621">
        <v>0</v>
      </c>
      <c r="E132" s="627">
        <v>1</v>
      </c>
      <c r="F132" s="620">
        <v>0</v>
      </c>
      <c r="G132" s="621">
        <v>0</v>
      </c>
      <c r="H132" s="623">
        <v>0</v>
      </c>
      <c r="I132" s="620">
        <v>6.3459899999999996</v>
      </c>
      <c r="J132" s="621">
        <v>6.3459899999999996</v>
      </c>
      <c r="K132" s="624" t="s">
        <v>341</v>
      </c>
    </row>
    <row r="133" spans="1:11" ht="14.4" customHeight="1" thickBot="1" x14ac:dyDescent="0.35">
      <c r="A133" s="637" t="s">
        <v>460</v>
      </c>
      <c r="B133" s="615">
        <v>0</v>
      </c>
      <c r="C133" s="615">
        <v>0</v>
      </c>
      <c r="D133" s="616">
        <v>0</v>
      </c>
      <c r="E133" s="617">
        <v>1</v>
      </c>
      <c r="F133" s="615">
        <v>0</v>
      </c>
      <c r="G133" s="616">
        <v>0</v>
      </c>
      <c r="H133" s="618">
        <v>0</v>
      </c>
      <c r="I133" s="615">
        <v>6.3459899999999996</v>
      </c>
      <c r="J133" s="616">
        <v>6.3459899999999996</v>
      </c>
      <c r="K133" s="626" t="s">
        <v>341</v>
      </c>
    </row>
    <row r="134" spans="1:11" ht="14.4" customHeight="1" thickBot="1" x14ac:dyDescent="0.35">
      <c r="A134" s="639" t="s">
        <v>461</v>
      </c>
      <c r="B134" s="615">
        <v>0</v>
      </c>
      <c r="C134" s="615">
        <v>6.2489999999999997</v>
      </c>
      <c r="D134" s="616">
        <v>6.2489999999999997</v>
      </c>
      <c r="E134" s="625" t="s">
        <v>335</v>
      </c>
      <c r="F134" s="615">
        <v>0</v>
      </c>
      <c r="G134" s="616">
        <v>0</v>
      </c>
      <c r="H134" s="618">
        <v>0</v>
      </c>
      <c r="I134" s="615">
        <v>2.5499999999999998</v>
      </c>
      <c r="J134" s="616">
        <v>2.5499999999999998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6.2489999999999997</v>
      </c>
      <c r="D135" s="616">
        <v>6.2489999999999997</v>
      </c>
      <c r="E135" s="625" t="s">
        <v>335</v>
      </c>
      <c r="F135" s="615">
        <v>0</v>
      </c>
      <c r="G135" s="616">
        <v>0</v>
      </c>
      <c r="H135" s="618">
        <v>0</v>
      </c>
      <c r="I135" s="615">
        <v>2.5499999999999998</v>
      </c>
      <c r="J135" s="616">
        <v>2.5499999999999998</v>
      </c>
      <c r="K135" s="626" t="s">
        <v>335</v>
      </c>
    </row>
    <row r="136" spans="1:11" ht="14.4" customHeight="1" thickBot="1" x14ac:dyDescent="0.35">
      <c r="A136" s="639" t="s">
        <v>463</v>
      </c>
      <c r="B136" s="615">
        <v>0</v>
      </c>
      <c r="C136" s="615">
        <v>1.85</v>
      </c>
      <c r="D136" s="616">
        <v>1.85</v>
      </c>
      <c r="E136" s="625" t="s">
        <v>341</v>
      </c>
      <c r="F136" s="615">
        <v>0</v>
      </c>
      <c r="G136" s="616">
        <v>0</v>
      </c>
      <c r="H136" s="618">
        <v>0</v>
      </c>
      <c r="I136" s="615">
        <v>0.9</v>
      </c>
      <c r="J136" s="616">
        <v>0.9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1.85</v>
      </c>
      <c r="D137" s="616">
        <v>1.85</v>
      </c>
      <c r="E137" s="625" t="s">
        <v>341</v>
      </c>
      <c r="F137" s="615">
        <v>0</v>
      </c>
      <c r="G137" s="616">
        <v>0</v>
      </c>
      <c r="H137" s="618">
        <v>0</v>
      </c>
      <c r="I137" s="615">
        <v>0.9</v>
      </c>
      <c r="J137" s="616">
        <v>0.9</v>
      </c>
      <c r="K137" s="626" t="s">
        <v>335</v>
      </c>
    </row>
    <row r="138" spans="1:11" ht="14.4" customHeight="1" thickBot="1" x14ac:dyDescent="0.35">
      <c r="A138" s="634" t="s">
        <v>465</v>
      </c>
      <c r="B138" s="615">
        <v>457.99999999997499</v>
      </c>
      <c r="C138" s="615">
        <v>659.91804999999999</v>
      </c>
      <c r="D138" s="616">
        <v>201.918050000025</v>
      </c>
      <c r="E138" s="617">
        <v>1.440869104803</v>
      </c>
      <c r="F138" s="615">
        <v>439.99345881805601</v>
      </c>
      <c r="G138" s="616">
        <v>366.661215681714</v>
      </c>
      <c r="H138" s="618">
        <v>41.920999999999999</v>
      </c>
      <c r="I138" s="615">
        <v>445.79399999999998</v>
      </c>
      <c r="J138" s="616">
        <v>79.132784318285999</v>
      </c>
      <c r="K138" s="619">
        <v>1.0131832441269999</v>
      </c>
    </row>
    <row r="139" spans="1:11" ht="14.4" customHeight="1" thickBot="1" x14ac:dyDescent="0.35">
      <c r="A139" s="635" t="s">
        <v>466</v>
      </c>
      <c r="B139" s="615">
        <v>457.99999999997499</v>
      </c>
      <c r="C139" s="615">
        <v>451.238</v>
      </c>
      <c r="D139" s="616">
        <v>-6.7619999999739999</v>
      </c>
      <c r="E139" s="617">
        <v>0.98523580785999998</v>
      </c>
      <c r="F139" s="615">
        <v>439.99345881805601</v>
      </c>
      <c r="G139" s="616">
        <v>366.661215681714</v>
      </c>
      <c r="H139" s="618">
        <v>34.880000000000003</v>
      </c>
      <c r="I139" s="615">
        <v>413.101</v>
      </c>
      <c r="J139" s="616">
        <v>46.439784318286002</v>
      </c>
      <c r="K139" s="619">
        <v>0.93887986678099999</v>
      </c>
    </row>
    <row r="140" spans="1:11" ht="14.4" customHeight="1" thickBot="1" x14ac:dyDescent="0.35">
      <c r="A140" s="636" t="s">
        <v>467</v>
      </c>
      <c r="B140" s="620">
        <v>457.99999999997499</v>
      </c>
      <c r="C140" s="620">
        <v>451.238</v>
      </c>
      <c r="D140" s="621">
        <v>-6.7619999999739999</v>
      </c>
      <c r="E140" s="627">
        <v>0.98523580785999998</v>
      </c>
      <c r="F140" s="620">
        <v>439.99345881805601</v>
      </c>
      <c r="G140" s="621">
        <v>366.661215681714</v>
      </c>
      <c r="H140" s="623">
        <v>34.880000000000003</v>
      </c>
      <c r="I140" s="620">
        <v>352.17599999999999</v>
      </c>
      <c r="J140" s="621">
        <v>-14.485215681712999</v>
      </c>
      <c r="K140" s="628">
        <v>0.80041189918099998</v>
      </c>
    </row>
    <row r="141" spans="1:11" ht="14.4" customHeight="1" thickBot="1" x14ac:dyDescent="0.35">
      <c r="A141" s="637" t="s">
        <v>468</v>
      </c>
      <c r="B141" s="615">
        <v>149.99999999999201</v>
      </c>
      <c r="C141" s="615">
        <v>149.92099999999999</v>
      </c>
      <c r="D141" s="616">
        <v>-7.8999999991000006E-2</v>
      </c>
      <c r="E141" s="617">
        <v>0.99947333333300004</v>
      </c>
      <c r="F141" s="615">
        <v>150.994000803457</v>
      </c>
      <c r="G141" s="616">
        <v>125.82833400288099</v>
      </c>
      <c r="H141" s="618">
        <v>12.531000000000001</v>
      </c>
      <c r="I141" s="615">
        <v>125.31</v>
      </c>
      <c r="J141" s="616">
        <v>-0.51833400288099996</v>
      </c>
      <c r="K141" s="619">
        <v>0.82990052143199999</v>
      </c>
    </row>
    <row r="142" spans="1:11" ht="14.4" customHeight="1" thickBot="1" x14ac:dyDescent="0.35">
      <c r="A142" s="637" t="s">
        <v>469</v>
      </c>
      <c r="B142" s="615">
        <v>109.999999999994</v>
      </c>
      <c r="C142" s="615">
        <v>109.59699999999999</v>
      </c>
      <c r="D142" s="616">
        <v>-0.40299999999300001</v>
      </c>
      <c r="E142" s="617">
        <v>0.99633636363599998</v>
      </c>
      <c r="F142" s="615">
        <v>109.999999999998</v>
      </c>
      <c r="G142" s="616">
        <v>91.666666666664995</v>
      </c>
      <c r="H142" s="618">
        <v>9.1289999999999996</v>
      </c>
      <c r="I142" s="615">
        <v>91.302999999999997</v>
      </c>
      <c r="J142" s="616">
        <v>-0.36366666666399999</v>
      </c>
      <c r="K142" s="619">
        <v>0.83002727272700005</v>
      </c>
    </row>
    <row r="143" spans="1:11" ht="14.4" customHeight="1" thickBot="1" x14ac:dyDescent="0.35">
      <c r="A143" s="637" t="s">
        <v>470</v>
      </c>
      <c r="B143" s="615">
        <v>43.999999999997002</v>
      </c>
      <c r="C143" s="615">
        <v>43.652000000000001</v>
      </c>
      <c r="D143" s="616">
        <v>-0.34799999999699999</v>
      </c>
      <c r="E143" s="617">
        <v>0.99209090908999997</v>
      </c>
      <c r="F143" s="615">
        <v>43.999458014603</v>
      </c>
      <c r="G143" s="616">
        <v>36.666215012168998</v>
      </c>
      <c r="H143" s="618">
        <v>3.645</v>
      </c>
      <c r="I143" s="615">
        <v>36.450000000000003</v>
      </c>
      <c r="J143" s="616">
        <v>-0.21621501216899999</v>
      </c>
      <c r="K143" s="619">
        <v>0.82841929525299995</v>
      </c>
    </row>
    <row r="144" spans="1:11" ht="14.4" customHeight="1" thickBot="1" x14ac:dyDescent="0.35">
      <c r="A144" s="637" t="s">
        <v>471</v>
      </c>
      <c r="B144" s="615">
        <v>146.99999999999201</v>
      </c>
      <c r="C144" s="615">
        <v>140.73599999999999</v>
      </c>
      <c r="D144" s="616">
        <v>-6.2639999999910003</v>
      </c>
      <c r="E144" s="617">
        <v>0.95738775510200003</v>
      </c>
      <c r="F144" s="615">
        <v>127.999999999998</v>
      </c>
      <c r="G144" s="616">
        <v>106.66666666666499</v>
      </c>
      <c r="H144" s="618">
        <v>8.9640000000000004</v>
      </c>
      <c r="I144" s="615">
        <v>93.003</v>
      </c>
      <c r="J144" s="616">
        <v>-13.663666666664</v>
      </c>
      <c r="K144" s="619">
        <v>0.7265859375</v>
      </c>
    </row>
    <row r="145" spans="1:11" ht="14.4" customHeight="1" thickBot="1" x14ac:dyDescent="0.35">
      <c r="A145" s="637" t="s">
        <v>472</v>
      </c>
      <c r="B145" s="615">
        <v>6.9999999999989999</v>
      </c>
      <c r="C145" s="615">
        <v>7.3319999999999999</v>
      </c>
      <c r="D145" s="616">
        <v>0.33200000000000002</v>
      </c>
      <c r="E145" s="617">
        <v>1.0474285714280001</v>
      </c>
      <c r="F145" s="615">
        <v>6.9999999999989999</v>
      </c>
      <c r="G145" s="616">
        <v>5.833333333333</v>
      </c>
      <c r="H145" s="618">
        <v>0.61099999999999999</v>
      </c>
      <c r="I145" s="615">
        <v>6.11</v>
      </c>
      <c r="J145" s="616">
        <v>0.27666666666599998</v>
      </c>
      <c r="K145" s="619">
        <v>0.872857142857</v>
      </c>
    </row>
    <row r="146" spans="1:11" ht="14.4" customHeight="1" thickBot="1" x14ac:dyDescent="0.35">
      <c r="A146" s="636" t="s">
        <v>473</v>
      </c>
      <c r="B146" s="620">
        <v>0</v>
      </c>
      <c r="C146" s="620">
        <v>0</v>
      </c>
      <c r="D146" s="621">
        <v>0</v>
      </c>
      <c r="E146" s="627">
        <v>1</v>
      </c>
      <c r="F146" s="620">
        <v>0</v>
      </c>
      <c r="G146" s="621">
        <v>0</v>
      </c>
      <c r="H146" s="623">
        <v>0</v>
      </c>
      <c r="I146" s="620">
        <v>60.924999999999997</v>
      </c>
      <c r="J146" s="621">
        <v>60.924999999999997</v>
      </c>
      <c r="K146" s="624" t="s">
        <v>341</v>
      </c>
    </row>
    <row r="147" spans="1:11" ht="14.4" customHeight="1" thickBot="1" x14ac:dyDescent="0.35">
      <c r="A147" s="637" t="s">
        <v>474</v>
      </c>
      <c r="B147" s="615">
        <v>0</v>
      </c>
      <c r="C147" s="615">
        <v>0</v>
      </c>
      <c r="D147" s="616">
        <v>0</v>
      </c>
      <c r="E147" s="617">
        <v>1</v>
      </c>
      <c r="F147" s="615">
        <v>0</v>
      </c>
      <c r="G147" s="616">
        <v>0</v>
      </c>
      <c r="H147" s="618">
        <v>0</v>
      </c>
      <c r="I147" s="615">
        <v>60.924999999999997</v>
      </c>
      <c r="J147" s="616">
        <v>60.924999999999997</v>
      </c>
      <c r="K147" s="626" t="s">
        <v>341</v>
      </c>
    </row>
    <row r="148" spans="1:11" ht="14.4" customHeight="1" thickBot="1" x14ac:dyDescent="0.35">
      <c r="A148" s="635" t="s">
        <v>475</v>
      </c>
      <c r="B148" s="615">
        <v>0</v>
      </c>
      <c r="C148" s="615">
        <v>208.68004999999999</v>
      </c>
      <c r="D148" s="616">
        <v>208.68004999999999</v>
      </c>
      <c r="E148" s="625" t="s">
        <v>335</v>
      </c>
      <c r="F148" s="615">
        <v>0</v>
      </c>
      <c r="G148" s="616">
        <v>0</v>
      </c>
      <c r="H148" s="618">
        <v>7.0410000000000004</v>
      </c>
      <c r="I148" s="615">
        <v>32.692999999999998</v>
      </c>
      <c r="J148" s="616">
        <v>32.692999999999998</v>
      </c>
      <c r="K148" s="626" t="s">
        <v>335</v>
      </c>
    </row>
    <row r="149" spans="1:11" ht="14.4" customHeight="1" thickBot="1" x14ac:dyDescent="0.35">
      <c r="A149" s="636" t="s">
        <v>476</v>
      </c>
      <c r="B149" s="620">
        <v>0</v>
      </c>
      <c r="C149" s="620">
        <v>71.213999999999999</v>
      </c>
      <c r="D149" s="621">
        <v>71.213999999999999</v>
      </c>
      <c r="E149" s="622" t="s">
        <v>335</v>
      </c>
      <c r="F149" s="620">
        <v>0</v>
      </c>
      <c r="G149" s="621">
        <v>0</v>
      </c>
      <c r="H149" s="623">
        <v>0</v>
      </c>
      <c r="I149" s="620">
        <v>24.2</v>
      </c>
      <c r="J149" s="621">
        <v>24.2</v>
      </c>
      <c r="K149" s="624" t="s">
        <v>335</v>
      </c>
    </row>
    <row r="150" spans="1:11" ht="14.4" customHeight="1" thickBot="1" x14ac:dyDescent="0.35">
      <c r="A150" s="637" t="s">
        <v>477</v>
      </c>
      <c r="B150" s="615">
        <v>0</v>
      </c>
      <c r="C150" s="615">
        <v>64.213999999999999</v>
      </c>
      <c r="D150" s="616">
        <v>64.213999999999999</v>
      </c>
      <c r="E150" s="625" t="s">
        <v>335</v>
      </c>
      <c r="F150" s="615">
        <v>0</v>
      </c>
      <c r="G150" s="616">
        <v>0</v>
      </c>
      <c r="H150" s="618">
        <v>0</v>
      </c>
      <c r="I150" s="615">
        <v>0</v>
      </c>
      <c r="J150" s="616">
        <v>0</v>
      </c>
      <c r="K150" s="626" t="s">
        <v>335</v>
      </c>
    </row>
    <row r="151" spans="1:11" ht="14.4" customHeight="1" thickBot="1" x14ac:dyDescent="0.35">
      <c r="A151" s="637" t="s">
        <v>478</v>
      </c>
      <c r="B151" s="615">
        <v>0</v>
      </c>
      <c r="C151" s="615">
        <v>7</v>
      </c>
      <c r="D151" s="616">
        <v>7</v>
      </c>
      <c r="E151" s="625" t="s">
        <v>335</v>
      </c>
      <c r="F151" s="615">
        <v>0</v>
      </c>
      <c r="G151" s="616">
        <v>0</v>
      </c>
      <c r="H151" s="618">
        <v>0</v>
      </c>
      <c r="I151" s="615">
        <v>24.2</v>
      </c>
      <c r="J151" s="616">
        <v>24.2</v>
      </c>
      <c r="K151" s="626" t="s">
        <v>335</v>
      </c>
    </row>
    <row r="152" spans="1:11" ht="14.4" customHeight="1" thickBot="1" x14ac:dyDescent="0.35">
      <c r="A152" s="636" t="s">
        <v>479</v>
      </c>
      <c r="B152" s="620">
        <v>0</v>
      </c>
      <c r="C152" s="620">
        <v>16.818999999999999</v>
      </c>
      <c r="D152" s="621">
        <v>16.818999999999999</v>
      </c>
      <c r="E152" s="622" t="s">
        <v>335</v>
      </c>
      <c r="F152" s="620">
        <v>0</v>
      </c>
      <c r="G152" s="621">
        <v>0</v>
      </c>
      <c r="H152" s="623">
        <v>0</v>
      </c>
      <c r="I152" s="620">
        <v>0</v>
      </c>
      <c r="J152" s="621">
        <v>0</v>
      </c>
      <c r="K152" s="624" t="s">
        <v>335</v>
      </c>
    </row>
    <row r="153" spans="1:11" ht="14.4" customHeight="1" thickBot="1" x14ac:dyDescent="0.35">
      <c r="A153" s="637" t="s">
        <v>480</v>
      </c>
      <c r="B153" s="615">
        <v>0</v>
      </c>
      <c r="C153" s="615">
        <v>16.818999999999999</v>
      </c>
      <c r="D153" s="616">
        <v>16.818999999999999</v>
      </c>
      <c r="E153" s="625" t="s">
        <v>341</v>
      </c>
      <c r="F153" s="615">
        <v>0</v>
      </c>
      <c r="G153" s="616">
        <v>0</v>
      </c>
      <c r="H153" s="618">
        <v>0</v>
      </c>
      <c r="I153" s="615">
        <v>0</v>
      </c>
      <c r="J153" s="616">
        <v>0</v>
      </c>
      <c r="K153" s="626" t="s">
        <v>335</v>
      </c>
    </row>
    <row r="154" spans="1:11" ht="14.4" customHeight="1" thickBot="1" x14ac:dyDescent="0.35">
      <c r="A154" s="636" t="s">
        <v>481</v>
      </c>
      <c r="B154" s="620">
        <v>0</v>
      </c>
      <c r="C154" s="620">
        <v>45.313200000000002</v>
      </c>
      <c r="D154" s="621">
        <v>45.313200000000002</v>
      </c>
      <c r="E154" s="622" t="s">
        <v>335</v>
      </c>
      <c r="F154" s="620">
        <v>0</v>
      </c>
      <c r="G154" s="621">
        <v>0</v>
      </c>
      <c r="H154" s="623">
        <v>7.0410000000000004</v>
      </c>
      <c r="I154" s="620">
        <v>8.4930000000000003</v>
      </c>
      <c r="J154" s="621">
        <v>8.4930000000000003</v>
      </c>
      <c r="K154" s="624" t="s">
        <v>335</v>
      </c>
    </row>
    <row r="155" spans="1:11" ht="14.4" customHeight="1" thickBot="1" x14ac:dyDescent="0.35">
      <c r="A155" s="637" t="s">
        <v>482</v>
      </c>
      <c r="B155" s="615">
        <v>0</v>
      </c>
      <c r="C155" s="615">
        <v>45.313200000000002</v>
      </c>
      <c r="D155" s="616">
        <v>45.313200000000002</v>
      </c>
      <c r="E155" s="625" t="s">
        <v>335</v>
      </c>
      <c r="F155" s="615">
        <v>0</v>
      </c>
      <c r="G155" s="616">
        <v>0</v>
      </c>
      <c r="H155" s="618">
        <v>7.0410000000000004</v>
      </c>
      <c r="I155" s="615">
        <v>8.4930000000000003</v>
      </c>
      <c r="J155" s="616">
        <v>8.4930000000000003</v>
      </c>
      <c r="K155" s="626" t="s">
        <v>335</v>
      </c>
    </row>
    <row r="156" spans="1:11" ht="14.4" customHeight="1" thickBot="1" x14ac:dyDescent="0.35">
      <c r="A156" s="636" t="s">
        <v>483</v>
      </c>
      <c r="B156" s="620">
        <v>0</v>
      </c>
      <c r="C156" s="620">
        <v>75.333849999999998</v>
      </c>
      <c r="D156" s="621">
        <v>75.333849999999998</v>
      </c>
      <c r="E156" s="622" t="s">
        <v>335</v>
      </c>
      <c r="F156" s="620">
        <v>0</v>
      </c>
      <c r="G156" s="621">
        <v>0</v>
      </c>
      <c r="H156" s="623">
        <v>0</v>
      </c>
      <c r="I156" s="620">
        <v>0</v>
      </c>
      <c r="J156" s="621">
        <v>0</v>
      </c>
      <c r="K156" s="624" t="s">
        <v>335</v>
      </c>
    </row>
    <row r="157" spans="1:11" ht="14.4" customHeight="1" thickBot="1" x14ac:dyDescent="0.35">
      <c r="A157" s="637" t="s">
        <v>484</v>
      </c>
      <c r="B157" s="615">
        <v>0</v>
      </c>
      <c r="C157" s="615">
        <v>69.543850000000006</v>
      </c>
      <c r="D157" s="616">
        <v>69.543850000000006</v>
      </c>
      <c r="E157" s="625" t="s">
        <v>335</v>
      </c>
      <c r="F157" s="615">
        <v>0</v>
      </c>
      <c r="G157" s="616">
        <v>0</v>
      </c>
      <c r="H157" s="618">
        <v>0</v>
      </c>
      <c r="I157" s="615">
        <v>0</v>
      </c>
      <c r="J157" s="616">
        <v>0</v>
      </c>
      <c r="K157" s="626" t="s">
        <v>335</v>
      </c>
    </row>
    <row r="158" spans="1:11" ht="14.4" customHeight="1" thickBot="1" x14ac:dyDescent="0.35">
      <c r="A158" s="637" t="s">
        <v>485</v>
      </c>
      <c r="B158" s="615">
        <v>0</v>
      </c>
      <c r="C158" s="615">
        <v>5.79</v>
      </c>
      <c r="D158" s="616">
        <v>5.79</v>
      </c>
      <c r="E158" s="625" t="s">
        <v>341</v>
      </c>
      <c r="F158" s="615">
        <v>0</v>
      </c>
      <c r="G158" s="616">
        <v>0</v>
      </c>
      <c r="H158" s="618">
        <v>0</v>
      </c>
      <c r="I158" s="615">
        <v>0</v>
      </c>
      <c r="J158" s="616">
        <v>0</v>
      </c>
      <c r="K158" s="626" t="s">
        <v>335</v>
      </c>
    </row>
    <row r="159" spans="1:11" ht="14.4" customHeight="1" thickBot="1" x14ac:dyDescent="0.35">
      <c r="A159" s="634" t="s">
        <v>486</v>
      </c>
      <c r="B159" s="615">
        <v>0</v>
      </c>
      <c r="C159" s="615">
        <v>1.21E-2</v>
      </c>
      <c r="D159" s="616">
        <v>1.21E-2</v>
      </c>
      <c r="E159" s="625" t="s">
        <v>341</v>
      </c>
      <c r="F159" s="615">
        <v>0</v>
      </c>
      <c r="G159" s="616">
        <v>0</v>
      </c>
      <c r="H159" s="618">
        <v>0</v>
      </c>
      <c r="I159" s="615">
        <v>0.14910000000000001</v>
      </c>
      <c r="J159" s="616">
        <v>0.14910000000000001</v>
      </c>
      <c r="K159" s="626" t="s">
        <v>335</v>
      </c>
    </row>
    <row r="160" spans="1:11" ht="14.4" customHeight="1" thickBot="1" x14ac:dyDescent="0.35">
      <c r="A160" s="635" t="s">
        <v>487</v>
      </c>
      <c r="B160" s="615">
        <v>0</v>
      </c>
      <c r="C160" s="615">
        <v>1.21E-2</v>
      </c>
      <c r="D160" s="616">
        <v>1.21E-2</v>
      </c>
      <c r="E160" s="625" t="s">
        <v>341</v>
      </c>
      <c r="F160" s="615">
        <v>0</v>
      </c>
      <c r="G160" s="616">
        <v>0</v>
      </c>
      <c r="H160" s="618">
        <v>0</v>
      </c>
      <c r="I160" s="615">
        <v>0.14910000000000001</v>
      </c>
      <c r="J160" s="616">
        <v>0.14910000000000001</v>
      </c>
      <c r="K160" s="626" t="s">
        <v>335</v>
      </c>
    </row>
    <row r="161" spans="1:11" ht="14.4" customHeight="1" thickBot="1" x14ac:dyDescent="0.35">
      <c r="A161" s="636" t="s">
        <v>488</v>
      </c>
      <c r="B161" s="620">
        <v>0</v>
      </c>
      <c r="C161" s="620">
        <v>1.21E-2</v>
      </c>
      <c r="D161" s="621">
        <v>1.21E-2</v>
      </c>
      <c r="E161" s="622" t="s">
        <v>341</v>
      </c>
      <c r="F161" s="620">
        <v>0</v>
      </c>
      <c r="G161" s="621">
        <v>0</v>
      </c>
      <c r="H161" s="623">
        <v>0</v>
      </c>
      <c r="I161" s="620">
        <v>0.14910000000000001</v>
      </c>
      <c r="J161" s="621">
        <v>0.14910000000000001</v>
      </c>
      <c r="K161" s="624" t="s">
        <v>335</v>
      </c>
    </row>
    <row r="162" spans="1:11" ht="14.4" customHeight="1" thickBot="1" x14ac:dyDescent="0.35">
      <c r="A162" s="637" t="s">
        <v>489</v>
      </c>
      <c r="B162" s="615">
        <v>0</v>
      </c>
      <c r="C162" s="615">
        <v>1.21E-2</v>
      </c>
      <c r="D162" s="616">
        <v>1.21E-2</v>
      </c>
      <c r="E162" s="625" t="s">
        <v>341</v>
      </c>
      <c r="F162" s="615">
        <v>0</v>
      </c>
      <c r="G162" s="616">
        <v>0</v>
      </c>
      <c r="H162" s="618">
        <v>0</v>
      </c>
      <c r="I162" s="615">
        <v>0.14910000000000001</v>
      </c>
      <c r="J162" s="616">
        <v>0.14910000000000001</v>
      </c>
      <c r="K162" s="626" t="s">
        <v>335</v>
      </c>
    </row>
    <row r="163" spans="1:11" ht="14.4" customHeight="1" thickBot="1" x14ac:dyDescent="0.35">
      <c r="A163" s="633" t="s">
        <v>490</v>
      </c>
      <c r="B163" s="615">
        <v>17179.3500205536</v>
      </c>
      <c r="C163" s="615">
        <v>16713.96847</v>
      </c>
      <c r="D163" s="616">
        <v>-465.38155055362199</v>
      </c>
      <c r="E163" s="617">
        <v>0.97291040988099997</v>
      </c>
      <c r="F163" s="615">
        <v>19464.003189938299</v>
      </c>
      <c r="G163" s="616">
        <v>16220.002658281899</v>
      </c>
      <c r="H163" s="618">
        <v>1561.1489899999999</v>
      </c>
      <c r="I163" s="615">
        <v>14878.00369</v>
      </c>
      <c r="J163" s="616">
        <v>-1341.99896828193</v>
      </c>
      <c r="K163" s="619">
        <v>0.76438559657000005</v>
      </c>
    </row>
    <row r="164" spans="1:11" ht="14.4" customHeight="1" thickBot="1" x14ac:dyDescent="0.35">
      <c r="A164" s="634" t="s">
        <v>491</v>
      </c>
      <c r="B164" s="615">
        <v>16859.999945134099</v>
      </c>
      <c r="C164" s="615">
        <v>16405.421259999999</v>
      </c>
      <c r="D164" s="616">
        <v>-454.57868513405299</v>
      </c>
      <c r="E164" s="617">
        <v>0.97303803756700002</v>
      </c>
      <c r="F164" s="615">
        <v>19459</v>
      </c>
      <c r="G164" s="616">
        <v>16215.833333333299</v>
      </c>
      <c r="H164" s="618">
        <v>1537.8399899999999</v>
      </c>
      <c r="I164" s="615">
        <v>14814.357760000001</v>
      </c>
      <c r="J164" s="616">
        <v>-1401.47557333334</v>
      </c>
      <c r="K164" s="619">
        <v>0.76131136029599999</v>
      </c>
    </row>
    <row r="165" spans="1:11" ht="14.4" customHeight="1" thickBot="1" x14ac:dyDescent="0.35">
      <c r="A165" s="635" t="s">
        <v>492</v>
      </c>
      <c r="B165" s="615">
        <v>16859.999945134099</v>
      </c>
      <c r="C165" s="615">
        <v>16405.421259999999</v>
      </c>
      <c r="D165" s="616">
        <v>-454.57868513405299</v>
      </c>
      <c r="E165" s="617">
        <v>0.97303803756700002</v>
      </c>
      <c r="F165" s="615">
        <v>19459</v>
      </c>
      <c r="G165" s="616">
        <v>16215.833333333299</v>
      </c>
      <c r="H165" s="618">
        <v>1537.8399899999999</v>
      </c>
      <c r="I165" s="615">
        <v>14814.357760000001</v>
      </c>
      <c r="J165" s="616">
        <v>-1401.47557333334</v>
      </c>
      <c r="K165" s="619">
        <v>0.76131136029599999</v>
      </c>
    </row>
    <row r="166" spans="1:11" ht="14.4" customHeight="1" thickBot="1" x14ac:dyDescent="0.35">
      <c r="A166" s="636" t="s">
        <v>493</v>
      </c>
      <c r="B166" s="620">
        <v>0</v>
      </c>
      <c r="C166" s="620">
        <v>0.48499999999999999</v>
      </c>
      <c r="D166" s="621">
        <v>0.48499999999999999</v>
      </c>
      <c r="E166" s="622" t="s">
        <v>341</v>
      </c>
      <c r="F166" s="620">
        <v>0</v>
      </c>
      <c r="G166" s="621">
        <v>0</v>
      </c>
      <c r="H166" s="623">
        <v>0</v>
      </c>
      <c r="I166" s="620">
        <v>0</v>
      </c>
      <c r="J166" s="621">
        <v>0</v>
      </c>
      <c r="K166" s="628">
        <v>0</v>
      </c>
    </row>
    <row r="167" spans="1:11" ht="14.4" customHeight="1" thickBot="1" x14ac:dyDescent="0.35">
      <c r="A167" s="637" t="s">
        <v>494</v>
      </c>
      <c r="B167" s="615">
        <v>0</v>
      </c>
      <c r="C167" s="615">
        <v>0.48499999999999999</v>
      </c>
      <c r="D167" s="616">
        <v>0.48499999999999999</v>
      </c>
      <c r="E167" s="625" t="s">
        <v>341</v>
      </c>
      <c r="F167" s="615">
        <v>0</v>
      </c>
      <c r="G167" s="616">
        <v>0</v>
      </c>
      <c r="H167" s="618">
        <v>0</v>
      </c>
      <c r="I167" s="615">
        <v>0</v>
      </c>
      <c r="J167" s="616">
        <v>0</v>
      </c>
      <c r="K167" s="619">
        <v>0</v>
      </c>
    </row>
    <row r="168" spans="1:11" ht="14.4" customHeight="1" thickBot="1" x14ac:dyDescent="0.35">
      <c r="A168" s="636" t="s">
        <v>495</v>
      </c>
      <c r="B168" s="620">
        <v>0</v>
      </c>
      <c r="C168" s="620">
        <v>-0.21604999999899999</v>
      </c>
      <c r="D168" s="621">
        <v>-0.21604999999899999</v>
      </c>
      <c r="E168" s="622" t="s">
        <v>335</v>
      </c>
      <c r="F168" s="620">
        <v>0</v>
      </c>
      <c r="G168" s="621">
        <v>0</v>
      </c>
      <c r="H168" s="623">
        <v>0</v>
      </c>
      <c r="I168" s="620">
        <v>0</v>
      </c>
      <c r="J168" s="621">
        <v>0</v>
      </c>
      <c r="K168" s="624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-0.21604999999899999</v>
      </c>
      <c r="D169" s="616">
        <v>-0.21604999999899999</v>
      </c>
      <c r="E169" s="625" t="s">
        <v>335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6" t="s">
        <v>497</v>
      </c>
      <c r="B170" s="620">
        <v>0</v>
      </c>
      <c r="C170" s="620">
        <v>6.9250999999999996</v>
      </c>
      <c r="D170" s="621">
        <v>6.9250999999999996</v>
      </c>
      <c r="E170" s="622" t="s">
        <v>335</v>
      </c>
      <c r="F170" s="620">
        <v>0</v>
      </c>
      <c r="G170" s="621">
        <v>0</v>
      </c>
      <c r="H170" s="623">
        <v>0</v>
      </c>
      <c r="I170" s="620">
        <v>3.15E-2</v>
      </c>
      <c r="J170" s="621">
        <v>3.15E-2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0</v>
      </c>
      <c r="C171" s="615">
        <v>6.9250999999999996</v>
      </c>
      <c r="D171" s="616">
        <v>6.9250999999999996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3.15E-2</v>
      </c>
      <c r="J171" s="616">
        <v>3.15E-2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0</v>
      </c>
      <c r="C172" s="620">
        <v>-0.60557000000000005</v>
      </c>
      <c r="D172" s="621">
        <v>-0.60557000000000005</v>
      </c>
      <c r="E172" s="622" t="s">
        <v>341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0</v>
      </c>
      <c r="C173" s="615">
        <v>-0.60557000000000005</v>
      </c>
      <c r="D173" s="616">
        <v>-0.60557000000000005</v>
      </c>
      <c r="E173" s="625" t="s">
        <v>341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6" t="s">
        <v>501</v>
      </c>
      <c r="B174" s="620">
        <v>16859.999945134099</v>
      </c>
      <c r="C174" s="620">
        <v>15291.16879</v>
      </c>
      <c r="D174" s="621">
        <v>-1568.8311551340501</v>
      </c>
      <c r="E174" s="627">
        <v>0.90694951599999996</v>
      </c>
      <c r="F174" s="620">
        <v>19459</v>
      </c>
      <c r="G174" s="621">
        <v>16215.833333333299</v>
      </c>
      <c r="H174" s="623">
        <v>1537.8399899999999</v>
      </c>
      <c r="I174" s="620">
        <v>14015.21982</v>
      </c>
      <c r="J174" s="621">
        <v>-2200.6135133333401</v>
      </c>
      <c r="K174" s="628">
        <v>0.720243579834</v>
      </c>
    </row>
    <row r="175" spans="1:11" ht="14.4" customHeight="1" thickBot="1" x14ac:dyDescent="0.35">
      <c r="A175" s="637" t="s">
        <v>502</v>
      </c>
      <c r="B175" s="615">
        <v>10220.999969186199</v>
      </c>
      <c r="C175" s="615">
        <v>9496.1218700000009</v>
      </c>
      <c r="D175" s="616">
        <v>-724.87809918621303</v>
      </c>
      <c r="E175" s="617">
        <v>0.92907953220100004</v>
      </c>
      <c r="F175" s="615">
        <v>12033</v>
      </c>
      <c r="G175" s="616">
        <v>10027.5</v>
      </c>
      <c r="H175" s="618">
        <v>1015.69152</v>
      </c>
      <c r="I175" s="615">
        <v>8557.2096600000004</v>
      </c>
      <c r="J175" s="616">
        <v>-1470.29034</v>
      </c>
      <c r="K175" s="619">
        <v>0.71114515582100002</v>
      </c>
    </row>
    <row r="176" spans="1:11" ht="14.4" customHeight="1" thickBot="1" x14ac:dyDescent="0.35">
      <c r="A176" s="637" t="s">
        <v>503</v>
      </c>
      <c r="B176" s="615">
        <v>6638.9999759478396</v>
      </c>
      <c r="C176" s="615">
        <v>5795.0469199999998</v>
      </c>
      <c r="D176" s="616">
        <v>-843.95305594784099</v>
      </c>
      <c r="E176" s="617">
        <v>0.87287949103600004</v>
      </c>
      <c r="F176" s="615">
        <v>7426</v>
      </c>
      <c r="G176" s="616">
        <v>6188.3333333333303</v>
      </c>
      <c r="H176" s="618">
        <v>522.14846999999997</v>
      </c>
      <c r="I176" s="615">
        <v>5458.0101599999998</v>
      </c>
      <c r="J176" s="616">
        <v>-730.32317333333299</v>
      </c>
      <c r="K176" s="619">
        <v>0.73498655534599999</v>
      </c>
    </row>
    <row r="177" spans="1:11" ht="14.4" customHeight="1" thickBot="1" x14ac:dyDescent="0.35">
      <c r="A177" s="636" t="s">
        <v>504</v>
      </c>
      <c r="B177" s="620">
        <v>0</v>
      </c>
      <c r="C177" s="620">
        <v>1107.66399</v>
      </c>
      <c r="D177" s="621">
        <v>1107.66399</v>
      </c>
      <c r="E177" s="622" t="s">
        <v>335</v>
      </c>
      <c r="F177" s="620">
        <v>0</v>
      </c>
      <c r="G177" s="621">
        <v>0</v>
      </c>
      <c r="H177" s="623">
        <v>0</v>
      </c>
      <c r="I177" s="620">
        <v>799.10644000000002</v>
      </c>
      <c r="J177" s="621">
        <v>799.10644000000002</v>
      </c>
      <c r="K177" s="624" t="s">
        <v>335</v>
      </c>
    </row>
    <row r="178" spans="1:11" ht="14.4" customHeight="1" thickBot="1" x14ac:dyDescent="0.35">
      <c r="A178" s="637" t="s">
        <v>505</v>
      </c>
      <c r="B178" s="615">
        <v>0</v>
      </c>
      <c r="C178" s="615">
        <v>779.31137000000001</v>
      </c>
      <c r="D178" s="616">
        <v>779.31137000000001</v>
      </c>
      <c r="E178" s="625" t="s">
        <v>341</v>
      </c>
      <c r="F178" s="615">
        <v>0</v>
      </c>
      <c r="G178" s="616">
        <v>0</v>
      </c>
      <c r="H178" s="618">
        <v>0</v>
      </c>
      <c r="I178" s="615">
        <v>75.784980000000004</v>
      </c>
      <c r="J178" s="616">
        <v>75.784980000000004</v>
      </c>
      <c r="K178" s="626" t="s">
        <v>335</v>
      </c>
    </row>
    <row r="179" spans="1:11" ht="14.4" customHeight="1" thickBot="1" x14ac:dyDescent="0.35">
      <c r="A179" s="637" t="s">
        <v>506</v>
      </c>
      <c r="B179" s="615">
        <v>0</v>
      </c>
      <c r="C179" s="615">
        <v>328.35262</v>
      </c>
      <c r="D179" s="616">
        <v>328.35262</v>
      </c>
      <c r="E179" s="625" t="s">
        <v>335</v>
      </c>
      <c r="F179" s="615">
        <v>0</v>
      </c>
      <c r="G179" s="616">
        <v>0</v>
      </c>
      <c r="H179" s="618">
        <v>0</v>
      </c>
      <c r="I179" s="615">
        <v>723.32146</v>
      </c>
      <c r="J179" s="616">
        <v>723.32146</v>
      </c>
      <c r="K179" s="626" t="s">
        <v>335</v>
      </c>
    </row>
    <row r="180" spans="1:11" ht="14.4" customHeight="1" thickBot="1" x14ac:dyDescent="0.35">
      <c r="A180" s="634" t="s">
        <v>507</v>
      </c>
      <c r="B180" s="615">
        <v>319.35007541956901</v>
      </c>
      <c r="C180" s="615">
        <v>308.54507999999998</v>
      </c>
      <c r="D180" s="616">
        <v>-10.804995419568</v>
      </c>
      <c r="E180" s="617">
        <v>0.96616567130700004</v>
      </c>
      <c r="F180" s="615">
        <v>5.0031899383129996</v>
      </c>
      <c r="G180" s="616">
        <v>4.1693249485940003</v>
      </c>
      <c r="H180" s="618">
        <v>23.309000000000001</v>
      </c>
      <c r="I180" s="615">
        <v>63.64593</v>
      </c>
      <c r="J180" s="616">
        <v>59.476605051405002</v>
      </c>
      <c r="K180" s="619">
        <v>12.721070114210001</v>
      </c>
    </row>
    <row r="181" spans="1:11" ht="14.4" customHeight="1" thickBot="1" x14ac:dyDescent="0.35">
      <c r="A181" s="635" t="s">
        <v>508</v>
      </c>
      <c r="B181" s="615">
        <v>314.34688548125501</v>
      </c>
      <c r="C181" s="615">
        <v>288.43239</v>
      </c>
      <c r="D181" s="616">
        <v>-25.914495481254999</v>
      </c>
      <c r="E181" s="617">
        <v>0.91756083270300004</v>
      </c>
      <c r="F181" s="615">
        <v>0</v>
      </c>
      <c r="G181" s="616">
        <v>0</v>
      </c>
      <c r="H181" s="618">
        <v>0</v>
      </c>
      <c r="I181" s="615">
        <v>24.2</v>
      </c>
      <c r="J181" s="616">
        <v>24.2</v>
      </c>
      <c r="K181" s="626" t="s">
        <v>335</v>
      </c>
    </row>
    <row r="182" spans="1:11" ht="14.4" customHeight="1" thickBot="1" x14ac:dyDescent="0.35">
      <c r="A182" s="636" t="s">
        <v>509</v>
      </c>
      <c r="B182" s="620">
        <v>0</v>
      </c>
      <c r="C182" s="620">
        <v>25.951000000000001</v>
      </c>
      <c r="D182" s="621">
        <v>25.951000000000001</v>
      </c>
      <c r="E182" s="622" t="s">
        <v>335</v>
      </c>
      <c r="F182" s="620">
        <v>0</v>
      </c>
      <c r="G182" s="621">
        <v>0</v>
      </c>
      <c r="H182" s="623">
        <v>0</v>
      </c>
      <c r="I182" s="620">
        <v>24.2</v>
      </c>
      <c r="J182" s="621">
        <v>24.2</v>
      </c>
      <c r="K182" s="624" t="s">
        <v>335</v>
      </c>
    </row>
    <row r="183" spans="1:11" ht="14.4" customHeight="1" thickBot="1" x14ac:dyDescent="0.35">
      <c r="A183" s="637" t="s">
        <v>510</v>
      </c>
      <c r="B183" s="615">
        <v>0</v>
      </c>
      <c r="C183" s="615">
        <v>25.951000000000001</v>
      </c>
      <c r="D183" s="616">
        <v>25.951000000000001</v>
      </c>
      <c r="E183" s="625" t="s">
        <v>335</v>
      </c>
      <c r="F183" s="615">
        <v>0</v>
      </c>
      <c r="G183" s="616">
        <v>0</v>
      </c>
      <c r="H183" s="618">
        <v>0</v>
      </c>
      <c r="I183" s="615">
        <v>24.2</v>
      </c>
      <c r="J183" s="616">
        <v>24.2</v>
      </c>
      <c r="K183" s="626" t="s">
        <v>335</v>
      </c>
    </row>
    <row r="184" spans="1:11" ht="14.4" customHeight="1" thickBot="1" x14ac:dyDescent="0.35">
      <c r="A184" s="636" t="s">
        <v>511</v>
      </c>
      <c r="B184" s="620">
        <v>314.34688548125501</v>
      </c>
      <c r="C184" s="620">
        <v>262.48138999999998</v>
      </c>
      <c r="D184" s="621">
        <v>-51.865495481255003</v>
      </c>
      <c r="E184" s="627">
        <v>0.83500553726799998</v>
      </c>
      <c r="F184" s="620">
        <v>0</v>
      </c>
      <c r="G184" s="621">
        <v>0</v>
      </c>
      <c r="H184" s="623">
        <v>0</v>
      </c>
      <c r="I184" s="620">
        <v>0</v>
      </c>
      <c r="J184" s="621">
        <v>0</v>
      </c>
      <c r="K184" s="624" t="s">
        <v>335</v>
      </c>
    </row>
    <row r="185" spans="1:11" ht="14.4" customHeight="1" thickBot="1" x14ac:dyDescent="0.35">
      <c r="A185" s="637" t="s">
        <v>512</v>
      </c>
      <c r="B185" s="615">
        <v>0</v>
      </c>
      <c r="C185" s="615">
        <v>70.857579999999999</v>
      </c>
      <c r="D185" s="616">
        <v>70.857579999999999</v>
      </c>
      <c r="E185" s="625" t="s">
        <v>335</v>
      </c>
      <c r="F185" s="615">
        <v>0</v>
      </c>
      <c r="G185" s="616">
        <v>0</v>
      </c>
      <c r="H185" s="618">
        <v>0</v>
      </c>
      <c r="I185" s="615">
        <v>0</v>
      </c>
      <c r="J185" s="616">
        <v>0</v>
      </c>
      <c r="K185" s="626" t="s">
        <v>335</v>
      </c>
    </row>
    <row r="186" spans="1:11" ht="14.4" customHeight="1" thickBot="1" x14ac:dyDescent="0.35">
      <c r="A186" s="637" t="s">
        <v>513</v>
      </c>
      <c r="B186" s="615">
        <v>0</v>
      </c>
      <c r="C186" s="615">
        <v>16.845510000000001</v>
      </c>
      <c r="D186" s="616">
        <v>16.845510000000001</v>
      </c>
      <c r="E186" s="625" t="s">
        <v>335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335</v>
      </c>
    </row>
    <row r="187" spans="1:11" ht="14.4" customHeight="1" thickBot="1" x14ac:dyDescent="0.35">
      <c r="A187" s="637" t="s">
        <v>514</v>
      </c>
      <c r="B187" s="615">
        <v>0</v>
      </c>
      <c r="C187" s="615">
        <v>110.69328</v>
      </c>
      <c r="D187" s="616">
        <v>110.69328</v>
      </c>
      <c r="E187" s="625" t="s">
        <v>335</v>
      </c>
      <c r="F187" s="615">
        <v>0</v>
      </c>
      <c r="G187" s="616">
        <v>0</v>
      </c>
      <c r="H187" s="618">
        <v>0</v>
      </c>
      <c r="I187" s="615">
        <v>0</v>
      </c>
      <c r="J187" s="616">
        <v>0</v>
      </c>
      <c r="K187" s="626" t="s">
        <v>335</v>
      </c>
    </row>
    <row r="188" spans="1:11" ht="14.4" customHeight="1" thickBot="1" x14ac:dyDescent="0.35">
      <c r="A188" s="637" t="s">
        <v>515</v>
      </c>
      <c r="B188" s="615">
        <v>0</v>
      </c>
      <c r="C188" s="615">
        <v>64.08502</v>
      </c>
      <c r="D188" s="616">
        <v>64.08502</v>
      </c>
      <c r="E188" s="625" t="s">
        <v>335</v>
      </c>
      <c r="F188" s="615">
        <v>0</v>
      </c>
      <c r="G188" s="616">
        <v>0</v>
      </c>
      <c r="H188" s="618">
        <v>0</v>
      </c>
      <c r="I188" s="615">
        <v>0</v>
      </c>
      <c r="J188" s="616">
        <v>0</v>
      </c>
      <c r="K188" s="626" t="s">
        <v>335</v>
      </c>
    </row>
    <row r="189" spans="1:11" ht="14.4" customHeight="1" thickBot="1" x14ac:dyDescent="0.35">
      <c r="A189" s="640" t="s">
        <v>516</v>
      </c>
      <c r="B189" s="620">
        <v>5.0031899383129996</v>
      </c>
      <c r="C189" s="620">
        <v>20.112690000000001</v>
      </c>
      <c r="D189" s="621">
        <v>15.109500061685999</v>
      </c>
      <c r="E189" s="627">
        <v>4.0199733066250003</v>
      </c>
      <c r="F189" s="620">
        <v>5.0031899383129996</v>
      </c>
      <c r="G189" s="621">
        <v>4.1693249485940003</v>
      </c>
      <c r="H189" s="623">
        <v>23.309000000000001</v>
      </c>
      <c r="I189" s="620">
        <v>39.445929999999997</v>
      </c>
      <c r="J189" s="621">
        <v>35.276605051404999</v>
      </c>
      <c r="K189" s="628">
        <v>7.8841560057370002</v>
      </c>
    </row>
    <row r="190" spans="1:11" ht="14.4" customHeight="1" thickBot="1" x14ac:dyDescent="0.35">
      <c r="A190" s="636" t="s">
        <v>517</v>
      </c>
      <c r="B190" s="620">
        <v>0</v>
      </c>
      <c r="C190" s="620">
        <v>0.52</v>
      </c>
      <c r="D190" s="621">
        <v>0.52</v>
      </c>
      <c r="E190" s="622" t="s">
        <v>341</v>
      </c>
      <c r="F190" s="620">
        <v>0</v>
      </c>
      <c r="G190" s="621">
        <v>0</v>
      </c>
      <c r="H190" s="623">
        <v>0</v>
      </c>
      <c r="I190" s="620">
        <v>-0.4</v>
      </c>
      <c r="J190" s="621">
        <v>-0.4</v>
      </c>
      <c r="K190" s="624" t="s">
        <v>335</v>
      </c>
    </row>
    <row r="191" spans="1:11" ht="14.4" customHeight="1" thickBot="1" x14ac:dyDescent="0.35">
      <c r="A191" s="637" t="s">
        <v>518</v>
      </c>
      <c r="B191" s="615">
        <v>0</v>
      </c>
      <c r="C191" s="615">
        <v>0.52</v>
      </c>
      <c r="D191" s="616">
        <v>0.52</v>
      </c>
      <c r="E191" s="625" t="s">
        <v>341</v>
      </c>
      <c r="F191" s="615">
        <v>0</v>
      </c>
      <c r="G191" s="616">
        <v>0</v>
      </c>
      <c r="H191" s="618">
        <v>0</v>
      </c>
      <c r="I191" s="615">
        <v>-0.4</v>
      </c>
      <c r="J191" s="616">
        <v>-0.4</v>
      </c>
      <c r="K191" s="626" t="s">
        <v>335</v>
      </c>
    </row>
    <row r="192" spans="1:11" ht="14.4" customHeight="1" thickBot="1" x14ac:dyDescent="0.35">
      <c r="A192" s="636" t="s">
        <v>519</v>
      </c>
      <c r="B192" s="620">
        <v>0</v>
      </c>
      <c r="C192" s="620">
        <v>1.2</v>
      </c>
      <c r="D192" s="621">
        <v>1.2</v>
      </c>
      <c r="E192" s="622" t="s">
        <v>335</v>
      </c>
      <c r="F192" s="620">
        <v>0</v>
      </c>
      <c r="G192" s="621">
        <v>0</v>
      </c>
      <c r="H192" s="623">
        <v>23.309000000000001</v>
      </c>
      <c r="I192" s="620">
        <v>23.309010000000001</v>
      </c>
      <c r="J192" s="621">
        <v>23.309010000000001</v>
      </c>
      <c r="K192" s="624" t="s">
        <v>335</v>
      </c>
    </row>
    <row r="193" spans="1:11" ht="14.4" customHeight="1" thickBot="1" x14ac:dyDescent="0.35">
      <c r="A193" s="637" t="s">
        <v>520</v>
      </c>
      <c r="B193" s="615">
        <v>0</v>
      </c>
      <c r="C193" s="615">
        <v>0</v>
      </c>
      <c r="D193" s="616">
        <v>0</v>
      </c>
      <c r="E193" s="625" t="s">
        <v>335</v>
      </c>
      <c r="F193" s="615">
        <v>0</v>
      </c>
      <c r="G193" s="616">
        <v>0</v>
      </c>
      <c r="H193" s="618">
        <v>0</v>
      </c>
      <c r="I193" s="615">
        <v>1.0000000000000001E-5</v>
      </c>
      <c r="J193" s="616">
        <v>1.0000000000000001E-5</v>
      </c>
      <c r="K193" s="626" t="s">
        <v>341</v>
      </c>
    </row>
    <row r="194" spans="1:11" ht="14.4" customHeight="1" thickBot="1" x14ac:dyDescent="0.35">
      <c r="A194" s="637" t="s">
        <v>521</v>
      </c>
      <c r="B194" s="615">
        <v>0</v>
      </c>
      <c r="C194" s="615">
        <v>1.2</v>
      </c>
      <c r="D194" s="616">
        <v>1.2</v>
      </c>
      <c r="E194" s="625" t="s">
        <v>341</v>
      </c>
      <c r="F194" s="615">
        <v>0</v>
      </c>
      <c r="G194" s="616">
        <v>0</v>
      </c>
      <c r="H194" s="618">
        <v>0</v>
      </c>
      <c r="I194" s="615">
        <v>0</v>
      </c>
      <c r="J194" s="616">
        <v>0</v>
      </c>
      <c r="K194" s="626" t="s">
        <v>335</v>
      </c>
    </row>
    <row r="195" spans="1:11" ht="14.4" customHeight="1" thickBot="1" x14ac:dyDescent="0.35">
      <c r="A195" s="637" t="s">
        <v>522</v>
      </c>
      <c r="B195" s="615">
        <v>0</v>
      </c>
      <c r="C195" s="615">
        <v>0</v>
      </c>
      <c r="D195" s="616">
        <v>0</v>
      </c>
      <c r="E195" s="617">
        <v>1</v>
      </c>
      <c r="F195" s="615">
        <v>0</v>
      </c>
      <c r="G195" s="616">
        <v>0</v>
      </c>
      <c r="H195" s="618">
        <v>23.309000000000001</v>
      </c>
      <c r="I195" s="615">
        <v>23.309000000000001</v>
      </c>
      <c r="J195" s="616">
        <v>23.309000000000001</v>
      </c>
      <c r="K195" s="626" t="s">
        <v>341</v>
      </c>
    </row>
    <row r="196" spans="1:11" ht="14.4" customHeight="1" thickBot="1" x14ac:dyDescent="0.35">
      <c r="A196" s="636" t="s">
        <v>523</v>
      </c>
      <c r="B196" s="620">
        <v>5.0031899383129996</v>
      </c>
      <c r="C196" s="620">
        <v>12.602690000000001</v>
      </c>
      <c r="D196" s="621">
        <v>7.5995000616860002</v>
      </c>
      <c r="E196" s="627">
        <v>2.5189309531280002</v>
      </c>
      <c r="F196" s="620">
        <v>5.0031899383129996</v>
      </c>
      <c r="G196" s="621">
        <v>4.1693249485940003</v>
      </c>
      <c r="H196" s="623">
        <v>0</v>
      </c>
      <c r="I196" s="620">
        <v>16.536919999999999</v>
      </c>
      <c r="J196" s="621">
        <v>12.367595051405001</v>
      </c>
      <c r="K196" s="628">
        <v>3.3052752751519998</v>
      </c>
    </row>
    <row r="197" spans="1:11" ht="14.4" customHeight="1" thickBot="1" x14ac:dyDescent="0.35">
      <c r="A197" s="637" t="s">
        <v>524</v>
      </c>
      <c r="B197" s="615">
        <v>0</v>
      </c>
      <c r="C197" s="615">
        <v>0.20599999999999999</v>
      </c>
      <c r="D197" s="616">
        <v>0.20599999999999999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8.0000000000000002E-3</v>
      </c>
      <c r="J197" s="616">
        <v>8.0000000000000002E-3</v>
      </c>
      <c r="K197" s="626" t="s">
        <v>335</v>
      </c>
    </row>
    <row r="198" spans="1:11" ht="14.4" customHeight="1" thickBot="1" x14ac:dyDescent="0.35">
      <c r="A198" s="637" t="s">
        <v>525</v>
      </c>
      <c r="B198" s="615">
        <v>5.0031899383129996</v>
      </c>
      <c r="C198" s="615">
        <v>12.39669</v>
      </c>
      <c r="D198" s="616">
        <v>7.3935000616859998</v>
      </c>
      <c r="E198" s="617">
        <v>2.4777572214610002</v>
      </c>
      <c r="F198" s="615">
        <v>5.0031899383129996</v>
      </c>
      <c r="G198" s="616">
        <v>4.1693249485940003</v>
      </c>
      <c r="H198" s="618">
        <v>0</v>
      </c>
      <c r="I198" s="615">
        <v>16.528919999999999</v>
      </c>
      <c r="J198" s="616">
        <v>12.359595051405</v>
      </c>
      <c r="K198" s="619">
        <v>3.303676295282</v>
      </c>
    </row>
    <row r="199" spans="1:11" ht="14.4" customHeight="1" thickBot="1" x14ac:dyDescent="0.35">
      <c r="A199" s="636" t="s">
        <v>526</v>
      </c>
      <c r="B199" s="620">
        <v>0</v>
      </c>
      <c r="C199" s="620">
        <v>5.79</v>
      </c>
      <c r="D199" s="621">
        <v>5.79</v>
      </c>
      <c r="E199" s="622" t="s">
        <v>335</v>
      </c>
      <c r="F199" s="620">
        <v>0</v>
      </c>
      <c r="G199" s="621">
        <v>0</v>
      </c>
      <c r="H199" s="623">
        <v>0</v>
      </c>
      <c r="I199" s="620">
        <v>0</v>
      </c>
      <c r="J199" s="621">
        <v>0</v>
      </c>
      <c r="K199" s="624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5.79</v>
      </c>
      <c r="D200" s="616">
        <v>5.79</v>
      </c>
      <c r="E200" s="625" t="s">
        <v>335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26" t="s">
        <v>335</v>
      </c>
    </row>
    <row r="201" spans="1:11" ht="14.4" customHeight="1" thickBot="1" x14ac:dyDescent="0.35">
      <c r="A201" s="634" t="s">
        <v>528</v>
      </c>
      <c r="B201" s="615">
        <v>0</v>
      </c>
      <c r="C201" s="615">
        <v>2.1299999999999999E-3</v>
      </c>
      <c r="D201" s="616">
        <v>2.1299999999999999E-3</v>
      </c>
      <c r="E201" s="625" t="s">
        <v>341</v>
      </c>
      <c r="F201" s="615">
        <v>0</v>
      </c>
      <c r="G201" s="616">
        <v>0</v>
      </c>
      <c r="H201" s="618">
        <v>0</v>
      </c>
      <c r="I201" s="615">
        <v>0</v>
      </c>
      <c r="J201" s="616">
        <v>0</v>
      </c>
      <c r="K201" s="619">
        <v>0</v>
      </c>
    </row>
    <row r="202" spans="1:11" ht="14.4" customHeight="1" thickBot="1" x14ac:dyDescent="0.35">
      <c r="A202" s="640" t="s">
        <v>529</v>
      </c>
      <c r="B202" s="620">
        <v>0</v>
      </c>
      <c r="C202" s="620">
        <v>2.1299999999999999E-3</v>
      </c>
      <c r="D202" s="621">
        <v>2.1299999999999999E-3</v>
      </c>
      <c r="E202" s="622" t="s">
        <v>341</v>
      </c>
      <c r="F202" s="620">
        <v>0</v>
      </c>
      <c r="G202" s="621">
        <v>0</v>
      </c>
      <c r="H202" s="623">
        <v>0</v>
      </c>
      <c r="I202" s="620">
        <v>0</v>
      </c>
      <c r="J202" s="621">
        <v>0</v>
      </c>
      <c r="K202" s="628">
        <v>0</v>
      </c>
    </row>
    <row r="203" spans="1:11" ht="14.4" customHeight="1" thickBot="1" x14ac:dyDescent="0.35">
      <c r="A203" s="636" t="s">
        <v>530</v>
      </c>
      <c r="B203" s="620">
        <v>0</v>
      </c>
      <c r="C203" s="620">
        <v>2.1299999999999999E-3</v>
      </c>
      <c r="D203" s="621">
        <v>2.1299999999999999E-3</v>
      </c>
      <c r="E203" s="622" t="s">
        <v>341</v>
      </c>
      <c r="F203" s="620">
        <v>0</v>
      </c>
      <c r="G203" s="621">
        <v>0</v>
      </c>
      <c r="H203" s="623">
        <v>0</v>
      </c>
      <c r="I203" s="620">
        <v>0</v>
      </c>
      <c r="J203" s="621">
        <v>0</v>
      </c>
      <c r="K203" s="628">
        <v>0</v>
      </c>
    </row>
    <row r="204" spans="1:11" ht="14.4" customHeight="1" thickBot="1" x14ac:dyDescent="0.35">
      <c r="A204" s="637" t="s">
        <v>531</v>
      </c>
      <c r="B204" s="615">
        <v>0</v>
      </c>
      <c r="C204" s="615">
        <v>2.1299999999999999E-3</v>
      </c>
      <c r="D204" s="616">
        <v>2.1299999999999999E-3</v>
      </c>
      <c r="E204" s="625" t="s">
        <v>341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19">
        <v>0</v>
      </c>
    </row>
    <row r="205" spans="1:11" ht="14.4" customHeight="1" thickBot="1" x14ac:dyDescent="0.35">
      <c r="A205" s="633" t="s">
        <v>532</v>
      </c>
      <c r="B205" s="615">
        <v>4932.3596660015401</v>
      </c>
      <c r="C205" s="615">
        <v>4986.68361</v>
      </c>
      <c r="D205" s="616">
        <v>54.323943998457999</v>
      </c>
      <c r="E205" s="617">
        <v>1.011013784005</v>
      </c>
      <c r="F205" s="615">
        <v>4861.0141763538404</v>
      </c>
      <c r="G205" s="616">
        <v>4050.8451469615302</v>
      </c>
      <c r="H205" s="618">
        <v>479.05023</v>
      </c>
      <c r="I205" s="615">
        <v>4480.77459</v>
      </c>
      <c r="J205" s="616">
        <v>429.92944303846502</v>
      </c>
      <c r="K205" s="619">
        <v>0.92177772527299995</v>
      </c>
    </row>
    <row r="206" spans="1:11" ht="14.4" customHeight="1" thickBot="1" x14ac:dyDescent="0.35">
      <c r="A206" s="638" t="s">
        <v>533</v>
      </c>
      <c r="B206" s="620">
        <v>4932.3596660015401</v>
      </c>
      <c r="C206" s="620">
        <v>4986.68361</v>
      </c>
      <c r="D206" s="621">
        <v>54.323943998457999</v>
      </c>
      <c r="E206" s="627">
        <v>1.011013784005</v>
      </c>
      <c r="F206" s="620">
        <v>4861.0141763538404</v>
      </c>
      <c r="G206" s="621">
        <v>4050.8451469615302</v>
      </c>
      <c r="H206" s="623">
        <v>479.05023</v>
      </c>
      <c r="I206" s="620">
        <v>4480.77459</v>
      </c>
      <c r="J206" s="621">
        <v>429.92944303846502</v>
      </c>
      <c r="K206" s="628">
        <v>0.92177772527299995</v>
      </c>
    </row>
    <row r="207" spans="1:11" ht="14.4" customHeight="1" thickBot="1" x14ac:dyDescent="0.35">
      <c r="A207" s="640" t="s">
        <v>54</v>
      </c>
      <c r="B207" s="620">
        <v>4932.3596660015401</v>
      </c>
      <c r="C207" s="620">
        <v>4986.68361</v>
      </c>
      <c r="D207" s="621">
        <v>54.323943998457999</v>
      </c>
      <c r="E207" s="627">
        <v>1.011013784005</v>
      </c>
      <c r="F207" s="620">
        <v>4861.0141763538404</v>
      </c>
      <c r="G207" s="621">
        <v>4050.8451469615302</v>
      </c>
      <c r="H207" s="623">
        <v>479.05023</v>
      </c>
      <c r="I207" s="620">
        <v>4480.77459</v>
      </c>
      <c r="J207" s="621">
        <v>429.92944303846502</v>
      </c>
      <c r="K207" s="628">
        <v>0.92177772527299995</v>
      </c>
    </row>
    <row r="208" spans="1:11" ht="14.4" customHeight="1" thickBot="1" x14ac:dyDescent="0.35">
      <c r="A208" s="636" t="s">
        <v>534</v>
      </c>
      <c r="B208" s="620">
        <v>57.999999999998998</v>
      </c>
      <c r="C208" s="620">
        <v>87.021000000000001</v>
      </c>
      <c r="D208" s="621">
        <v>29.021000000000001</v>
      </c>
      <c r="E208" s="627">
        <v>1.5003620689649999</v>
      </c>
      <c r="F208" s="620">
        <v>62</v>
      </c>
      <c r="G208" s="621">
        <v>51.666666666666003</v>
      </c>
      <c r="H208" s="623">
        <v>7.3397500000000004</v>
      </c>
      <c r="I208" s="620">
        <v>73.397499999999994</v>
      </c>
      <c r="J208" s="621">
        <v>21.730833333332999</v>
      </c>
      <c r="K208" s="628">
        <v>1.1838306451609999</v>
      </c>
    </row>
    <row r="209" spans="1:11" ht="14.4" customHeight="1" thickBot="1" x14ac:dyDescent="0.35">
      <c r="A209" s="637" t="s">
        <v>535</v>
      </c>
      <c r="B209" s="615">
        <v>57.999999999998998</v>
      </c>
      <c r="C209" s="615">
        <v>87.021000000000001</v>
      </c>
      <c r="D209" s="616">
        <v>29.021000000000001</v>
      </c>
      <c r="E209" s="617">
        <v>1.5003620689649999</v>
      </c>
      <c r="F209" s="615">
        <v>62</v>
      </c>
      <c r="G209" s="616">
        <v>51.666666666666003</v>
      </c>
      <c r="H209" s="618">
        <v>7.3397500000000004</v>
      </c>
      <c r="I209" s="615">
        <v>73.397499999999994</v>
      </c>
      <c r="J209" s="616">
        <v>21.730833333332999</v>
      </c>
      <c r="K209" s="619">
        <v>1.1838306451609999</v>
      </c>
    </row>
    <row r="210" spans="1:11" ht="14.4" customHeight="1" thickBot="1" x14ac:dyDescent="0.35">
      <c r="A210" s="636" t="s">
        <v>536</v>
      </c>
      <c r="B210" s="620">
        <v>221.00709446844499</v>
      </c>
      <c r="C210" s="620">
        <v>98.626000000000005</v>
      </c>
      <c r="D210" s="621">
        <v>-122.381094468445</v>
      </c>
      <c r="E210" s="627">
        <v>0.44625716761299999</v>
      </c>
      <c r="F210" s="620">
        <v>100.014176353842</v>
      </c>
      <c r="G210" s="621">
        <v>83.345146961533999</v>
      </c>
      <c r="H210" s="623">
        <v>21.788499999999999</v>
      </c>
      <c r="I210" s="620">
        <v>148.63844</v>
      </c>
      <c r="J210" s="621">
        <v>65.293293038464995</v>
      </c>
      <c r="K210" s="628">
        <v>1.486173714755</v>
      </c>
    </row>
    <row r="211" spans="1:11" ht="14.4" customHeight="1" thickBot="1" x14ac:dyDescent="0.35">
      <c r="A211" s="637" t="s">
        <v>537</v>
      </c>
      <c r="B211" s="615">
        <v>221.00709446844499</v>
      </c>
      <c r="C211" s="615">
        <v>98.626000000000005</v>
      </c>
      <c r="D211" s="616">
        <v>-122.381094468445</v>
      </c>
      <c r="E211" s="617">
        <v>0.44625716761299999</v>
      </c>
      <c r="F211" s="615">
        <v>100.014176353842</v>
      </c>
      <c r="G211" s="616">
        <v>83.345146961533999</v>
      </c>
      <c r="H211" s="618">
        <v>21.788499999999999</v>
      </c>
      <c r="I211" s="615">
        <v>148.63844</v>
      </c>
      <c r="J211" s="616">
        <v>65.293293038464995</v>
      </c>
      <c r="K211" s="619">
        <v>1.486173714755</v>
      </c>
    </row>
    <row r="212" spans="1:11" ht="14.4" customHeight="1" thickBot="1" x14ac:dyDescent="0.35">
      <c r="A212" s="636" t="s">
        <v>538</v>
      </c>
      <c r="B212" s="620">
        <v>1147.35257153314</v>
      </c>
      <c r="C212" s="620">
        <v>1156.0526</v>
      </c>
      <c r="D212" s="621">
        <v>8.7000284668570007</v>
      </c>
      <c r="E212" s="627">
        <v>1.0075826983630001</v>
      </c>
      <c r="F212" s="620">
        <v>1261</v>
      </c>
      <c r="G212" s="621">
        <v>1050.8333333333301</v>
      </c>
      <c r="H212" s="623">
        <v>112.47049</v>
      </c>
      <c r="I212" s="620">
        <v>991.33002999999997</v>
      </c>
      <c r="J212" s="621">
        <v>-59.503303333333001</v>
      </c>
      <c r="K212" s="628">
        <v>0.78614593973000002</v>
      </c>
    </row>
    <row r="213" spans="1:11" ht="14.4" customHeight="1" thickBot="1" x14ac:dyDescent="0.35">
      <c r="A213" s="637" t="s">
        <v>539</v>
      </c>
      <c r="B213" s="615">
        <v>1147.35257153314</v>
      </c>
      <c r="C213" s="615">
        <v>1156.0526</v>
      </c>
      <c r="D213" s="616">
        <v>8.7000284668570007</v>
      </c>
      <c r="E213" s="617">
        <v>1.0075826983630001</v>
      </c>
      <c r="F213" s="615">
        <v>1261</v>
      </c>
      <c r="G213" s="616">
        <v>1050.8333333333301</v>
      </c>
      <c r="H213" s="618">
        <v>112.47049</v>
      </c>
      <c r="I213" s="615">
        <v>991.33002999999997</v>
      </c>
      <c r="J213" s="616">
        <v>-59.503303333333001</v>
      </c>
      <c r="K213" s="619">
        <v>0.78614593973000002</v>
      </c>
    </row>
    <row r="214" spans="1:11" ht="14.4" customHeight="1" thickBot="1" x14ac:dyDescent="0.35">
      <c r="A214" s="636" t="s">
        <v>540</v>
      </c>
      <c r="B214" s="620">
        <v>0</v>
      </c>
      <c r="C214" s="620">
        <v>4.5410000000000004</v>
      </c>
      <c r="D214" s="621">
        <v>4.5410000000000004</v>
      </c>
      <c r="E214" s="622" t="s">
        <v>335</v>
      </c>
      <c r="F214" s="620">
        <v>0</v>
      </c>
      <c r="G214" s="621">
        <v>0</v>
      </c>
      <c r="H214" s="623">
        <v>0.123</v>
      </c>
      <c r="I214" s="620">
        <v>2.141</v>
      </c>
      <c r="J214" s="621">
        <v>2.141</v>
      </c>
      <c r="K214" s="624" t="s">
        <v>341</v>
      </c>
    </row>
    <row r="215" spans="1:11" ht="14.4" customHeight="1" thickBot="1" x14ac:dyDescent="0.35">
      <c r="A215" s="637" t="s">
        <v>541</v>
      </c>
      <c r="B215" s="615">
        <v>0</v>
      </c>
      <c r="C215" s="615">
        <v>4.5410000000000004</v>
      </c>
      <c r="D215" s="616">
        <v>4.5410000000000004</v>
      </c>
      <c r="E215" s="625" t="s">
        <v>335</v>
      </c>
      <c r="F215" s="615">
        <v>0</v>
      </c>
      <c r="G215" s="616">
        <v>0</v>
      </c>
      <c r="H215" s="618">
        <v>0.123</v>
      </c>
      <c r="I215" s="615">
        <v>2.141</v>
      </c>
      <c r="J215" s="616">
        <v>2.141</v>
      </c>
      <c r="K215" s="626" t="s">
        <v>341</v>
      </c>
    </row>
    <row r="216" spans="1:11" ht="14.4" customHeight="1" thickBot="1" x14ac:dyDescent="0.35">
      <c r="A216" s="636" t="s">
        <v>542</v>
      </c>
      <c r="B216" s="620">
        <v>784.99999999999</v>
      </c>
      <c r="C216" s="620">
        <v>696.22340999999994</v>
      </c>
      <c r="D216" s="621">
        <v>-88.776589999989</v>
      </c>
      <c r="E216" s="627">
        <v>0.886908802547</v>
      </c>
      <c r="F216" s="620">
        <v>976</v>
      </c>
      <c r="G216" s="621">
        <v>813.33333333333303</v>
      </c>
      <c r="H216" s="623">
        <v>70.457589999999996</v>
      </c>
      <c r="I216" s="620">
        <v>684.62265000000002</v>
      </c>
      <c r="J216" s="621">
        <v>-128.710683333334</v>
      </c>
      <c r="K216" s="628">
        <v>0.70145763319599996</v>
      </c>
    </row>
    <row r="217" spans="1:11" ht="14.4" customHeight="1" thickBot="1" x14ac:dyDescent="0.35">
      <c r="A217" s="637" t="s">
        <v>543</v>
      </c>
      <c r="B217" s="615">
        <v>784.99999999999</v>
      </c>
      <c r="C217" s="615">
        <v>696.07509000000005</v>
      </c>
      <c r="D217" s="616">
        <v>-88.924909999990007</v>
      </c>
      <c r="E217" s="617">
        <v>0.88671985987199997</v>
      </c>
      <c r="F217" s="615">
        <v>968</v>
      </c>
      <c r="G217" s="616">
        <v>806.66666666666697</v>
      </c>
      <c r="H217" s="618">
        <v>69.371750000000006</v>
      </c>
      <c r="I217" s="615">
        <v>677.44744000000003</v>
      </c>
      <c r="J217" s="616">
        <v>-129.219226666667</v>
      </c>
      <c r="K217" s="619">
        <v>0.69984239669399995</v>
      </c>
    </row>
    <row r="218" spans="1:11" ht="14.4" customHeight="1" thickBot="1" x14ac:dyDescent="0.35">
      <c r="A218" s="637" t="s">
        <v>544</v>
      </c>
      <c r="B218" s="615">
        <v>0</v>
      </c>
      <c r="C218" s="615">
        <v>0.14832000000000001</v>
      </c>
      <c r="D218" s="616">
        <v>0.14832000000000001</v>
      </c>
      <c r="E218" s="625" t="s">
        <v>335</v>
      </c>
      <c r="F218" s="615">
        <v>8</v>
      </c>
      <c r="G218" s="616">
        <v>6.6666666666659999</v>
      </c>
      <c r="H218" s="618">
        <v>1.0858399999999999</v>
      </c>
      <c r="I218" s="615">
        <v>7.1752099999999999</v>
      </c>
      <c r="J218" s="616">
        <v>0.50854333333299995</v>
      </c>
      <c r="K218" s="619">
        <v>0.89690124999999998</v>
      </c>
    </row>
    <row r="219" spans="1:11" ht="14.4" customHeight="1" thickBot="1" x14ac:dyDescent="0.35">
      <c r="A219" s="636" t="s">
        <v>545</v>
      </c>
      <c r="B219" s="620">
        <v>0</v>
      </c>
      <c r="C219" s="620">
        <v>557.37347999999997</v>
      </c>
      <c r="D219" s="621">
        <v>557.37347999999997</v>
      </c>
      <c r="E219" s="622" t="s">
        <v>335</v>
      </c>
      <c r="F219" s="620">
        <v>0</v>
      </c>
      <c r="G219" s="621">
        <v>0</v>
      </c>
      <c r="H219" s="623">
        <v>52.901629999999997</v>
      </c>
      <c r="I219" s="620">
        <v>499.80164000000002</v>
      </c>
      <c r="J219" s="621">
        <v>499.80164000000002</v>
      </c>
      <c r="K219" s="624" t="s">
        <v>341</v>
      </c>
    </row>
    <row r="220" spans="1:11" ht="14.4" customHeight="1" thickBot="1" x14ac:dyDescent="0.35">
      <c r="A220" s="637" t="s">
        <v>546</v>
      </c>
      <c r="B220" s="615">
        <v>0</v>
      </c>
      <c r="C220" s="615">
        <v>557.37347999999997</v>
      </c>
      <c r="D220" s="616">
        <v>557.37347999999997</v>
      </c>
      <c r="E220" s="625" t="s">
        <v>335</v>
      </c>
      <c r="F220" s="615">
        <v>0</v>
      </c>
      <c r="G220" s="616">
        <v>0</v>
      </c>
      <c r="H220" s="618">
        <v>52.901629999999997</v>
      </c>
      <c r="I220" s="615">
        <v>499.80164000000002</v>
      </c>
      <c r="J220" s="616">
        <v>499.80164000000002</v>
      </c>
      <c r="K220" s="626" t="s">
        <v>341</v>
      </c>
    </row>
    <row r="221" spans="1:11" ht="14.4" customHeight="1" thickBot="1" x14ac:dyDescent="0.35">
      <c r="A221" s="636" t="s">
        <v>547</v>
      </c>
      <c r="B221" s="620">
        <v>2720.99999999997</v>
      </c>
      <c r="C221" s="620">
        <v>2386.8461200000002</v>
      </c>
      <c r="D221" s="621">
        <v>-334.153879999965</v>
      </c>
      <c r="E221" s="627">
        <v>0.87719445791899997</v>
      </c>
      <c r="F221" s="620">
        <v>2462</v>
      </c>
      <c r="G221" s="621">
        <v>2051.6666666666702</v>
      </c>
      <c r="H221" s="623">
        <v>213.96926999999999</v>
      </c>
      <c r="I221" s="620">
        <v>2080.8433300000002</v>
      </c>
      <c r="J221" s="621">
        <v>29.176663333333</v>
      </c>
      <c r="K221" s="628">
        <v>0.84518413078700005</v>
      </c>
    </row>
    <row r="222" spans="1:11" ht="14.4" customHeight="1" thickBot="1" x14ac:dyDescent="0.35">
      <c r="A222" s="637" t="s">
        <v>548</v>
      </c>
      <c r="B222" s="615">
        <v>2720.99999999997</v>
      </c>
      <c r="C222" s="615">
        <v>2386.8461200000002</v>
      </c>
      <c r="D222" s="616">
        <v>-334.153879999965</v>
      </c>
      <c r="E222" s="617">
        <v>0.87719445791899997</v>
      </c>
      <c r="F222" s="615">
        <v>2462</v>
      </c>
      <c r="G222" s="616">
        <v>2051.6666666666702</v>
      </c>
      <c r="H222" s="618">
        <v>213.96926999999999</v>
      </c>
      <c r="I222" s="615">
        <v>2080.8433300000002</v>
      </c>
      <c r="J222" s="616">
        <v>29.176663333333</v>
      </c>
      <c r="K222" s="619">
        <v>0.84518413078700005</v>
      </c>
    </row>
    <row r="223" spans="1:11" ht="14.4" customHeight="1" thickBot="1" x14ac:dyDescent="0.35">
      <c r="A223" s="641"/>
      <c r="B223" s="615">
        <v>-16037.082669318201</v>
      </c>
      <c r="C223" s="615">
        <v>-19133.746179999998</v>
      </c>
      <c r="D223" s="616">
        <v>-3096.6635106818499</v>
      </c>
      <c r="E223" s="617">
        <v>1.1930939419919999</v>
      </c>
      <c r="F223" s="615">
        <v>-14906.8065531593</v>
      </c>
      <c r="G223" s="616">
        <v>-12422.3387942994</v>
      </c>
      <c r="H223" s="618">
        <v>-1304.2712799999999</v>
      </c>
      <c r="I223" s="615">
        <v>-14601.625690000001</v>
      </c>
      <c r="J223" s="616">
        <v>-2179.2868957006399</v>
      </c>
      <c r="K223" s="619">
        <v>0.97952741507200003</v>
      </c>
    </row>
    <row r="224" spans="1:11" ht="14.4" customHeight="1" thickBot="1" x14ac:dyDescent="0.35">
      <c r="A224" s="642" t="s">
        <v>66</v>
      </c>
      <c r="B224" s="629">
        <v>-16037.082669318201</v>
      </c>
      <c r="C224" s="629">
        <v>-19133.746179999998</v>
      </c>
      <c r="D224" s="630">
        <v>-3096.6635106817798</v>
      </c>
      <c r="E224" s="631">
        <v>-1.1292132370470001</v>
      </c>
      <c r="F224" s="629">
        <v>-14906.8065531593</v>
      </c>
      <c r="G224" s="630">
        <v>-12422.3387942994</v>
      </c>
      <c r="H224" s="629">
        <v>-1304.2712799999999</v>
      </c>
      <c r="I224" s="629">
        <v>-14601.625690000001</v>
      </c>
      <c r="J224" s="630">
        <v>-2179.2868957006399</v>
      </c>
      <c r="K224" s="632">
        <v>0.97952741507200003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549</v>
      </c>
      <c r="B5" s="644" t="s">
        <v>550</v>
      </c>
      <c r="C5" s="645" t="s">
        <v>551</v>
      </c>
      <c r="D5" s="645" t="s">
        <v>551</v>
      </c>
      <c r="E5" s="645"/>
      <c r="F5" s="645" t="s">
        <v>551</v>
      </c>
      <c r="G5" s="645" t="s">
        <v>551</v>
      </c>
      <c r="H5" s="645" t="s">
        <v>551</v>
      </c>
      <c r="I5" s="646" t="s">
        <v>551</v>
      </c>
      <c r="J5" s="647" t="s">
        <v>74</v>
      </c>
    </row>
    <row r="6" spans="1:10" ht="14.4" customHeight="1" x14ac:dyDescent="0.3">
      <c r="A6" s="643" t="s">
        <v>549</v>
      </c>
      <c r="B6" s="644" t="s">
        <v>344</v>
      </c>
      <c r="C6" s="645">
        <v>1727.5287700000001</v>
      </c>
      <c r="D6" s="645">
        <v>1559.2290899999998</v>
      </c>
      <c r="E6" s="645"/>
      <c r="F6" s="645">
        <v>1519.498180000001</v>
      </c>
      <c r="G6" s="645">
        <v>1523.5406815558715</v>
      </c>
      <c r="H6" s="645">
        <v>-4.0425015558705581</v>
      </c>
      <c r="I6" s="646">
        <v>0.99734664022772124</v>
      </c>
      <c r="J6" s="647" t="s">
        <v>1</v>
      </c>
    </row>
    <row r="7" spans="1:10" ht="14.4" customHeight="1" x14ac:dyDescent="0.3">
      <c r="A7" s="643" t="s">
        <v>549</v>
      </c>
      <c r="B7" s="644" t="s">
        <v>345</v>
      </c>
      <c r="C7" s="645">
        <v>91.159020000000012</v>
      </c>
      <c r="D7" s="645">
        <v>179.46428999999901</v>
      </c>
      <c r="E7" s="645"/>
      <c r="F7" s="645">
        <v>113.87635</v>
      </c>
      <c r="G7" s="645">
        <v>153.13630101529665</v>
      </c>
      <c r="H7" s="645">
        <v>-39.25995101529665</v>
      </c>
      <c r="I7" s="646">
        <v>0.74362740411644779</v>
      </c>
      <c r="J7" s="647" t="s">
        <v>1</v>
      </c>
    </row>
    <row r="8" spans="1:10" ht="14.4" customHeight="1" x14ac:dyDescent="0.3">
      <c r="A8" s="643" t="s">
        <v>549</v>
      </c>
      <c r="B8" s="644" t="s">
        <v>346</v>
      </c>
      <c r="C8" s="645">
        <v>0</v>
      </c>
      <c r="D8" s="645" t="s">
        <v>551</v>
      </c>
      <c r="E8" s="645"/>
      <c r="F8" s="645">
        <v>15.482939999999999</v>
      </c>
      <c r="G8" s="645">
        <v>0</v>
      </c>
      <c r="H8" s="645">
        <v>15.482939999999999</v>
      </c>
      <c r="I8" s="646" t="s">
        <v>551</v>
      </c>
      <c r="J8" s="647" t="s">
        <v>1</v>
      </c>
    </row>
    <row r="9" spans="1:10" ht="14.4" customHeight="1" x14ac:dyDescent="0.3">
      <c r="A9" s="643" t="s">
        <v>549</v>
      </c>
      <c r="B9" s="644" t="s">
        <v>347</v>
      </c>
      <c r="C9" s="645">
        <v>374.97724999999991</v>
      </c>
      <c r="D9" s="645">
        <v>383.80783999999892</v>
      </c>
      <c r="E9" s="645"/>
      <c r="F9" s="645">
        <v>297.50414000000001</v>
      </c>
      <c r="G9" s="645">
        <v>314.80154539493162</v>
      </c>
      <c r="H9" s="645">
        <v>-17.297405394931616</v>
      </c>
      <c r="I9" s="646">
        <v>0.94505298449780062</v>
      </c>
      <c r="J9" s="647" t="s">
        <v>1</v>
      </c>
    </row>
    <row r="10" spans="1:10" ht="14.4" customHeight="1" x14ac:dyDescent="0.3">
      <c r="A10" s="643" t="s">
        <v>549</v>
      </c>
      <c r="B10" s="644" t="s">
        <v>348</v>
      </c>
      <c r="C10" s="645">
        <v>49.780399999999993</v>
      </c>
      <c r="D10" s="645">
        <v>50.149349999999991</v>
      </c>
      <c r="E10" s="645"/>
      <c r="F10" s="645">
        <v>42.029649999999997</v>
      </c>
      <c r="G10" s="645">
        <v>44.586299718061667</v>
      </c>
      <c r="H10" s="645">
        <v>-2.5566497180616707</v>
      </c>
      <c r="I10" s="646">
        <v>0.94265840102837717</v>
      </c>
      <c r="J10" s="647" t="s">
        <v>1</v>
      </c>
    </row>
    <row r="11" spans="1:10" ht="14.4" customHeight="1" x14ac:dyDescent="0.3">
      <c r="A11" s="643" t="s">
        <v>549</v>
      </c>
      <c r="B11" s="644" t="s">
        <v>349</v>
      </c>
      <c r="C11" s="645">
        <v>29.44415</v>
      </c>
      <c r="D11" s="645">
        <v>27.710450000000002</v>
      </c>
      <c r="E11" s="645"/>
      <c r="F11" s="645">
        <v>30.16752</v>
      </c>
      <c r="G11" s="645">
        <v>27.262503661095</v>
      </c>
      <c r="H11" s="645">
        <v>2.9050163389049999</v>
      </c>
      <c r="I11" s="646">
        <v>1.1065572104094976</v>
      </c>
      <c r="J11" s="647" t="s">
        <v>1</v>
      </c>
    </row>
    <row r="12" spans="1:10" ht="14.4" customHeight="1" x14ac:dyDescent="0.3">
      <c r="A12" s="643" t="s">
        <v>549</v>
      </c>
      <c r="B12" s="644" t="s">
        <v>552</v>
      </c>
      <c r="C12" s="645">
        <v>2272.8895899999998</v>
      </c>
      <c r="D12" s="645">
        <v>2200.361019999998</v>
      </c>
      <c r="E12" s="645"/>
      <c r="F12" s="645">
        <v>2018.558780000001</v>
      </c>
      <c r="G12" s="645">
        <v>2063.327331345256</v>
      </c>
      <c r="H12" s="645">
        <v>-44.768551345254991</v>
      </c>
      <c r="I12" s="646">
        <v>0.97830273914121679</v>
      </c>
      <c r="J12" s="647" t="s">
        <v>553</v>
      </c>
    </row>
    <row r="14" spans="1:10" ht="14.4" customHeight="1" x14ac:dyDescent="0.3">
      <c r="A14" s="643" t="s">
        <v>549</v>
      </c>
      <c r="B14" s="644" t="s">
        <v>550</v>
      </c>
      <c r="C14" s="645" t="s">
        <v>551</v>
      </c>
      <c r="D14" s="645" t="s">
        <v>551</v>
      </c>
      <c r="E14" s="645"/>
      <c r="F14" s="645" t="s">
        <v>551</v>
      </c>
      <c r="G14" s="645" t="s">
        <v>551</v>
      </c>
      <c r="H14" s="645" t="s">
        <v>551</v>
      </c>
      <c r="I14" s="646" t="s">
        <v>551</v>
      </c>
      <c r="J14" s="647" t="s">
        <v>74</v>
      </c>
    </row>
    <row r="15" spans="1:10" ht="14.4" customHeight="1" x14ac:dyDescent="0.3">
      <c r="A15" s="643" t="s">
        <v>554</v>
      </c>
      <c r="B15" s="644" t="s">
        <v>555</v>
      </c>
      <c r="C15" s="645" t="s">
        <v>551</v>
      </c>
      <c r="D15" s="645" t="s">
        <v>551</v>
      </c>
      <c r="E15" s="645"/>
      <c r="F15" s="645" t="s">
        <v>551</v>
      </c>
      <c r="G15" s="645" t="s">
        <v>551</v>
      </c>
      <c r="H15" s="645" t="s">
        <v>551</v>
      </c>
      <c r="I15" s="646" t="s">
        <v>551</v>
      </c>
      <c r="J15" s="647" t="s">
        <v>0</v>
      </c>
    </row>
    <row r="16" spans="1:10" ht="14.4" customHeight="1" x14ac:dyDescent="0.3">
      <c r="A16" s="643" t="s">
        <v>554</v>
      </c>
      <c r="B16" s="644" t="s">
        <v>344</v>
      </c>
      <c r="C16" s="645">
        <v>0.18684000000000001</v>
      </c>
      <c r="D16" s="645">
        <v>0</v>
      </c>
      <c r="E16" s="645"/>
      <c r="F16" s="645" t="s">
        <v>551</v>
      </c>
      <c r="G16" s="645" t="s">
        <v>551</v>
      </c>
      <c r="H16" s="645" t="s">
        <v>551</v>
      </c>
      <c r="I16" s="646" t="s">
        <v>551</v>
      </c>
      <c r="J16" s="647" t="s">
        <v>1</v>
      </c>
    </row>
    <row r="17" spans="1:10" ht="14.4" customHeight="1" x14ac:dyDescent="0.3">
      <c r="A17" s="643" t="s">
        <v>554</v>
      </c>
      <c r="B17" s="644" t="s">
        <v>556</v>
      </c>
      <c r="C17" s="645">
        <v>0.18684000000000001</v>
      </c>
      <c r="D17" s="645">
        <v>0</v>
      </c>
      <c r="E17" s="645"/>
      <c r="F17" s="645" t="s">
        <v>551</v>
      </c>
      <c r="G17" s="645" t="s">
        <v>551</v>
      </c>
      <c r="H17" s="645" t="s">
        <v>551</v>
      </c>
      <c r="I17" s="646" t="s">
        <v>551</v>
      </c>
      <c r="J17" s="647" t="s">
        <v>557</v>
      </c>
    </row>
    <row r="18" spans="1:10" ht="14.4" customHeight="1" x14ac:dyDescent="0.3">
      <c r="A18" s="643" t="s">
        <v>551</v>
      </c>
      <c r="B18" s="644" t="s">
        <v>551</v>
      </c>
      <c r="C18" s="645" t="s">
        <v>551</v>
      </c>
      <c r="D18" s="645" t="s">
        <v>551</v>
      </c>
      <c r="E18" s="645"/>
      <c r="F18" s="645" t="s">
        <v>551</v>
      </c>
      <c r="G18" s="645" t="s">
        <v>551</v>
      </c>
      <c r="H18" s="645" t="s">
        <v>551</v>
      </c>
      <c r="I18" s="646" t="s">
        <v>551</v>
      </c>
      <c r="J18" s="647" t="s">
        <v>558</v>
      </c>
    </row>
    <row r="19" spans="1:10" ht="14.4" customHeight="1" x14ac:dyDescent="0.3">
      <c r="A19" s="643" t="s">
        <v>559</v>
      </c>
      <c r="B19" s="644" t="s">
        <v>560</v>
      </c>
      <c r="C19" s="645" t="s">
        <v>551</v>
      </c>
      <c r="D19" s="645" t="s">
        <v>551</v>
      </c>
      <c r="E19" s="645"/>
      <c r="F19" s="645" t="s">
        <v>551</v>
      </c>
      <c r="G19" s="645" t="s">
        <v>551</v>
      </c>
      <c r="H19" s="645" t="s">
        <v>551</v>
      </c>
      <c r="I19" s="646" t="s">
        <v>551</v>
      </c>
      <c r="J19" s="647" t="s">
        <v>0</v>
      </c>
    </row>
    <row r="20" spans="1:10" ht="14.4" customHeight="1" x14ac:dyDescent="0.3">
      <c r="A20" s="643" t="s">
        <v>559</v>
      </c>
      <c r="B20" s="644" t="s">
        <v>344</v>
      </c>
      <c r="C20" s="645">
        <v>1696.6775400000001</v>
      </c>
      <c r="D20" s="645">
        <v>1537.9435699999999</v>
      </c>
      <c r="E20" s="645"/>
      <c r="F20" s="645">
        <v>1496.4646400000011</v>
      </c>
      <c r="G20" s="645">
        <v>1492.5008208812083</v>
      </c>
      <c r="H20" s="645">
        <v>3.9638191187927987</v>
      </c>
      <c r="I20" s="646">
        <v>1.0026558237445071</v>
      </c>
      <c r="J20" s="647" t="s">
        <v>1</v>
      </c>
    </row>
    <row r="21" spans="1:10" ht="14.4" customHeight="1" x14ac:dyDescent="0.3">
      <c r="A21" s="643" t="s">
        <v>559</v>
      </c>
      <c r="B21" s="644" t="s">
        <v>345</v>
      </c>
      <c r="C21" s="645">
        <v>91.159020000000012</v>
      </c>
      <c r="D21" s="645">
        <v>179.46428999999901</v>
      </c>
      <c r="E21" s="645"/>
      <c r="F21" s="645">
        <v>113.87635</v>
      </c>
      <c r="G21" s="645">
        <v>153.13630101529665</v>
      </c>
      <c r="H21" s="645">
        <v>-39.25995101529665</v>
      </c>
      <c r="I21" s="646">
        <v>0.74362740411644779</v>
      </c>
      <c r="J21" s="647" t="s">
        <v>1</v>
      </c>
    </row>
    <row r="22" spans="1:10" ht="14.4" customHeight="1" x14ac:dyDescent="0.3">
      <c r="A22" s="643" t="s">
        <v>559</v>
      </c>
      <c r="B22" s="644" t="s">
        <v>346</v>
      </c>
      <c r="C22" s="645">
        <v>0</v>
      </c>
      <c r="D22" s="645" t="s">
        <v>551</v>
      </c>
      <c r="E22" s="645"/>
      <c r="F22" s="645">
        <v>15.482939999999999</v>
      </c>
      <c r="G22" s="645">
        <v>0</v>
      </c>
      <c r="H22" s="645">
        <v>15.482939999999999</v>
      </c>
      <c r="I22" s="646" t="s">
        <v>551</v>
      </c>
      <c r="J22" s="647" t="s">
        <v>1</v>
      </c>
    </row>
    <row r="23" spans="1:10" ht="14.4" customHeight="1" x14ac:dyDescent="0.3">
      <c r="A23" s="643" t="s">
        <v>559</v>
      </c>
      <c r="B23" s="644" t="s">
        <v>347</v>
      </c>
      <c r="C23" s="645">
        <v>374.97724999999991</v>
      </c>
      <c r="D23" s="645">
        <v>383.73229999999893</v>
      </c>
      <c r="E23" s="645"/>
      <c r="F23" s="645">
        <v>297.50414000000001</v>
      </c>
      <c r="G23" s="645">
        <v>314.73783002023663</v>
      </c>
      <c r="H23" s="645">
        <v>-17.233690020236622</v>
      </c>
      <c r="I23" s="646">
        <v>0.9452443005687351</v>
      </c>
      <c r="J23" s="647" t="s">
        <v>1</v>
      </c>
    </row>
    <row r="24" spans="1:10" ht="14.4" customHeight="1" x14ac:dyDescent="0.3">
      <c r="A24" s="643" t="s">
        <v>559</v>
      </c>
      <c r="B24" s="644" t="s">
        <v>348</v>
      </c>
      <c r="C24" s="645">
        <v>49.780399999999993</v>
      </c>
      <c r="D24" s="645">
        <v>50.149349999999991</v>
      </c>
      <c r="E24" s="645"/>
      <c r="F24" s="645">
        <v>42.029649999999997</v>
      </c>
      <c r="G24" s="645">
        <v>44.586299718061667</v>
      </c>
      <c r="H24" s="645">
        <v>-2.5566497180616707</v>
      </c>
      <c r="I24" s="646">
        <v>0.94265840102837717</v>
      </c>
      <c r="J24" s="647" t="s">
        <v>1</v>
      </c>
    </row>
    <row r="25" spans="1:10" ht="14.4" customHeight="1" x14ac:dyDescent="0.3">
      <c r="A25" s="643" t="s">
        <v>559</v>
      </c>
      <c r="B25" s="644" t="s">
        <v>349</v>
      </c>
      <c r="C25" s="645">
        <v>29.44415</v>
      </c>
      <c r="D25" s="645">
        <v>27.710450000000002</v>
      </c>
      <c r="E25" s="645"/>
      <c r="F25" s="645">
        <v>30.16752</v>
      </c>
      <c r="G25" s="645">
        <v>27.262503661095</v>
      </c>
      <c r="H25" s="645">
        <v>2.9050163389049999</v>
      </c>
      <c r="I25" s="646">
        <v>1.1065572104094976</v>
      </c>
      <c r="J25" s="647" t="s">
        <v>1</v>
      </c>
    </row>
    <row r="26" spans="1:10" ht="14.4" customHeight="1" x14ac:dyDescent="0.3">
      <c r="A26" s="643" t="s">
        <v>559</v>
      </c>
      <c r="B26" s="644" t="s">
        <v>561</v>
      </c>
      <c r="C26" s="645">
        <v>2242.03836</v>
      </c>
      <c r="D26" s="645">
        <v>2178.9999599999978</v>
      </c>
      <c r="E26" s="645"/>
      <c r="F26" s="645">
        <v>1995.5252400000011</v>
      </c>
      <c r="G26" s="645">
        <v>2032.2237552958979</v>
      </c>
      <c r="H26" s="645">
        <v>-36.698515295896868</v>
      </c>
      <c r="I26" s="646">
        <v>0.98194169554397648</v>
      </c>
      <c r="J26" s="647" t="s">
        <v>557</v>
      </c>
    </row>
    <row r="27" spans="1:10" ht="14.4" customHeight="1" x14ac:dyDescent="0.3">
      <c r="A27" s="643" t="s">
        <v>551</v>
      </c>
      <c r="B27" s="644" t="s">
        <v>551</v>
      </c>
      <c r="C27" s="645" t="s">
        <v>551</v>
      </c>
      <c r="D27" s="645" t="s">
        <v>551</v>
      </c>
      <c r="E27" s="645"/>
      <c r="F27" s="645" t="s">
        <v>551</v>
      </c>
      <c r="G27" s="645" t="s">
        <v>551</v>
      </c>
      <c r="H27" s="645" t="s">
        <v>551</v>
      </c>
      <c r="I27" s="646" t="s">
        <v>551</v>
      </c>
      <c r="J27" s="647" t="s">
        <v>558</v>
      </c>
    </row>
    <row r="28" spans="1:10" ht="14.4" customHeight="1" x14ac:dyDescent="0.3">
      <c r="A28" s="643" t="s">
        <v>562</v>
      </c>
      <c r="B28" s="644" t="s">
        <v>563</v>
      </c>
      <c r="C28" s="645" t="s">
        <v>551</v>
      </c>
      <c r="D28" s="645" t="s">
        <v>551</v>
      </c>
      <c r="E28" s="645"/>
      <c r="F28" s="645" t="s">
        <v>551</v>
      </c>
      <c r="G28" s="645" t="s">
        <v>551</v>
      </c>
      <c r="H28" s="645" t="s">
        <v>551</v>
      </c>
      <c r="I28" s="646" t="s">
        <v>551</v>
      </c>
      <c r="J28" s="647" t="s">
        <v>0</v>
      </c>
    </row>
    <row r="29" spans="1:10" ht="14.4" customHeight="1" x14ac:dyDescent="0.3">
      <c r="A29" s="643" t="s">
        <v>562</v>
      </c>
      <c r="B29" s="644" t="s">
        <v>344</v>
      </c>
      <c r="C29" s="645">
        <v>30.664390000000001</v>
      </c>
      <c r="D29" s="645">
        <v>21.285519999999998</v>
      </c>
      <c r="E29" s="645"/>
      <c r="F29" s="645">
        <v>23.033539999999999</v>
      </c>
      <c r="G29" s="645">
        <v>31.039860674663334</v>
      </c>
      <c r="H29" s="645">
        <v>-8.0063206746633355</v>
      </c>
      <c r="I29" s="646">
        <v>0.74206325348623126</v>
      </c>
      <c r="J29" s="647" t="s">
        <v>1</v>
      </c>
    </row>
    <row r="30" spans="1:10" ht="14.4" customHeight="1" x14ac:dyDescent="0.3">
      <c r="A30" s="643" t="s">
        <v>562</v>
      </c>
      <c r="B30" s="644" t="s">
        <v>347</v>
      </c>
      <c r="C30" s="645" t="s">
        <v>551</v>
      </c>
      <c r="D30" s="645">
        <v>7.5539999999999996E-2</v>
      </c>
      <c r="E30" s="645"/>
      <c r="F30" s="645">
        <v>0</v>
      </c>
      <c r="G30" s="645">
        <v>6.3715374695000007E-2</v>
      </c>
      <c r="H30" s="645">
        <v>-6.3715374695000007E-2</v>
      </c>
      <c r="I30" s="646">
        <v>0</v>
      </c>
      <c r="J30" s="647" t="s">
        <v>1</v>
      </c>
    </row>
    <row r="31" spans="1:10" ht="14.4" customHeight="1" x14ac:dyDescent="0.3">
      <c r="A31" s="643" t="s">
        <v>562</v>
      </c>
      <c r="B31" s="644" t="s">
        <v>564</v>
      </c>
      <c r="C31" s="645">
        <v>30.664390000000001</v>
      </c>
      <c r="D31" s="645">
        <v>21.361059999999998</v>
      </c>
      <c r="E31" s="645"/>
      <c r="F31" s="645">
        <v>23.033539999999999</v>
      </c>
      <c r="G31" s="645">
        <v>31.103576049358335</v>
      </c>
      <c r="H31" s="645">
        <v>-8.0700360493583361</v>
      </c>
      <c r="I31" s="646">
        <v>0.7405431440888991</v>
      </c>
      <c r="J31" s="647" t="s">
        <v>557</v>
      </c>
    </row>
    <row r="32" spans="1:10" ht="14.4" customHeight="1" x14ac:dyDescent="0.3">
      <c r="A32" s="643" t="s">
        <v>551</v>
      </c>
      <c r="B32" s="644" t="s">
        <v>551</v>
      </c>
      <c r="C32" s="645" t="s">
        <v>551</v>
      </c>
      <c r="D32" s="645" t="s">
        <v>551</v>
      </c>
      <c r="E32" s="645"/>
      <c r="F32" s="645" t="s">
        <v>551</v>
      </c>
      <c r="G32" s="645" t="s">
        <v>551</v>
      </c>
      <c r="H32" s="645" t="s">
        <v>551</v>
      </c>
      <c r="I32" s="646" t="s">
        <v>551</v>
      </c>
      <c r="J32" s="647" t="s">
        <v>558</v>
      </c>
    </row>
    <row r="33" spans="1:10" ht="14.4" customHeight="1" x14ac:dyDescent="0.3">
      <c r="A33" s="643" t="s">
        <v>549</v>
      </c>
      <c r="B33" s="644" t="s">
        <v>552</v>
      </c>
      <c r="C33" s="645">
        <v>2272.8895899999998</v>
      </c>
      <c r="D33" s="645">
        <v>2200.3610199999976</v>
      </c>
      <c r="E33" s="645"/>
      <c r="F33" s="645">
        <v>2018.558780000001</v>
      </c>
      <c r="G33" s="645">
        <v>2063.3273313452564</v>
      </c>
      <c r="H33" s="645">
        <v>-44.768551345255446</v>
      </c>
      <c r="I33" s="646">
        <v>0.97830273914121657</v>
      </c>
      <c r="J33" s="647" t="s">
        <v>553</v>
      </c>
    </row>
  </sheetData>
  <mergeCells count="3">
    <mergeCell ref="F3:I3"/>
    <mergeCell ref="C4:D4"/>
    <mergeCell ref="A1:I1"/>
  </mergeCells>
  <conditionalFormatting sqref="F13 F34:F65537">
    <cfRule type="cellIs" dxfId="72" priority="18" stopIfTrue="1" operator="greaterThan">
      <formula>1</formula>
    </cfRule>
  </conditionalFormatting>
  <conditionalFormatting sqref="H5:H12">
    <cfRule type="expression" dxfId="71" priority="14">
      <formula>$H5&gt;0</formula>
    </cfRule>
  </conditionalFormatting>
  <conditionalFormatting sqref="I5:I12">
    <cfRule type="expression" dxfId="70" priority="15">
      <formula>$I5&gt;1</formula>
    </cfRule>
  </conditionalFormatting>
  <conditionalFormatting sqref="B5:B12">
    <cfRule type="expression" dxfId="69" priority="11">
      <formula>OR($J5="NS",$J5="SumaNS",$J5="Účet")</formula>
    </cfRule>
  </conditionalFormatting>
  <conditionalFormatting sqref="B5:D12 F5:I12">
    <cfRule type="expression" dxfId="68" priority="17">
      <formula>AND($J5&lt;&gt;"",$J5&lt;&gt;"mezeraKL")</formula>
    </cfRule>
  </conditionalFormatting>
  <conditionalFormatting sqref="B5:D12 F5:I12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6" priority="13">
      <formula>OR($J5="SumaNS",$J5="NS")</formula>
    </cfRule>
  </conditionalFormatting>
  <conditionalFormatting sqref="A5:A12">
    <cfRule type="expression" dxfId="65" priority="9">
      <formula>AND($J5&lt;&gt;"mezeraKL",$J5&lt;&gt;"")</formula>
    </cfRule>
  </conditionalFormatting>
  <conditionalFormatting sqref="A5:A12">
    <cfRule type="expression" dxfId="64" priority="10">
      <formula>AND($J5&lt;&gt;"",$J5&lt;&gt;"mezeraKL")</formula>
    </cfRule>
  </conditionalFormatting>
  <conditionalFormatting sqref="H14:H33">
    <cfRule type="expression" dxfId="63" priority="5">
      <formula>$H14&gt;0</formula>
    </cfRule>
  </conditionalFormatting>
  <conditionalFormatting sqref="A14:A33">
    <cfRule type="expression" dxfId="62" priority="2">
      <formula>AND($J14&lt;&gt;"mezeraKL",$J14&lt;&gt;"")</formula>
    </cfRule>
  </conditionalFormatting>
  <conditionalFormatting sqref="I14:I33">
    <cfRule type="expression" dxfId="61" priority="6">
      <formula>$I14&gt;1</formula>
    </cfRule>
  </conditionalFormatting>
  <conditionalFormatting sqref="B14:B33">
    <cfRule type="expression" dxfId="60" priority="1">
      <formula>OR($J14="NS",$J14="SumaNS",$J14="Účet")</formula>
    </cfRule>
  </conditionalFormatting>
  <conditionalFormatting sqref="A14:D33 F14:I33">
    <cfRule type="expression" dxfId="59" priority="8">
      <formula>AND($J14&lt;&gt;"",$J14&lt;&gt;"mezeraKL")</formula>
    </cfRule>
  </conditionalFormatting>
  <conditionalFormatting sqref="B14:D33 F14:I33">
    <cfRule type="expression" dxfId="5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9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162.47479629566655</v>
      </c>
      <c r="M3" s="207">
        <f>SUBTOTAL(9,M5:M1048576)</f>
        <v>12238.203333333335</v>
      </c>
      <c r="N3" s="208">
        <f>SUBTOTAL(9,N5:N1048576)</f>
        <v>1988399.5936082809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5" t="s">
        <v>549</v>
      </c>
      <c r="B5" s="656" t="s">
        <v>550</v>
      </c>
      <c r="C5" s="657" t="s">
        <v>559</v>
      </c>
      <c r="D5" s="658" t="s">
        <v>3573</v>
      </c>
      <c r="E5" s="657" t="s">
        <v>565</v>
      </c>
      <c r="F5" s="658" t="s">
        <v>3575</v>
      </c>
      <c r="G5" s="657"/>
      <c r="H5" s="657" t="s">
        <v>566</v>
      </c>
      <c r="I5" s="657" t="s">
        <v>567</v>
      </c>
      <c r="J5" s="657" t="s">
        <v>568</v>
      </c>
      <c r="K5" s="657" t="s">
        <v>569</v>
      </c>
      <c r="L5" s="659">
        <v>49.38</v>
      </c>
      <c r="M5" s="659">
        <v>2</v>
      </c>
      <c r="N5" s="660">
        <v>98.76</v>
      </c>
    </row>
    <row r="6" spans="1:14" ht="14.4" customHeight="1" x14ac:dyDescent="0.3">
      <c r="A6" s="661" t="s">
        <v>549</v>
      </c>
      <c r="B6" s="662" t="s">
        <v>550</v>
      </c>
      <c r="C6" s="663" t="s">
        <v>559</v>
      </c>
      <c r="D6" s="664" t="s">
        <v>3573</v>
      </c>
      <c r="E6" s="663" t="s">
        <v>565</v>
      </c>
      <c r="F6" s="664" t="s">
        <v>3575</v>
      </c>
      <c r="G6" s="663"/>
      <c r="H6" s="663" t="s">
        <v>570</v>
      </c>
      <c r="I6" s="663" t="s">
        <v>571</v>
      </c>
      <c r="J6" s="663" t="s">
        <v>572</v>
      </c>
      <c r="K6" s="663" t="s">
        <v>573</v>
      </c>
      <c r="L6" s="665">
        <v>125.55979886739969</v>
      </c>
      <c r="M6" s="665">
        <v>3</v>
      </c>
      <c r="N6" s="666">
        <v>376.67939660219906</v>
      </c>
    </row>
    <row r="7" spans="1:14" ht="14.4" customHeight="1" x14ac:dyDescent="0.3">
      <c r="A7" s="661" t="s">
        <v>549</v>
      </c>
      <c r="B7" s="662" t="s">
        <v>550</v>
      </c>
      <c r="C7" s="663" t="s">
        <v>559</v>
      </c>
      <c r="D7" s="664" t="s">
        <v>3573</v>
      </c>
      <c r="E7" s="663" t="s">
        <v>565</v>
      </c>
      <c r="F7" s="664" t="s">
        <v>3575</v>
      </c>
      <c r="G7" s="663"/>
      <c r="H7" s="663" t="s">
        <v>574</v>
      </c>
      <c r="I7" s="663" t="s">
        <v>575</v>
      </c>
      <c r="J7" s="663" t="s">
        <v>576</v>
      </c>
      <c r="K7" s="663" t="s">
        <v>577</v>
      </c>
      <c r="L7" s="665">
        <v>201.08000000000004</v>
      </c>
      <c r="M7" s="665">
        <v>2</v>
      </c>
      <c r="N7" s="666">
        <v>402.16000000000008</v>
      </c>
    </row>
    <row r="8" spans="1:14" ht="14.4" customHeight="1" x14ac:dyDescent="0.3">
      <c r="A8" s="661" t="s">
        <v>549</v>
      </c>
      <c r="B8" s="662" t="s">
        <v>550</v>
      </c>
      <c r="C8" s="663" t="s">
        <v>559</v>
      </c>
      <c r="D8" s="664" t="s">
        <v>3573</v>
      </c>
      <c r="E8" s="663" t="s">
        <v>565</v>
      </c>
      <c r="F8" s="664" t="s">
        <v>3575</v>
      </c>
      <c r="G8" s="663"/>
      <c r="H8" s="663" t="s">
        <v>578</v>
      </c>
      <c r="I8" s="663" t="s">
        <v>579</v>
      </c>
      <c r="J8" s="663" t="s">
        <v>580</v>
      </c>
      <c r="K8" s="663" t="s">
        <v>581</v>
      </c>
      <c r="L8" s="665">
        <v>100.95123652333687</v>
      </c>
      <c r="M8" s="665">
        <v>16</v>
      </c>
      <c r="N8" s="666">
        <v>1615.21978437339</v>
      </c>
    </row>
    <row r="9" spans="1:14" ht="14.4" customHeight="1" x14ac:dyDescent="0.3">
      <c r="A9" s="661" t="s">
        <v>549</v>
      </c>
      <c r="B9" s="662" t="s">
        <v>550</v>
      </c>
      <c r="C9" s="663" t="s">
        <v>559</v>
      </c>
      <c r="D9" s="664" t="s">
        <v>3573</v>
      </c>
      <c r="E9" s="663" t="s">
        <v>565</v>
      </c>
      <c r="F9" s="664" t="s">
        <v>3575</v>
      </c>
      <c r="G9" s="663"/>
      <c r="H9" s="663" t="s">
        <v>582</v>
      </c>
      <c r="I9" s="663" t="s">
        <v>583</v>
      </c>
      <c r="J9" s="663" t="s">
        <v>584</v>
      </c>
      <c r="K9" s="663" t="s">
        <v>585</v>
      </c>
      <c r="L9" s="665">
        <v>724.78163050381636</v>
      </c>
      <c r="M9" s="665">
        <v>1</v>
      </c>
      <c r="N9" s="666">
        <v>724.78163050381636</v>
      </c>
    </row>
    <row r="10" spans="1:14" ht="14.4" customHeight="1" x14ac:dyDescent="0.3">
      <c r="A10" s="661" t="s">
        <v>549</v>
      </c>
      <c r="B10" s="662" t="s">
        <v>550</v>
      </c>
      <c r="C10" s="663" t="s">
        <v>559</v>
      </c>
      <c r="D10" s="664" t="s">
        <v>3573</v>
      </c>
      <c r="E10" s="663" t="s">
        <v>565</v>
      </c>
      <c r="F10" s="664" t="s">
        <v>3575</v>
      </c>
      <c r="G10" s="663"/>
      <c r="H10" s="663" t="s">
        <v>586</v>
      </c>
      <c r="I10" s="663" t="s">
        <v>587</v>
      </c>
      <c r="J10" s="663" t="s">
        <v>588</v>
      </c>
      <c r="K10" s="663" t="s">
        <v>589</v>
      </c>
      <c r="L10" s="665">
        <v>79.759999999999991</v>
      </c>
      <c r="M10" s="665">
        <v>2</v>
      </c>
      <c r="N10" s="666">
        <v>159.51999999999998</v>
      </c>
    </row>
    <row r="11" spans="1:14" ht="14.4" customHeight="1" x14ac:dyDescent="0.3">
      <c r="A11" s="661" t="s">
        <v>549</v>
      </c>
      <c r="B11" s="662" t="s">
        <v>550</v>
      </c>
      <c r="C11" s="663" t="s">
        <v>559</v>
      </c>
      <c r="D11" s="664" t="s">
        <v>3573</v>
      </c>
      <c r="E11" s="663" t="s">
        <v>565</v>
      </c>
      <c r="F11" s="664" t="s">
        <v>3575</v>
      </c>
      <c r="G11" s="663"/>
      <c r="H11" s="663" t="s">
        <v>590</v>
      </c>
      <c r="I11" s="663" t="s">
        <v>591</v>
      </c>
      <c r="J11" s="663" t="s">
        <v>592</v>
      </c>
      <c r="K11" s="663" t="s">
        <v>593</v>
      </c>
      <c r="L11" s="665">
        <v>156.19999999999999</v>
      </c>
      <c r="M11" s="665">
        <v>4</v>
      </c>
      <c r="N11" s="666">
        <v>624.79999999999995</v>
      </c>
    </row>
    <row r="12" spans="1:14" ht="14.4" customHeight="1" x14ac:dyDescent="0.3">
      <c r="A12" s="661" t="s">
        <v>549</v>
      </c>
      <c r="B12" s="662" t="s">
        <v>550</v>
      </c>
      <c r="C12" s="663" t="s">
        <v>559</v>
      </c>
      <c r="D12" s="664" t="s">
        <v>3573</v>
      </c>
      <c r="E12" s="663" t="s">
        <v>565</v>
      </c>
      <c r="F12" s="664" t="s">
        <v>3575</v>
      </c>
      <c r="G12" s="663"/>
      <c r="H12" s="663" t="s">
        <v>594</v>
      </c>
      <c r="I12" s="663" t="s">
        <v>595</v>
      </c>
      <c r="J12" s="663" t="s">
        <v>596</v>
      </c>
      <c r="K12" s="663" t="s">
        <v>585</v>
      </c>
      <c r="L12" s="665">
        <v>550.35</v>
      </c>
      <c r="M12" s="665">
        <v>10</v>
      </c>
      <c r="N12" s="666">
        <v>5503.5</v>
      </c>
    </row>
    <row r="13" spans="1:14" ht="14.4" customHeight="1" x14ac:dyDescent="0.3">
      <c r="A13" s="661" t="s">
        <v>549</v>
      </c>
      <c r="B13" s="662" t="s">
        <v>550</v>
      </c>
      <c r="C13" s="663" t="s">
        <v>559</v>
      </c>
      <c r="D13" s="664" t="s">
        <v>3573</v>
      </c>
      <c r="E13" s="663" t="s">
        <v>565</v>
      </c>
      <c r="F13" s="664" t="s">
        <v>3575</v>
      </c>
      <c r="G13" s="663"/>
      <c r="H13" s="663" t="s">
        <v>597</v>
      </c>
      <c r="I13" s="663" t="s">
        <v>598</v>
      </c>
      <c r="J13" s="663" t="s">
        <v>599</v>
      </c>
      <c r="K13" s="663" t="s">
        <v>600</v>
      </c>
      <c r="L13" s="665">
        <v>104.61333333333333</v>
      </c>
      <c r="M13" s="665">
        <v>9</v>
      </c>
      <c r="N13" s="666">
        <v>941.52</v>
      </c>
    </row>
    <row r="14" spans="1:14" ht="14.4" customHeight="1" x14ac:dyDescent="0.3">
      <c r="A14" s="661" t="s">
        <v>549</v>
      </c>
      <c r="B14" s="662" t="s">
        <v>550</v>
      </c>
      <c r="C14" s="663" t="s">
        <v>559</v>
      </c>
      <c r="D14" s="664" t="s">
        <v>3573</v>
      </c>
      <c r="E14" s="663" t="s">
        <v>565</v>
      </c>
      <c r="F14" s="664" t="s">
        <v>3575</v>
      </c>
      <c r="G14" s="663"/>
      <c r="H14" s="663" t="s">
        <v>601</v>
      </c>
      <c r="I14" s="663" t="s">
        <v>602</v>
      </c>
      <c r="J14" s="663" t="s">
        <v>603</v>
      </c>
      <c r="K14" s="663" t="s">
        <v>604</v>
      </c>
      <c r="L14" s="665">
        <v>66.400000000000006</v>
      </c>
      <c r="M14" s="665">
        <v>2</v>
      </c>
      <c r="N14" s="666">
        <v>132.80000000000001</v>
      </c>
    </row>
    <row r="15" spans="1:14" ht="14.4" customHeight="1" x14ac:dyDescent="0.3">
      <c r="A15" s="661" t="s">
        <v>549</v>
      </c>
      <c r="B15" s="662" t="s">
        <v>550</v>
      </c>
      <c r="C15" s="663" t="s">
        <v>559</v>
      </c>
      <c r="D15" s="664" t="s">
        <v>3573</v>
      </c>
      <c r="E15" s="663" t="s">
        <v>565</v>
      </c>
      <c r="F15" s="664" t="s">
        <v>3575</v>
      </c>
      <c r="G15" s="663"/>
      <c r="H15" s="663" t="s">
        <v>605</v>
      </c>
      <c r="I15" s="663" t="s">
        <v>605</v>
      </c>
      <c r="J15" s="663" t="s">
        <v>606</v>
      </c>
      <c r="K15" s="663" t="s">
        <v>607</v>
      </c>
      <c r="L15" s="665">
        <v>468.32999999999976</v>
      </c>
      <c r="M15" s="665">
        <v>1</v>
      </c>
      <c r="N15" s="666">
        <v>468.32999999999976</v>
      </c>
    </row>
    <row r="16" spans="1:14" ht="14.4" customHeight="1" x14ac:dyDescent="0.3">
      <c r="A16" s="661" t="s">
        <v>549</v>
      </c>
      <c r="B16" s="662" t="s">
        <v>550</v>
      </c>
      <c r="C16" s="663" t="s">
        <v>559</v>
      </c>
      <c r="D16" s="664" t="s">
        <v>3573</v>
      </c>
      <c r="E16" s="663" t="s">
        <v>565</v>
      </c>
      <c r="F16" s="664" t="s">
        <v>3575</v>
      </c>
      <c r="G16" s="663"/>
      <c r="H16" s="663" t="s">
        <v>608</v>
      </c>
      <c r="I16" s="663" t="s">
        <v>608</v>
      </c>
      <c r="J16" s="663" t="s">
        <v>609</v>
      </c>
      <c r="K16" s="663" t="s">
        <v>610</v>
      </c>
      <c r="L16" s="665">
        <v>227.63999999999996</v>
      </c>
      <c r="M16" s="665">
        <v>1</v>
      </c>
      <c r="N16" s="666">
        <v>227.63999999999996</v>
      </c>
    </row>
    <row r="17" spans="1:14" ht="14.4" customHeight="1" x14ac:dyDescent="0.3">
      <c r="A17" s="661" t="s">
        <v>549</v>
      </c>
      <c r="B17" s="662" t="s">
        <v>550</v>
      </c>
      <c r="C17" s="663" t="s">
        <v>559</v>
      </c>
      <c r="D17" s="664" t="s">
        <v>3573</v>
      </c>
      <c r="E17" s="663" t="s">
        <v>565</v>
      </c>
      <c r="F17" s="664" t="s">
        <v>3575</v>
      </c>
      <c r="G17" s="663"/>
      <c r="H17" s="663" t="s">
        <v>611</v>
      </c>
      <c r="I17" s="663" t="s">
        <v>612</v>
      </c>
      <c r="J17" s="663" t="s">
        <v>613</v>
      </c>
      <c r="K17" s="663" t="s">
        <v>614</v>
      </c>
      <c r="L17" s="665">
        <v>153.45980396314823</v>
      </c>
      <c r="M17" s="665">
        <v>1</v>
      </c>
      <c r="N17" s="666">
        <v>153.45980396314823</v>
      </c>
    </row>
    <row r="18" spans="1:14" ht="14.4" customHeight="1" x14ac:dyDescent="0.3">
      <c r="A18" s="661" t="s">
        <v>549</v>
      </c>
      <c r="B18" s="662" t="s">
        <v>550</v>
      </c>
      <c r="C18" s="663" t="s">
        <v>559</v>
      </c>
      <c r="D18" s="664" t="s">
        <v>3573</v>
      </c>
      <c r="E18" s="663" t="s">
        <v>565</v>
      </c>
      <c r="F18" s="664" t="s">
        <v>3575</v>
      </c>
      <c r="G18" s="663"/>
      <c r="H18" s="663" t="s">
        <v>615</v>
      </c>
      <c r="I18" s="663" t="s">
        <v>616</v>
      </c>
      <c r="J18" s="663" t="s">
        <v>617</v>
      </c>
      <c r="K18" s="663" t="s">
        <v>618</v>
      </c>
      <c r="L18" s="665">
        <v>192.53000000000006</v>
      </c>
      <c r="M18" s="665">
        <v>2</v>
      </c>
      <c r="N18" s="666">
        <v>385.06000000000012</v>
      </c>
    </row>
    <row r="19" spans="1:14" ht="14.4" customHeight="1" x14ac:dyDescent="0.3">
      <c r="A19" s="661" t="s">
        <v>549</v>
      </c>
      <c r="B19" s="662" t="s">
        <v>550</v>
      </c>
      <c r="C19" s="663" t="s">
        <v>559</v>
      </c>
      <c r="D19" s="664" t="s">
        <v>3573</v>
      </c>
      <c r="E19" s="663" t="s">
        <v>565</v>
      </c>
      <c r="F19" s="664" t="s">
        <v>3575</v>
      </c>
      <c r="G19" s="663"/>
      <c r="H19" s="663" t="s">
        <v>619</v>
      </c>
      <c r="I19" s="663" t="s">
        <v>619</v>
      </c>
      <c r="J19" s="663" t="s">
        <v>620</v>
      </c>
      <c r="K19" s="663" t="s">
        <v>621</v>
      </c>
      <c r="L19" s="665">
        <v>49.860062623018379</v>
      </c>
      <c r="M19" s="665">
        <v>9</v>
      </c>
      <c r="N19" s="666">
        <v>448.74056360716543</v>
      </c>
    </row>
    <row r="20" spans="1:14" ht="14.4" customHeight="1" x14ac:dyDescent="0.3">
      <c r="A20" s="661" t="s">
        <v>549</v>
      </c>
      <c r="B20" s="662" t="s">
        <v>550</v>
      </c>
      <c r="C20" s="663" t="s">
        <v>559</v>
      </c>
      <c r="D20" s="664" t="s">
        <v>3573</v>
      </c>
      <c r="E20" s="663" t="s">
        <v>565</v>
      </c>
      <c r="F20" s="664" t="s">
        <v>3575</v>
      </c>
      <c r="G20" s="663"/>
      <c r="H20" s="663" t="s">
        <v>622</v>
      </c>
      <c r="I20" s="663" t="s">
        <v>622</v>
      </c>
      <c r="J20" s="663" t="s">
        <v>623</v>
      </c>
      <c r="K20" s="663" t="s">
        <v>624</v>
      </c>
      <c r="L20" s="665">
        <v>64.73</v>
      </c>
      <c r="M20" s="665">
        <v>1</v>
      </c>
      <c r="N20" s="666">
        <v>64.73</v>
      </c>
    </row>
    <row r="21" spans="1:14" ht="14.4" customHeight="1" x14ac:dyDescent="0.3">
      <c r="A21" s="661" t="s">
        <v>549</v>
      </c>
      <c r="B21" s="662" t="s">
        <v>550</v>
      </c>
      <c r="C21" s="663" t="s">
        <v>559</v>
      </c>
      <c r="D21" s="664" t="s">
        <v>3573</v>
      </c>
      <c r="E21" s="663" t="s">
        <v>565</v>
      </c>
      <c r="F21" s="664" t="s">
        <v>3575</v>
      </c>
      <c r="G21" s="663"/>
      <c r="H21" s="663" t="s">
        <v>625</v>
      </c>
      <c r="I21" s="663" t="s">
        <v>625</v>
      </c>
      <c r="J21" s="663" t="s">
        <v>626</v>
      </c>
      <c r="K21" s="663" t="s">
        <v>627</v>
      </c>
      <c r="L21" s="665">
        <v>82.41982383083635</v>
      </c>
      <c r="M21" s="665">
        <v>2</v>
      </c>
      <c r="N21" s="666">
        <v>164.8396476616727</v>
      </c>
    </row>
    <row r="22" spans="1:14" ht="14.4" customHeight="1" x14ac:dyDescent="0.3">
      <c r="A22" s="661" t="s">
        <v>549</v>
      </c>
      <c r="B22" s="662" t="s">
        <v>550</v>
      </c>
      <c r="C22" s="663" t="s">
        <v>559</v>
      </c>
      <c r="D22" s="664" t="s">
        <v>3573</v>
      </c>
      <c r="E22" s="663" t="s">
        <v>565</v>
      </c>
      <c r="F22" s="664" t="s">
        <v>3575</v>
      </c>
      <c r="G22" s="663"/>
      <c r="H22" s="663" t="s">
        <v>628</v>
      </c>
      <c r="I22" s="663" t="s">
        <v>628</v>
      </c>
      <c r="J22" s="663" t="s">
        <v>629</v>
      </c>
      <c r="K22" s="663" t="s">
        <v>630</v>
      </c>
      <c r="L22" s="665">
        <v>100.73</v>
      </c>
      <c r="M22" s="665">
        <v>1</v>
      </c>
      <c r="N22" s="666">
        <v>100.73</v>
      </c>
    </row>
    <row r="23" spans="1:14" ht="14.4" customHeight="1" x14ac:dyDescent="0.3">
      <c r="A23" s="661" t="s">
        <v>549</v>
      </c>
      <c r="B23" s="662" t="s">
        <v>550</v>
      </c>
      <c r="C23" s="663" t="s">
        <v>559</v>
      </c>
      <c r="D23" s="664" t="s">
        <v>3573</v>
      </c>
      <c r="E23" s="663" t="s">
        <v>565</v>
      </c>
      <c r="F23" s="664" t="s">
        <v>3575</v>
      </c>
      <c r="G23" s="663"/>
      <c r="H23" s="663" t="s">
        <v>631</v>
      </c>
      <c r="I23" s="663" t="s">
        <v>631</v>
      </c>
      <c r="J23" s="663" t="s">
        <v>632</v>
      </c>
      <c r="K23" s="663" t="s">
        <v>633</v>
      </c>
      <c r="L23" s="665">
        <v>119.52000000000002</v>
      </c>
      <c r="M23" s="665">
        <v>2</v>
      </c>
      <c r="N23" s="666">
        <v>239.04000000000005</v>
      </c>
    </row>
    <row r="24" spans="1:14" ht="14.4" customHeight="1" x14ac:dyDescent="0.3">
      <c r="A24" s="661" t="s">
        <v>549</v>
      </c>
      <c r="B24" s="662" t="s">
        <v>550</v>
      </c>
      <c r="C24" s="663" t="s">
        <v>559</v>
      </c>
      <c r="D24" s="664" t="s">
        <v>3573</v>
      </c>
      <c r="E24" s="663" t="s">
        <v>565</v>
      </c>
      <c r="F24" s="664" t="s">
        <v>3575</v>
      </c>
      <c r="G24" s="663" t="s">
        <v>634</v>
      </c>
      <c r="H24" s="663" t="s">
        <v>635</v>
      </c>
      <c r="I24" s="663" t="s">
        <v>635</v>
      </c>
      <c r="J24" s="663" t="s">
        <v>636</v>
      </c>
      <c r="K24" s="663" t="s">
        <v>637</v>
      </c>
      <c r="L24" s="665">
        <v>185.47180231748251</v>
      </c>
      <c r="M24" s="665">
        <v>175</v>
      </c>
      <c r="N24" s="666">
        <v>32457.565405559442</v>
      </c>
    </row>
    <row r="25" spans="1:14" ht="14.4" customHeight="1" x14ac:dyDescent="0.3">
      <c r="A25" s="661" t="s">
        <v>549</v>
      </c>
      <c r="B25" s="662" t="s">
        <v>550</v>
      </c>
      <c r="C25" s="663" t="s">
        <v>559</v>
      </c>
      <c r="D25" s="664" t="s">
        <v>3573</v>
      </c>
      <c r="E25" s="663" t="s">
        <v>565</v>
      </c>
      <c r="F25" s="664" t="s">
        <v>3575</v>
      </c>
      <c r="G25" s="663" t="s">
        <v>634</v>
      </c>
      <c r="H25" s="663" t="s">
        <v>638</v>
      </c>
      <c r="I25" s="663" t="s">
        <v>638</v>
      </c>
      <c r="J25" s="663" t="s">
        <v>639</v>
      </c>
      <c r="K25" s="663" t="s">
        <v>640</v>
      </c>
      <c r="L25" s="665">
        <v>181.58983835030284</v>
      </c>
      <c r="M25" s="665">
        <v>23</v>
      </c>
      <c r="N25" s="666">
        <v>4176.5662820569651</v>
      </c>
    </row>
    <row r="26" spans="1:14" ht="14.4" customHeight="1" x14ac:dyDescent="0.3">
      <c r="A26" s="661" t="s">
        <v>549</v>
      </c>
      <c r="B26" s="662" t="s">
        <v>550</v>
      </c>
      <c r="C26" s="663" t="s">
        <v>559</v>
      </c>
      <c r="D26" s="664" t="s">
        <v>3573</v>
      </c>
      <c r="E26" s="663" t="s">
        <v>565</v>
      </c>
      <c r="F26" s="664" t="s">
        <v>3575</v>
      </c>
      <c r="G26" s="663" t="s">
        <v>634</v>
      </c>
      <c r="H26" s="663" t="s">
        <v>641</v>
      </c>
      <c r="I26" s="663" t="s">
        <v>641</v>
      </c>
      <c r="J26" s="663" t="s">
        <v>642</v>
      </c>
      <c r="K26" s="663" t="s">
        <v>640</v>
      </c>
      <c r="L26" s="665">
        <v>149.49986143073227</v>
      </c>
      <c r="M26" s="665">
        <v>57</v>
      </c>
      <c r="N26" s="666">
        <v>8521.4921015517393</v>
      </c>
    </row>
    <row r="27" spans="1:14" ht="14.4" customHeight="1" x14ac:dyDescent="0.3">
      <c r="A27" s="661" t="s">
        <v>549</v>
      </c>
      <c r="B27" s="662" t="s">
        <v>550</v>
      </c>
      <c r="C27" s="663" t="s">
        <v>559</v>
      </c>
      <c r="D27" s="664" t="s">
        <v>3573</v>
      </c>
      <c r="E27" s="663" t="s">
        <v>565</v>
      </c>
      <c r="F27" s="664" t="s">
        <v>3575</v>
      </c>
      <c r="G27" s="663" t="s">
        <v>634</v>
      </c>
      <c r="H27" s="663" t="s">
        <v>643</v>
      </c>
      <c r="I27" s="663" t="s">
        <v>643</v>
      </c>
      <c r="J27" s="663" t="s">
        <v>642</v>
      </c>
      <c r="K27" s="663" t="s">
        <v>644</v>
      </c>
      <c r="L27" s="665">
        <v>132.25</v>
      </c>
      <c r="M27" s="665">
        <v>2</v>
      </c>
      <c r="N27" s="666">
        <v>264.5</v>
      </c>
    </row>
    <row r="28" spans="1:14" ht="14.4" customHeight="1" x14ac:dyDescent="0.3">
      <c r="A28" s="661" t="s">
        <v>549</v>
      </c>
      <c r="B28" s="662" t="s">
        <v>550</v>
      </c>
      <c r="C28" s="663" t="s">
        <v>559</v>
      </c>
      <c r="D28" s="664" t="s">
        <v>3573</v>
      </c>
      <c r="E28" s="663" t="s">
        <v>565</v>
      </c>
      <c r="F28" s="664" t="s">
        <v>3575</v>
      </c>
      <c r="G28" s="663" t="s">
        <v>634</v>
      </c>
      <c r="H28" s="663" t="s">
        <v>645</v>
      </c>
      <c r="I28" s="663" t="s">
        <v>645</v>
      </c>
      <c r="J28" s="663" t="s">
        <v>636</v>
      </c>
      <c r="K28" s="663" t="s">
        <v>646</v>
      </c>
      <c r="L28" s="665">
        <v>97.179919073950032</v>
      </c>
      <c r="M28" s="665">
        <v>68</v>
      </c>
      <c r="N28" s="666">
        <v>6608.2344970286022</v>
      </c>
    </row>
    <row r="29" spans="1:14" ht="14.4" customHeight="1" x14ac:dyDescent="0.3">
      <c r="A29" s="661" t="s">
        <v>549</v>
      </c>
      <c r="B29" s="662" t="s">
        <v>550</v>
      </c>
      <c r="C29" s="663" t="s">
        <v>559</v>
      </c>
      <c r="D29" s="664" t="s">
        <v>3573</v>
      </c>
      <c r="E29" s="663" t="s">
        <v>565</v>
      </c>
      <c r="F29" s="664" t="s">
        <v>3575</v>
      </c>
      <c r="G29" s="663" t="s">
        <v>634</v>
      </c>
      <c r="H29" s="663" t="s">
        <v>647</v>
      </c>
      <c r="I29" s="663" t="s">
        <v>647</v>
      </c>
      <c r="J29" s="663" t="s">
        <v>636</v>
      </c>
      <c r="K29" s="663" t="s">
        <v>648</v>
      </c>
      <c r="L29" s="665">
        <v>97.750337400473185</v>
      </c>
      <c r="M29" s="665">
        <v>97</v>
      </c>
      <c r="N29" s="666">
        <v>9481.782727845899</v>
      </c>
    </row>
    <row r="30" spans="1:14" ht="14.4" customHeight="1" x14ac:dyDescent="0.3">
      <c r="A30" s="661" t="s">
        <v>549</v>
      </c>
      <c r="B30" s="662" t="s">
        <v>550</v>
      </c>
      <c r="C30" s="663" t="s">
        <v>559</v>
      </c>
      <c r="D30" s="664" t="s">
        <v>3573</v>
      </c>
      <c r="E30" s="663" t="s">
        <v>565</v>
      </c>
      <c r="F30" s="664" t="s">
        <v>3575</v>
      </c>
      <c r="G30" s="663" t="s">
        <v>634</v>
      </c>
      <c r="H30" s="663" t="s">
        <v>649</v>
      </c>
      <c r="I30" s="663" t="s">
        <v>650</v>
      </c>
      <c r="J30" s="663" t="s">
        <v>651</v>
      </c>
      <c r="K30" s="663" t="s">
        <v>652</v>
      </c>
      <c r="L30" s="665">
        <v>40.140005474857261</v>
      </c>
      <c r="M30" s="665">
        <v>4</v>
      </c>
      <c r="N30" s="666">
        <v>160.56002189942905</v>
      </c>
    </row>
    <row r="31" spans="1:14" ht="14.4" customHeight="1" x14ac:dyDescent="0.3">
      <c r="A31" s="661" t="s">
        <v>549</v>
      </c>
      <c r="B31" s="662" t="s">
        <v>550</v>
      </c>
      <c r="C31" s="663" t="s">
        <v>559</v>
      </c>
      <c r="D31" s="664" t="s">
        <v>3573</v>
      </c>
      <c r="E31" s="663" t="s">
        <v>565</v>
      </c>
      <c r="F31" s="664" t="s">
        <v>3575</v>
      </c>
      <c r="G31" s="663" t="s">
        <v>634</v>
      </c>
      <c r="H31" s="663" t="s">
        <v>653</v>
      </c>
      <c r="I31" s="663" t="s">
        <v>654</v>
      </c>
      <c r="J31" s="663" t="s">
        <v>655</v>
      </c>
      <c r="K31" s="663" t="s">
        <v>656</v>
      </c>
      <c r="L31" s="665">
        <v>53.726902723133612</v>
      </c>
      <c r="M31" s="665">
        <v>13</v>
      </c>
      <c r="N31" s="666">
        <v>698.44973540073693</v>
      </c>
    </row>
    <row r="32" spans="1:14" ht="14.4" customHeight="1" x14ac:dyDescent="0.3">
      <c r="A32" s="661" t="s">
        <v>549</v>
      </c>
      <c r="B32" s="662" t="s">
        <v>550</v>
      </c>
      <c r="C32" s="663" t="s">
        <v>559</v>
      </c>
      <c r="D32" s="664" t="s">
        <v>3573</v>
      </c>
      <c r="E32" s="663" t="s">
        <v>565</v>
      </c>
      <c r="F32" s="664" t="s">
        <v>3575</v>
      </c>
      <c r="G32" s="663" t="s">
        <v>634</v>
      </c>
      <c r="H32" s="663" t="s">
        <v>657</v>
      </c>
      <c r="I32" s="663" t="s">
        <v>658</v>
      </c>
      <c r="J32" s="663" t="s">
        <v>659</v>
      </c>
      <c r="K32" s="663" t="s">
        <v>660</v>
      </c>
      <c r="L32" s="665">
        <v>87.779935798021214</v>
      </c>
      <c r="M32" s="665">
        <v>6</v>
      </c>
      <c r="N32" s="666">
        <v>526.67961478812731</v>
      </c>
    </row>
    <row r="33" spans="1:14" ht="14.4" customHeight="1" x14ac:dyDescent="0.3">
      <c r="A33" s="661" t="s">
        <v>549</v>
      </c>
      <c r="B33" s="662" t="s">
        <v>550</v>
      </c>
      <c r="C33" s="663" t="s">
        <v>559</v>
      </c>
      <c r="D33" s="664" t="s">
        <v>3573</v>
      </c>
      <c r="E33" s="663" t="s">
        <v>565</v>
      </c>
      <c r="F33" s="664" t="s">
        <v>3575</v>
      </c>
      <c r="G33" s="663" t="s">
        <v>634</v>
      </c>
      <c r="H33" s="663" t="s">
        <v>661</v>
      </c>
      <c r="I33" s="663" t="s">
        <v>662</v>
      </c>
      <c r="J33" s="663" t="s">
        <v>663</v>
      </c>
      <c r="K33" s="663" t="s">
        <v>664</v>
      </c>
      <c r="L33" s="665">
        <v>100.90999658711867</v>
      </c>
      <c r="M33" s="665">
        <v>44</v>
      </c>
      <c r="N33" s="666">
        <v>4440.0398498332215</v>
      </c>
    </row>
    <row r="34" spans="1:14" ht="14.4" customHeight="1" x14ac:dyDescent="0.3">
      <c r="A34" s="661" t="s">
        <v>549</v>
      </c>
      <c r="B34" s="662" t="s">
        <v>550</v>
      </c>
      <c r="C34" s="663" t="s">
        <v>559</v>
      </c>
      <c r="D34" s="664" t="s">
        <v>3573</v>
      </c>
      <c r="E34" s="663" t="s">
        <v>565</v>
      </c>
      <c r="F34" s="664" t="s">
        <v>3575</v>
      </c>
      <c r="G34" s="663" t="s">
        <v>634</v>
      </c>
      <c r="H34" s="663" t="s">
        <v>665</v>
      </c>
      <c r="I34" s="663" t="s">
        <v>666</v>
      </c>
      <c r="J34" s="663" t="s">
        <v>663</v>
      </c>
      <c r="K34" s="663" t="s">
        <v>667</v>
      </c>
      <c r="L34" s="665">
        <v>103.7698097297765</v>
      </c>
      <c r="M34" s="665">
        <v>106</v>
      </c>
      <c r="N34" s="666">
        <v>10999.599831356309</v>
      </c>
    </row>
    <row r="35" spans="1:14" ht="14.4" customHeight="1" x14ac:dyDescent="0.3">
      <c r="A35" s="661" t="s">
        <v>549</v>
      </c>
      <c r="B35" s="662" t="s">
        <v>550</v>
      </c>
      <c r="C35" s="663" t="s">
        <v>559</v>
      </c>
      <c r="D35" s="664" t="s">
        <v>3573</v>
      </c>
      <c r="E35" s="663" t="s">
        <v>565</v>
      </c>
      <c r="F35" s="664" t="s">
        <v>3575</v>
      </c>
      <c r="G35" s="663" t="s">
        <v>634</v>
      </c>
      <c r="H35" s="663" t="s">
        <v>668</v>
      </c>
      <c r="I35" s="663" t="s">
        <v>669</v>
      </c>
      <c r="J35" s="663" t="s">
        <v>670</v>
      </c>
      <c r="K35" s="663" t="s">
        <v>671</v>
      </c>
      <c r="L35" s="665">
        <v>170.28507368117576</v>
      </c>
      <c r="M35" s="665">
        <v>4</v>
      </c>
      <c r="N35" s="666">
        <v>681.14029472470304</v>
      </c>
    </row>
    <row r="36" spans="1:14" ht="14.4" customHeight="1" x14ac:dyDescent="0.3">
      <c r="A36" s="661" t="s">
        <v>549</v>
      </c>
      <c r="B36" s="662" t="s">
        <v>550</v>
      </c>
      <c r="C36" s="663" t="s">
        <v>559</v>
      </c>
      <c r="D36" s="664" t="s">
        <v>3573</v>
      </c>
      <c r="E36" s="663" t="s">
        <v>565</v>
      </c>
      <c r="F36" s="664" t="s">
        <v>3575</v>
      </c>
      <c r="G36" s="663" t="s">
        <v>634</v>
      </c>
      <c r="H36" s="663" t="s">
        <v>672</v>
      </c>
      <c r="I36" s="663" t="s">
        <v>673</v>
      </c>
      <c r="J36" s="663" t="s">
        <v>674</v>
      </c>
      <c r="K36" s="663" t="s">
        <v>675</v>
      </c>
      <c r="L36" s="665">
        <v>67.365805502434782</v>
      </c>
      <c r="M36" s="665">
        <v>83</v>
      </c>
      <c r="N36" s="666">
        <v>5591.3618567020867</v>
      </c>
    </row>
    <row r="37" spans="1:14" ht="14.4" customHeight="1" x14ac:dyDescent="0.3">
      <c r="A37" s="661" t="s">
        <v>549</v>
      </c>
      <c r="B37" s="662" t="s">
        <v>550</v>
      </c>
      <c r="C37" s="663" t="s">
        <v>559</v>
      </c>
      <c r="D37" s="664" t="s">
        <v>3573</v>
      </c>
      <c r="E37" s="663" t="s">
        <v>565</v>
      </c>
      <c r="F37" s="664" t="s">
        <v>3575</v>
      </c>
      <c r="G37" s="663" t="s">
        <v>634</v>
      </c>
      <c r="H37" s="663" t="s">
        <v>676</v>
      </c>
      <c r="I37" s="663" t="s">
        <v>677</v>
      </c>
      <c r="J37" s="663" t="s">
        <v>678</v>
      </c>
      <c r="K37" s="663" t="s">
        <v>679</v>
      </c>
      <c r="L37" s="665">
        <v>42.432017293378109</v>
      </c>
      <c r="M37" s="665">
        <v>10</v>
      </c>
      <c r="N37" s="666">
        <v>424.32017293378112</v>
      </c>
    </row>
    <row r="38" spans="1:14" ht="14.4" customHeight="1" x14ac:dyDescent="0.3">
      <c r="A38" s="661" t="s">
        <v>549</v>
      </c>
      <c r="B38" s="662" t="s">
        <v>550</v>
      </c>
      <c r="C38" s="663" t="s">
        <v>559</v>
      </c>
      <c r="D38" s="664" t="s">
        <v>3573</v>
      </c>
      <c r="E38" s="663" t="s">
        <v>565</v>
      </c>
      <c r="F38" s="664" t="s">
        <v>3575</v>
      </c>
      <c r="G38" s="663" t="s">
        <v>634</v>
      </c>
      <c r="H38" s="663" t="s">
        <v>680</v>
      </c>
      <c r="I38" s="663" t="s">
        <v>681</v>
      </c>
      <c r="J38" s="663" t="s">
        <v>682</v>
      </c>
      <c r="K38" s="663" t="s">
        <v>683</v>
      </c>
      <c r="L38" s="665">
        <v>79.587821074275169</v>
      </c>
      <c r="M38" s="665">
        <v>32</v>
      </c>
      <c r="N38" s="666">
        <v>2546.8102743768054</v>
      </c>
    </row>
    <row r="39" spans="1:14" ht="14.4" customHeight="1" x14ac:dyDescent="0.3">
      <c r="A39" s="661" t="s">
        <v>549</v>
      </c>
      <c r="B39" s="662" t="s">
        <v>550</v>
      </c>
      <c r="C39" s="663" t="s">
        <v>559</v>
      </c>
      <c r="D39" s="664" t="s">
        <v>3573</v>
      </c>
      <c r="E39" s="663" t="s">
        <v>565</v>
      </c>
      <c r="F39" s="664" t="s">
        <v>3575</v>
      </c>
      <c r="G39" s="663" t="s">
        <v>634</v>
      </c>
      <c r="H39" s="663" t="s">
        <v>684</v>
      </c>
      <c r="I39" s="663" t="s">
        <v>685</v>
      </c>
      <c r="J39" s="663" t="s">
        <v>686</v>
      </c>
      <c r="K39" s="663" t="s">
        <v>687</v>
      </c>
      <c r="L39" s="665">
        <v>60.286999999999999</v>
      </c>
      <c r="M39" s="665">
        <v>10</v>
      </c>
      <c r="N39" s="666">
        <v>602.87</v>
      </c>
    </row>
    <row r="40" spans="1:14" ht="14.4" customHeight="1" x14ac:dyDescent="0.3">
      <c r="A40" s="661" t="s">
        <v>549</v>
      </c>
      <c r="B40" s="662" t="s">
        <v>550</v>
      </c>
      <c r="C40" s="663" t="s">
        <v>559</v>
      </c>
      <c r="D40" s="664" t="s">
        <v>3573</v>
      </c>
      <c r="E40" s="663" t="s">
        <v>565</v>
      </c>
      <c r="F40" s="664" t="s">
        <v>3575</v>
      </c>
      <c r="G40" s="663" t="s">
        <v>634</v>
      </c>
      <c r="H40" s="663" t="s">
        <v>688</v>
      </c>
      <c r="I40" s="663" t="s">
        <v>689</v>
      </c>
      <c r="J40" s="663" t="s">
        <v>690</v>
      </c>
      <c r="K40" s="663" t="s">
        <v>691</v>
      </c>
      <c r="L40" s="665">
        <v>56.373283657571115</v>
      </c>
      <c r="M40" s="665">
        <v>9</v>
      </c>
      <c r="N40" s="666">
        <v>507.35955291814003</v>
      </c>
    </row>
    <row r="41" spans="1:14" ht="14.4" customHeight="1" x14ac:dyDescent="0.3">
      <c r="A41" s="661" t="s">
        <v>549</v>
      </c>
      <c r="B41" s="662" t="s">
        <v>550</v>
      </c>
      <c r="C41" s="663" t="s">
        <v>559</v>
      </c>
      <c r="D41" s="664" t="s">
        <v>3573</v>
      </c>
      <c r="E41" s="663" t="s">
        <v>565</v>
      </c>
      <c r="F41" s="664" t="s">
        <v>3575</v>
      </c>
      <c r="G41" s="663" t="s">
        <v>634</v>
      </c>
      <c r="H41" s="663" t="s">
        <v>692</v>
      </c>
      <c r="I41" s="663" t="s">
        <v>693</v>
      </c>
      <c r="J41" s="663" t="s">
        <v>694</v>
      </c>
      <c r="K41" s="663" t="s">
        <v>691</v>
      </c>
      <c r="L41" s="665">
        <v>90.060195354209668</v>
      </c>
      <c r="M41" s="665">
        <v>5</v>
      </c>
      <c r="N41" s="666">
        <v>450.30097677104834</v>
      </c>
    </row>
    <row r="42" spans="1:14" ht="14.4" customHeight="1" x14ac:dyDescent="0.3">
      <c r="A42" s="661" t="s">
        <v>549</v>
      </c>
      <c r="B42" s="662" t="s">
        <v>550</v>
      </c>
      <c r="C42" s="663" t="s">
        <v>559</v>
      </c>
      <c r="D42" s="664" t="s">
        <v>3573</v>
      </c>
      <c r="E42" s="663" t="s">
        <v>565</v>
      </c>
      <c r="F42" s="664" t="s">
        <v>3575</v>
      </c>
      <c r="G42" s="663" t="s">
        <v>634</v>
      </c>
      <c r="H42" s="663" t="s">
        <v>695</v>
      </c>
      <c r="I42" s="663" t="s">
        <v>696</v>
      </c>
      <c r="J42" s="663" t="s">
        <v>686</v>
      </c>
      <c r="K42" s="663" t="s">
        <v>697</v>
      </c>
      <c r="L42" s="665">
        <v>65.23</v>
      </c>
      <c r="M42" s="665">
        <v>4</v>
      </c>
      <c r="N42" s="666">
        <v>260.92</v>
      </c>
    </row>
    <row r="43" spans="1:14" ht="14.4" customHeight="1" x14ac:dyDescent="0.3">
      <c r="A43" s="661" t="s">
        <v>549</v>
      </c>
      <c r="B43" s="662" t="s">
        <v>550</v>
      </c>
      <c r="C43" s="663" t="s">
        <v>559</v>
      </c>
      <c r="D43" s="664" t="s">
        <v>3573</v>
      </c>
      <c r="E43" s="663" t="s">
        <v>565</v>
      </c>
      <c r="F43" s="664" t="s">
        <v>3575</v>
      </c>
      <c r="G43" s="663" t="s">
        <v>634</v>
      </c>
      <c r="H43" s="663" t="s">
        <v>698</v>
      </c>
      <c r="I43" s="663" t="s">
        <v>699</v>
      </c>
      <c r="J43" s="663" t="s">
        <v>700</v>
      </c>
      <c r="K43" s="663" t="s">
        <v>691</v>
      </c>
      <c r="L43" s="665">
        <v>30.749231749829057</v>
      </c>
      <c r="M43" s="665">
        <v>65</v>
      </c>
      <c r="N43" s="666">
        <v>1998.7000637388887</v>
      </c>
    </row>
    <row r="44" spans="1:14" ht="14.4" customHeight="1" x14ac:dyDescent="0.3">
      <c r="A44" s="661" t="s">
        <v>549</v>
      </c>
      <c r="B44" s="662" t="s">
        <v>550</v>
      </c>
      <c r="C44" s="663" t="s">
        <v>559</v>
      </c>
      <c r="D44" s="664" t="s">
        <v>3573</v>
      </c>
      <c r="E44" s="663" t="s">
        <v>565</v>
      </c>
      <c r="F44" s="664" t="s">
        <v>3575</v>
      </c>
      <c r="G44" s="663" t="s">
        <v>634</v>
      </c>
      <c r="H44" s="663" t="s">
        <v>701</v>
      </c>
      <c r="I44" s="663" t="s">
        <v>702</v>
      </c>
      <c r="J44" s="663" t="s">
        <v>703</v>
      </c>
      <c r="K44" s="663" t="s">
        <v>704</v>
      </c>
      <c r="L44" s="665">
        <v>137.05669386315574</v>
      </c>
      <c r="M44" s="665">
        <v>3</v>
      </c>
      <c r="N44" s="666">
        <v>411.17008158946726</v>
      </c>
    </row>
    <row r="45" spans="1:14" ht="14.4" customHeight="1" x14ac:dyDescent="0.3">
      <c r="A45" s="661" t="s">
        <v>549</v>
      </c>
      <c r="B45" s="662" t="s">
        <v>550</v>
      </c>
      <c r="C45" s="663" t="s">
        <v>559</v>
      </c>
      <c r="D45" s="664" t="s">
        <v>3573</v>
      </c>
      <c r="E45" s="663" t="s">
        <v>565</v>
      </c>
      <c r="F45" s="664" t="s">
        <v>3575</v>
      </c>
      <c r="G45" s="663" t="s">
        <v>634</v>
      </c>
      <c r="H45" s="663" t="s">
        <v>705</v>
      </c>
      <c r="I45" s="663" t="s">
        <v>706</v>
      </c>
      <c r="J45" s="663" t="s">
        <v>707</v>
      </c>
      <c r="K45" s="663" t="s">
        <v>708</v>
      </c>
      <c r="L45" s="665">
        <v>133.614790596316</v>
      </c>
      <c r="M45" s="665">
        <v>2</v>
      </c>
      <c r="N45" s="666">
        <v>267.229581192632</v>
      </c>
    </row>
    <row r="46" spans="1:14" ht="14.4" customHeight="1" x14ac:dyDescent="0.3">
      <c r="A46" s="661" t="s">
        <v>549</v>
      </c>
      <c r="B46" s="662" t="s">
        <v>550</v>
      </c>
      <c r="C46" s="663" t="s">
        <v>559</v>
      </c>
      <c r="D46" s="664" t="s">
        <v>3573</v>
      </c>
      <c r="E46" s="663" t="s">
        <v>565</v>
      </c>
      <c r="F46" s="664" t="s">
        <v>3575</v>
      </c>
      <c r="G46" s="663" t="s">
        <v>634</v>
      </c>
      <c r="H46" s="663" t="s">
        <v>709</v>
      </c>
      <c r="I46" s="663" t="s">
        <v>710</v>
      </c>
      <c r="J46" s="663" t="s">
        <v>711</v>
      </c>
      <c r="K46" s="663" t="s">
        <v>712</v>
      </c>
      <c r="L46" s="665">
        <v>67.132939899821025</v>
      </c>
      <c r="M46" s="665">
        <v>11</v>
      </c>
      <c r="N46" s="666">
        <v>738.46233889803125</v>
      </c>
    </row>
    <row r="47" spans="1:14" ht="14.4" customHeight="1" x14ac:dyDescent="0.3">
      <c r="A47" s="661" t="s">
        <v>549</v>
      </c>
      <c r="B47" s="662" t="s">
        <v>550</v>
      </c>
      <c r="C47" s="663" t="s">
        <v>559</v>
      </c>
      <c r="D47" s="664" t="s">
        <v>3573</v>
      </c>
      <c r="E47" s="663" t="s">
        <v>565</v>
      </c>
      <c r="F47" s="664" t="s">
        <v>3575</v>
      </c>
      <c r="G47" s="663" t="s">
        <v>634</v>
      </c>
      <c r="H47" s="663" t="s">
        <v>713</v>
      </c>
      <c r="I47" s="663" t="s">
        <v>714</v>
      </c>
      <c r="J47" s="663" t="s">
        <v>715</v>
      </c>
      <c r="K47" s="663" t="s">
        <v>716</v>
      </c>
      <c r="L47" s="665">
        <v>28.923835178255128</v>
      </c>
      <c r="M47" s="665">
        <v>86</v>
      </c>
      <c r="N47" s="666">
        <v>2487.4498253299412</v>
      </c>
    </row>
    <row r="48" spans="1:14" ht="14.4" customHeight="1" x14ac:dyDescent="0.3">
      <c r="A48" s="661" t="s">
        <v>549</v>
      </c>
      <c r="B48" s="662" t="s">
        <v>550</v>
      </c>
      <c r="C48" s="663" t="s">
        <v>559</v>
      </c>
      <c r="D48" s="664" t="s">
        <v>3573</v>
      </c>
      <c r="E48" s="663" t="s">
        <v>565</v>
      </c>
      <c r="F48" s="664" t="s">
        <v>3575</v>
      </c>
      <c r="G48" s="663" t="s">
        <v>634</v>
      </c>
      <c r="H48" s="663" t="s">
        <v>717</v>
      </c>
      <c r="I48" s="663" t="s">
        <v>718</v>
      </c>
      <c r="J48" s="663" t="s">
        <v>719</v>
      </c>
      <c r="K48" s="663" t="s">
        <v>720</v>
      </c>
      <c r="L48" s="665">
        <v>84.333333333333329</v>
      </c>
      <c r="M48" s="665">
        <v>9</v>
      </c>
      <c r="N48" s="666">
        <v>759</v>
      </c>
    </row>
    <row r="49" spans="1:14" ht="14.4" customHeight="1" x14ac:dyDescent="0.3">
      <c r="A49" s="661" t="s">
        <v>549</v>
      </c>
      <c r="B49" s="662" t="s">
        <v>550</v>
      </c>
      <c r="C49" s="663" t="s">
        <v>559</v>
      </c>
      <c r="D49" s="664" t="s">
        <v>3573</v>
      </c>
      <c r="E49" s="663" t="s">
        <v>565</v>
      </c>
      <c r="F49" s="664" t="s">
        <v>3575</v>
      </c>
      <c r="G49" s="663" t="s">
        <v>634</v>
      </c>
      <c r="H49" s="663" t="s">
        <v>721</v>
      </c>
      <c r="I49" s="663" t="s">
        <v>722</v>
      </c>
      <c r="J49" s="663" t="s">
        <v>723</v>
      </c>
      <c r="K49" s="663" t="s">
        <v>724</v>
      </c>
      <c r="L49" s="665">
        <v>81.29046231575515</v>
      </c>
      <c r="M49" s="665">
        <v>5</v>
      </c>
      <c r="N49" s="666">
        <v>406.45231157877578</v>
      </c>
    </row>
    <row r="50" spans="1:14" ht="14.4" customHeight="1" x14ac:dyDescent="0.3">
      <c r="A50" s="661" t="s">
        <v>549</v>
      </c>
      <c r="B50" s="662" t="s">
        <v>550</v>
      </c>
      <c r="C50" s="663" t="s">
        <v>559</v>
      </c>
      <c r="D50" s="664" t="s">
        <v>3573</v>
      </c>
      <c r="E50" s="663" t="s">
        <v>565</v>
      </c>
      <c r="F50" s="664" t="s">
        <v>3575</v>
      </c>
      <c r="G50" s="663" t="s">
        <v>634</v>
      </c>
      <c r="H50" s="663" t="s">
        <v>725</v>
      </c>
      <c r="I50" s="663" t="s">
        <v>726</v>
      </c>
      <c r="J50" s="663" t="s">
        <v>727</v>
      </c>
      <c r="K50" s="663" t="s">
        <v>728</v>
      </c>
      <c r="L50" s="665">
        <v>61.968641013046856</v>
      </c>
      <c r="M50" s="665">
        <v>7</v>
      </c>
      <c r="N50" s="666">
        <v>433.78048709132798</v>
      </c>
    </row>
    <row r="51" spans="1:14" ht="14.4" customHeight="1" x14ac:dyDescent="0.3">
      <c r="A51" s="661" t="s">
        <v>549</v>
      </c>
      <c r="B51" s="662" t="s">
        <v>550</v>
      </c>
      <c r="C51" s="663" t="s">
        <v>559</v>
      </c>
      <c r="D51" s="664" t="s">
        <v>3573</v>
      </c>
      <c r="E51" s="663" t="s">
        <v>565</v>
      </c>
      <c r="F51" s="664" t="s">
        <v>3575</v>
      </c>
      <c r="G51" s="663" t="s">
        <v>634</v>
      </c>
      <c r="H51" s="663" t="s">
        <v>729</v>
      </c>
      <c r="I51" s="663" t="s">
        <v>730</v>
      </c>
      <c r="J51" s="663" t="s">
        <v>731</v>
      </c>
      <c r="K51" s="663" t="s">
        <v>732</v>
      </c>
      <c r="L51" s="665">
        <v>121.21</v>
      </c>
      <c r="M51" s="665">
        <v>11</v>
      </c>
      <c r="N51" s="666">
        <v>1333.31</v>
      </c>
    </row>
    <row r="52" spans="1:14" ht="14.4" customHeight="1" x14ac:dyDescent="0.3">
      <c r="A52" s="661" t="s">
        <v>549</v>
      </c>
      <c r="B52" s="662" t="s">
        <v>550</v>
      </c>
      <c r="C52" s="663" t="s">
        <v>559</v>
      </c>
      <c r="D52" s="664" t="s">
        <v>3573</v>
      </c>
      <c r="E52" s="663" t="s">
        <v>565</v>
      </c>
      <c r="F52" s="664" t="s">
        <v>3575</v>
      </c>
      <c r="G52" s="663" t="s">
        <v>634</v>
      </c>
      <c r="H52" s="663" t="s">
        <v>733</v>
      </c>
      <c r="I52" s="663" t="s">
        <v>734</v>
      </c>
      <c r="J52" s="663" t="s">
        <v>735</v>
      </c>
      <c r="K52" s="663" t="s">
        <v>736</v>
      </c>
      <c r="L52" s="665">
        <v>38.25</v>
      </c>
      <c r="M52" s="665">
        <v>4</v>
      </c>
      <c r="N52" s="666">
        <v>153</v>
      </c>
    </row>
    <row r="53" spans="1:14" ht="14.4" customHeight="1" x14ac:dyDescent="0.3">
      <c r="A53" s="661" t="s">
        <v>549</v>
      </c>
      <c r="B53" s="662" t="s">
        <v>550</v>
      </c>
      <c r="C53" s="663" t="s">
        <v>559</v>
      </c>
      <c r="D53" s="664" t="s">
        <v>3573</v>
      </c>
      <c r="E53" s="663" t="s">
        <v>565</v>
      </c>
      <c r="F53" s="664" t="s">
        <v>3575</v>
      </c>
      <c r="G53" s="663" t="s">
        <v>634</v>
      </c>
      <c r="H53" s="663" t="s">
        <v>737</v>
      </c>
      <c r="I53" s="663" t="s">
        <v>738</v>
      </c>
      <c r="J53" s="663" t="s">
        <v>735</v>
      </c>
      <c r="K53" s="663" t="s">
        <v>739</v>
      </c>
      <c r="L53" s="665">
        <v>55.490671740936271</v>
      </c>
      <c r="M53" s="665">
        <v>3</v>
      </c>
      <c r="N53" s="666">
        <v>166.47201522280881</v>
      </c>
    </row>
    <row r="54" spans="1:14" ht="14.4" customHeight="1" x14ac:dyDescent="0.3">
      <c r="A54" s="661" t="s">
        <v>549</v>
      </c>
      <c r="B54" s="662" t="s">
        <v>550</v>
      </c>
      <c r="C54" s="663" t="s">
        <v>559</v>
      </c>
      <c r="D54" s="664" t="s">
        <v>3573</v>
      </c>
      <c r="E54" s="663" t="s">
        <v>565</v>
      </c>
      <c r="F54" s="664" t="s">
        <v>3575</v>
      </c>
      <c r="G54" s="663" t="s">
        <v>634</v>
      </c>
      <c r="H54" s="663" t="s">
        <v>740</v>
      </c>
      <c r="I54" s="663" t="s">
        <v>741</v>
      </c>
      <c r="J54" s="663" t="s">
        <v>742</v>
      </c>
      <c r="K54" s="663" t="s">
        <v>743</v>
      </c>
      <c r="L54" s="665">
        <v>61.89691556854897</v>
      </c>
      <c r="M54" s="665">
        <v>9</v>
      </c>
      <c r="N54" s="666">
        <v>557.07224011694075</v>
      </c>
    </row>
    <row r="55" spans="1:14" ht="14.4" customHeight="1" x14ac:dyDescent="0.3">
      <c r="A55" s="661" t="s">
        <v>549</v>
      </c>
      <c r="B55" s="662" t="s">
        <v>550</v>
      </c>
      <c r="C55" s="663" t="s">
        <v>559</v>
      </c>
      <c r="D55" s="664" t="s">
        <v>3573</v>
      </c>
      <c r="E55" s="663" t="s">
        <v>565</v>
      </c>
      <c r="F55" s="664" t="s">
        <v>3575</v>
      </c>
      <c r="G55" s="663" t="s">
        <v>634</v>
      </c>
      <c r="H55" s="663" t="s">
        <v>744</v>
      </c>
      <c r="I55" s="663" t="s">
        <v>745</v>
      </c>
      <c r="J55" s="663" t="s">
        <v>746</v>
      </c>
      <c r="K55" s="663" t="s">
        <v>747</v>
      </c>
      <c r="L55" s="665">
        <v>176.31</v>
      </c>
      <c r="M55" s="665">
        <v>7</v>
      </c>
      <c r="N55" s="666">
        <v>1234.17</v>
      </c>
    </row>
    <row r="56" spans="1:14" ht="14.4" customHeight="1" x14ac:dyDescent="0.3">
      <c r="A56" s="661" t="s">
        <v>549</v>
      </c>
      <c r="B56" s="662" t="s">
        <v>550</v>
      </c>
      <c r="C56" s="663" t="s">
        <v>559</v>
      </c>
      <c r="D56" s="664" t="s">
        <v>3573</v>
      </c>
      <c r="E56" s="663" t="s">
        <v>565</v>
      </c>
      <c r="F56" s="664" t="s">
        <v>3575</v>
      </c>
      <c r="G56" s="663" t="s">
        <v>634</v>
      </c>
      <c r="H56" s="663" t="s">
        <v>748</v>
      </c>
      <c r="I56" s="663" t="s">
        <v>749</v>
      </c>
      <c r="J56" s="663" t="s">
        <v>750</v>
      </c>
      <c r="K56" s="663" t="s">
        <v>751</v>
      </c>
      <c r="L56" s="665">
        <v>52.90416666666669</v>
      </c>
      <c r="M56" s="665">
        <v>12</v>
      </c>
      <c r="N56" s="666">
        <v>634.85000000000025</v>
      </c>
    </row>
    <row r="57" spans="1:14" ht="14.4" customHeight="1" x14ac:dyDescent="0.3">
      <c r="A57" s="661" t="s">
        <v>549</v>
      </c>
      <c r="B57" s="662" t="s">
        <v>550</v>
      </c>
      <c r="C57" s="663" t="s">
        <v>559</v>
      </c>
      <c r="D57" s="664" t="s">
        <v>3573</v>
      </c>
      <c r="E57" s="663" t="s">
        <v>565</v>
      </c>
      <c r="F57" s="664" t="s">
        <v>3575</v>
      </c>
      <c r="G57" s="663" t="s">
        <v>634</v>
      </c>
      <c r="H57" s="663" t="s">
        <v>752</v>
      </c>
      <c r="I57" s="663" t="s">
        <v>753</v>
      </c>
      <c r="J57" s="663" t="s">
        <v>754</v>
      </c>
      <c r="K57" s="663" t="s">
        <v>755</v>
      </c>
      <c r="L57" s="665">
        <v>90.043661480292315</v>
      </c>
      <c r="M57" s="665">
        <v>8</v>
      </c>
      <c r="N57" s="666">
        <v>720.34929184233852</v>
      </c>
    </row>
    <row r="58" spans="1:14" ht="14.4" customHeight="1" x14ac:dyDescent="0.3">
      <c r="A58" s="661" t="s">
        <v>549</v>
      </c>
      <c r="B58" s="662" t="s">
        <v>550</v>
      </c>
      <c r="C58" s="663" t="s">
        <v>559</v>
      </c>
      <c r="D58" s="664" t="s">
        <v>3573</v>
      </c>
      <c r="E58" s="663" t="s">
        <v>565</v>
      </c>
      <c r="F58" s="664" t="s">
        <v>3575</v>
      </c>
      <c r="G58" s="663" t="s">
        <v>634</v>
      </c>
      <c r="H58" s="663" t="s">
        <v>756</v>
      </c>
      <c r="I58" s="663" t="s">
        <v>757</v>
      </c>
      <c r="J58" s="663" t="s">
        <v>758</v>
      </c>
      <c r="K58" s="663" t="s">
        <v>759</v>
      </c>
      <c r="L58" s="665">
        <v>47.919999999999973</v>
      </c>
      <c r="M58" s="665">
        <v>1</v>
      </c>
      <c r="N58" s="666">
        <v>47.919999999999973</v>
      </c>
    </row>
    <row r="59" spans="1:14" ht="14.4" customHeight="1" x14ac:dyDescent="0.3">
      <c r="A59" s="661" t="s">
        <v>549</v>
      </c>
      <c r="B59" s="662" t="s">
        <v>550</v>
      </c>
      <c r="C59" s="663" t="s">
        <v>559</v>
      </c>
      <c r="D59" s="664" t="s">
        <v>3573</v>
      </c>
      <c r="E59" s="663" t="s">
        <v>565</v>
      </c>
      <c r="F59" s="664" t="s">
        <v>3575</v>
      </c>
      <c r="G59" s="663" t="s">
        <v>634</v>
      </c>
      <c r="H59" s="663" t="s">
        <v>760</v>
      </c>
      <c r="I59" s="663" t="s">
        <v>761</v>
      </c>
      <c r="J59" s="663" t="s">
        <v>762</v>
      </c>
      <c r="K59" s="663" t="s">
        <v>763</v>
      </c>
      <c r="L59" s="665">
        <v>56.310296467378976</v>
      </c>
      <c r="M59" s="665">
        <v>4</v>
      </c>
      <c r="N59" s="666">
        <v>225.2411858695159</v>
      </c>
    </row>
    <row r="60" spans="1:14" ht="14.4" customHeight="1" x14ac:dyDescent="0.3">
      <c r="A60" s="661" t="s">
        <v>549</v>
      </c>
      <c r="B60" s="662" t="s">
        <v>550</v>
      </c>
      <c r="C60" s="663" t="s">
        <v>559</v>
      </c>
      <c r="D60" s="664" t="s">
        <v>3573</v>
      </c>
      <c r="E60" s="663" t="s">
        <v>565</v>
      </c>
      <c r="F60" s="664" t="s">
        <v>3575</v>
      </c>
      <c r="G60" s="663" t="s">
        <v>634</v>
      </c>
      <c r="H60" s="663" t="s">
        <v>764</v>
      </c>
      <c r="I60" s="663" t="s">
        <v>765</v>
      </c>
      <c r="J60" s="663" t="s">
        <v>766</v>
      </c>
      <c r="K60" s="663" t="s">
        <v>767</v>
      </c>
      <c r="L60" s="665">
        <v>37.25996210836265</v>
      </c>
      <c r="M60" s="665">
        <v>3</v>
      </c>
      <c r="N60" s="666">
        <v>111.77988632508794</v>
      </c>
    </row>
    <row r="61" spans="1:14" ht="14.4" customHeight="1" x14ac:dyDescent="0.3">
      <c r="A61" s="661" t="s">
        <v>549</v>
      </c>
      <c r="B61" s="662" t="s">
        <v>550</v>
      </c>
      <c r="C61" s="663" t="s">
        <v>559</v>
      </c>
      <c r="D61" s="664" t="s">
        <v>3573</v>
      </c>
      <c r="E61" s="663" t="s">
        <v>565</v>
      </c>
      <c r="F61" s="664" t="s">
        <v>3575</v>
      </c>
      <c r="G61" s="663" t="s">
        <v>634</v>
      </c>
      <c r="H61" s="663" t="s">
        <v>768</v>
      </c>
      <c r="I61" s="663" t="s">
        <v>769</v>
      </c>
      <c r="J61" s="663" t="s">
        <v>770</v>
      </c>
      <c r="K61" s="663" t="s">
        <v>652</v>
      </c>
      <c r="L61" s="665">
        <v>37.769757995824705</v>
      </c>
      <c r="M61" s="665">
        <v>2</v>
      </c>
      <c r="N61" s="666">
        <v>75.539515991649409</v>
      </c>
    </row>
    <row r="62" spans="1:14" ht="14.4" customHeight="1" x14ac:dyDescent="0.3">
      <c r="A62" s="661" t="s">
        <v>549</v>
      </c>
      <c r="B62" s="662" t="s">
        <v>550</v>
      </c>
      <c r="C62" s="663" t="s">
        <v>559</v>
      </c>
      <c r="D62" s="664" t="s">
        <v>3573</v>
      </c>
      <c r="E62" s="663" t="s">
        <v>565</v>
      </c>
      <c r="F62" s="664" t="s">
        <v>3575</v>
      </c>
      <c r="G62" s="663" t="s">
        <v>634</v>
      </c>
      <c r="H62" s="663" t="s">
        <v>771</v>
      </c>
      <c r="I62" s="663" t="s">
        <v>772</v>
      </c>
      <c r="J62" s="663" t="s">
        <v>773</v>
      </c>
      <c r="K62" s="663" t="s">
        <v>691</v>
      </c>
      <c r="L62" s="665">
        <v>67.251045353433554</v>
      </c>
      <c r="M62" s="665">
        <v>34</v>
      </c>
      <c r="N62" s="666">
        <v>2286.5355420167407</v>
      </c>
    </row>
    <row r="63" spans="1:14" ht="14.4" customHeight="1" x14ac:dyDescent="0.3">
      <c r="A63" s="661" t="s">
        <v>549</v>
      </c>
      <c r="B63" s="662" t="s">
        <v>550</v>
      </c>
      <c r="C63" s="663" t="s">
        <v>559</v>
      </c>
      <c r="D63" s="664" t="s">
        <v>3573</v>
      </c>
      <c r="E63" s="663" t="s">
        <v>565</v>
      </c>
      <c r="F63" s="664" t="s">
        <v>3575</v>
      </c>
      <c r="G63" s="663" t="s">
        <v>634</v>
      </c>
      <c r="H63" s="663" t="s">
        <v>774</v>
      </c>
      <c r="I63" s="663" t="s">
        <v>775</v>
      </c>
      <c r="J63" s="663" t="s">
        <v>776</v>
      </c>
      <c r="K63" s="663" t="s">
        <v>777</v>
      </c>
      <c r="L63" s="665">
        <v>73.589753545405998</v>
      </c>
      <c r="M63" s="665">
        <v>2</v>
      </c>
      <c r="N63" s="666">
        <v>147.179507090812</v>
      </c>
    </row>
    <row r="64" spans="1:14" ht="14.4" customHeight="1" x14ac:dyDescent="0.3">
      <c r="A64" s="661" t="s">
        <v>549</v>
      </c>
      <c r="B64" s="662" t="s">
        <v>550</v>
      </c>
      <c r="C64" s="663" t="s">
        <v>559</v>
      </c>
      <c r="D64" s="664" t="s">
        <v>3573</v>
      </c>
      <c r="E64" s="663" t="s">
        <v>565</v>
      </c>
      <c r="F64" s="664" t="s">
        <v>3575</v>
      </c>
      <c r="G64" s="663" t="s">
        <v>634</v>
      </c>
      <c r="H64" s="663" t="s">
        <v>778</v>
      </c>
      <c r="I64" s="663" t="s">
        <v>779</v>
      </c>
      <c r="J64" s="663" t="s">
        <v>780</v>
      </c>
      <c r="K64" s="663" t="s">
        <v>781</v>
      </c>
      <c r="L64" s="665">
        <v>29.807499999999994</v>
      </c>
      <c r="M64" s="665">
        <v>12</v>
      </c>
      <c r="N64" s="666">
        <v>357.68999999999994</v>
      </c>
    </row>
    <row r="65" spans="1:14" ht="14.4" customHeight="1" x14ac:dyDescent="0.3">
      <c r="A65" s="661" t="s">
        <v>549</v>
      </c>
      <c r="B65" s="662" t="s">
        <v>550</v>
      </c>
      <c r="C65" s="663" t="s">
        <v>559</v>
      </c>
      <c r="D65" s="664" t="s">
        <v>3573</v>
      </c>
      <c r="E65" s="663" t="s">
        <v>565</v>
      </c>
      <c r="F65" s="664" t="s">
        <v>3575</v>
      </c>
      <c r="G65" s="663" t="s">
        <v>634</v>
      </c>
      <c r="H65" s="663" t="s">
        <v>782</v>
      </c>
      <c r="I65" s="663" t="s">
        <v>783</v>
      </c>
      <c r="J65" s="663" t="s">
        <v>784</v>
      </c>
      <c r="K65" s="663" t="s">
        <v>785</v>
      </c>
      <c r="L65" s="665">
        <v>31.14</v>
      </c>
      <c r="M65" s="665">
        <v>1</v>
      </c>
      <c r="N65" s="666">
        <v>31.14</v>
      </c>
    </row>
    <row r="66" spans="1:14" ht="14.4" customHeight="1" x14ac:dyDescent="0.3">
      <c r="A66" s="661" t="s">
        <v>549</v>
      </c>
      <c r="B66" s="662" t="s">
        <v>550</v>
      </c>
      <c r="C66" s="663" t="s">
        <v>559</v>
      </c>
      <c r="D66" s="664" t="s">
        <v>3573</v>
      </c>
      <c r="E66" s="663" t="s">
        <v>565</v>
      </c>
      <c r="F66" s="664" t="s">
        <v>3575</v>
      </c>
      <c r="G66" s="663" t="s">
        <v>634</v>
      </c>
      <c r="H66" s="663" t="s">
        <v>786</v>
      </c>
      <c r="I66" s="663" t="s">
        <v>787</v>
      </c>
      <c r="J66" s="663" t="s">
        <v>788</v>
      </c>
      <c r="K66" s="663" t="s">
        <v>789</v>
      </c>
      <c r="L66" s="665">
        <v>60.350077664099338</v>
      </c>
      <c r="M66" s="665">
        <v>68</v>
      </c>
      <c r="N66" s="666">
        <v>4103.805281158755</v>
      </c>
    </row>
    <row r="67" spans="1:14" ht="14.4" customHeight="1" x14ac:dyDescent="0.3">
      <c r="A67" s="661" t="s">
        <v>549</v>
      </c>
      <c r="B67" s="662" t="s">
        <v>550</v>
      </c>
      <c r="C67" s="663" t="s">
        <v>559</v>
      </c>
      <c r="D67" s="664" t="s">
        <v>3573</v>
      </c>
      <c r="E67" s="663" t="s">
        <v>565</v>
      </c>
      <c r="F67" s="664" t="s">
        <v>3575</v>
      </c>
      <c r="G67" s="663" t="s">
        <v>634</v>
      </c>
      <c r="H67" s="663" t="s">
        <v>790</v>
      </c>
      <c r="I67" s="663" t="s">
        <v>791</v>
      </c>
      <c r="J67" s="663" t="s">
        <v>792</v>
      </c>
      <c r="K67" s="663" t="s">
        <v>793</v>
      </c>
      <c r="L67" s="665">
        <v>112.98667814990256</v>
      </c>
      <c r="M67" s="665">
        <v>3</v>
      </c>
      <c r="N67" s="666">
        <v>338.96003444970768</v>
      </c>
    </row>
    <row r="68" spans="1:14" ht="14.4" customHeight="1" x14ac:dyDescent="0.3">
      <c r="A68" s="661" t="s">
        <v>549</v>
      </c>
      <c r="B68" s="662" t="s">
        <v>550</v>
      </c>
      <c r="C68" s="663" t="s">
        <v>559</v>
      </c>
      <c r="D68" s="664" t="s">
        <v>3573</v>
      </c>
      <c r="E68" s="663" t="s">
        <v>565</v>
      </c>
      <c r="F68" s="664" t="s">
        <v>3575</v>
      </c>
      <c r="G68" s="663" t="s">
        <v>634</v>
      </c>
      <c r="H68" s="663" t="s">
        <v>794</v>
      </c>
      <c r="I68" s="663" t="s">
        <v>795</v>
      </c>
      <c r="J68" s="663" t="s">
        <v>796</v>
      </c>
      <c r="K68" s="663" t="s">
        <v>797</v>
      </c>
      <c r="L68" s="665">
        <v>119.40554392481897</v>
      </c>
      <c r="M68" s="665">
        <v>2</v>
      </c>
      <c r="N68" s="666">
        <v>238.81108784963794</v>
      </c>
    </row>
    <row r="69" spans="1:14" ht="14.4" customHeight="1" x14ac:dyDescent="0.3">
      <c r="A69" s="661" t="s">
        <v>549</v>
      </c>
      <c r="B69" s="662" t="s">
        <v>550</v>
      </c>
      <c r="C69" s="663" t="s">
        <v>559</v>
      </c>
      <c r="D69" s="664" t="s">
        <v>3573</v>
      </c>
      <c r="E69" s="663" t="s">
        <v>565</v>
      </c>
      <c r="F69" s="664" t="s">
        <v>3575</v>
      </c>
      <c r="G69" s="663" t="s">
        <v>634</v>
      </c>
      <c r="H69" s="663" t="s">
        <v>798</v>
      </c>
      <c r="I69" s="663" t="s">
        <v>799</v>
      </c>
      <c r="J69" s="663" t="s">
        <v>800</v>
      </c>
      <c r="K69" s="663" t="s">
        <v>801</v>
      </c>
      <c r="L69" s="665">
        <v>101.08603005162327</v>
      </c>
      <c r="M69" s="665">
        <v>97</v>
      </c>
      <c r="N69" s="666">
        <v>9805.3449150074575</v>
      </c>
    </row>
    <row r="70" spans="1:14" ht="14.4" customHeight="1" x14ac:dyDescent="0.3">
      <c r="A70" s="661" t="s">
        <v>549</v>
      </c>
      <c r="B70" s="662" t="s">
        <v>550</v>
      </c>
      <c r="C70" s="663" t="s">
        <v>559</v>
      </c>
      <c r="D70" s="664" t="s">
        <v>3573</v>
      </c>
      <c r="E70" s="663" t="s">
        <v>565</v>
      </c>
      <c r="F70" s="664" t="s">
        <v>3575</v>
      </c>
      <c r="G70" s="663" t="s">
        <v>634</v>
      </c>
      <c r="H70" s="663" t="s">
        <v>802</v>
      </c>
      <c r="I70" s="663" t="s">
        <v>803</v>
      </c>
      <c r="J70" s="663" t="s">
        <v>804</v>
      </c>
      <c r="K70" s="663" t="s">
        <v>805</v>
      </c>
      <c r="L70" s="665">
        <v>261.65723201443188</v>
      </c>
      <c r="M70" s="665">
        <v>128</v>
      </c>
      <c r="N70" s="666">
        <v>33492.125697847281</v>
      </c>
    </row>
    <row r="71" spans="1:14" ht="14.4" customHeight="1" x14ac:dyDescent="0.3">
      <c r="A71" s="661" t="s">
        <v>549</v>
      </c>
      <c r="B71" s="662" t="s">
        <v>550</v>
      </c>
      <c r="C71" s="663" t="s">
        <v>559</v>
      </c>
      <c r="D71" s="664" t="s">
        <v>3573</v>
      </c>
      <c r="E71" s="663" t="s">
        <v>565</v>
      </c>
      <c r="F71" s="664" t="s">
        <v>3575</v>
      </c>
      <c r="G71" s="663" t="s">
        <v>634</v>
      </c>
      <c r="H71" s="663" t="s">
        <v>806</v>
      </c>
      <c r="I71" s="663" t="s">
        <v>807</v>
      </c>
      <c r="J71" s="663" t="s">
        <v>808</v>
      </c>
      <c r="K71" s="663" t="s">
        <v>805</v>
      </c>
      <c r="L71" s="665">
        <v>344.39042083035815</v>
      </c>
      <c r="M71" s="665">
        <v>16</v>
      </c>
      <c r="N71" s="666">
        <v>5510.2467332857304</v>
      </c>
    </row>
    <row r="72" spans="1:14" ht="14.4" customHeight="1" x14ac:dyDescent="0.3">
      <c r="A72" s="661" t="s">
        <v>549</v>
      </c>
      <c r="B72" s="662" t="s">
        <v>550</v>
      </c>
      <c r="C72" s="663" t="s">
        <v>559</v>
      </c>
      <c r="D72" s="664" t="s">
        <v>3573</v>
      </c>
      <c r="E72" s="663" t="s">
        <v>565</v>
      </c>
      <c r="F72" s="664" t="s">
        <v>3575</v>
      </c>
      <c r="G72" s="663" t="s">
        <v>634</v>
      </c>
      <c r="H72" s="663" t="s">
        <v>809</v>
      </c>
      <c r="I72" s="663" t="s">
        <v>810</v>
      </c>
      <c r="J72" s="663" t="s">
        <v>811</v>
      </c>
      <c r="K72" s="663" t="s">
        <v>812</v>
      </c>
      <c r="L72" s="665">
        <v>151.20445319889632</v>
      </c>
      <c r="M72" s="665">
        <v>9</v>
      </c>
      <c r="N72" s="666">
        <v>1360.8400787900669</v>
      </c>
    </row>
    <row r="73" spans="1:14" ht="14.4" customHeight="1" x14ac:dyDescent="0.3">
      <c r="A73" s="661" t="s">
        <v>549</v>
      </c>
      <c r="B73" s="662" t="s">
        <v>550</v>
      </c>
      <c r="C73" s="663" t="s">
        <v>559</v>
      </c>
      <c r="D73" s="664" t="s">
        <v>3573</v>
      </c>
      <c r="E73" s="663" t="s">
        <v>565</v>
      </c>
      <c r="F73" s="664" t="s">
        <v>3575</v>
      </c>
      <c r="G73" s="663" t="s">
        <v>634</v>
      </c>
      <c r="H73" s="663" t="s">
        <v>813</v>
      </c>
      <c r="I73" s="663" t="s">
        <v>814</v>
      </c>
      <c r="J73" s="663" t="s">
        <v>815</v>
      </c>
      <c r="K73" s="663" t="s">
        <v>816</v>
      </c>
      <c r="L73" s="665">
        <v>75.073165260728317</v>
      </c>
      <c r="M73" s="665">
        <v>6</v>
      </c>
      <c r="N73" s="666">
        <v>450.43899156436987</v>
      </c>
    </row>
    <row r="74" spans="1:14" ht="14.4" customHeight="1" x14ac:dyDescent="0.3">
      <c r="A74" s="661" t="s">
        <v>549</v>
      </c>
      <c r="B74" s="662" t="s">
        <v>550</v>
      </c>
      <c r="C74" s="663" t="s">
        <v>559</v>
      </c>
      <c r="D74" s="664" t="s">
        <v>3573</v>
      </c>
      <c r="E74" s="663" t="s">
        <v>565</v>
      </c>
      <c r="F74" s="664" t="s">
        <v>3575</v>
      </c>
      <c r="G74" s="663" t="s">
        <v>634</v>
      </c>
      <c r="H74" s="663" t="s">
        <v>817</v>
      </c>
      <c r="I74" s="663" t="s">
        <v>818</v>
      </c>
      <c r="J74" s="663" t="s">
        <v>819</v>
      </c>
      <c r="K74" s="663" t="s">
        <v>820</v>
      </c>
      <c r="L74" s="665">
        <v>613.9667893574383</v>
      </c>
      <c r="M74" s="665">
        <v>9</v>
      </c>
      <c r="N74" s="666">
        <v>5525.7011042169452</v>
      </c>
    </row>
    <row r="75" spans="1:14" ht="14.4" customHeight="1" x14ac:dyDescent="0.3">
      <c r="A75" s="661" t="s">
        <v>549</v>
      </c>
      <c r="B75" s="662" t="s">
        <v>550</v>
      </c>
      <c r="C75" s="663" t="s">
        <v>559</v>
      </c>
      <c r="D75" s="664" t="s">
        <v>3573</v>
      </c>
      <c r="E75" s="663" t="s">
        <v>565</v>
      </c>
      <c r="F75" s="664" t="s">
        <v>3575</v>
      </c>
      <c r="G75" s="663" t="s">
        <v>634</v>
      </c>
      <c r="H75" s="663" t="s">
        <v>821</v>
      </c>
      <c r="I75" s="663" t="s">
        <v>822</v>
      </c>
      <c r="J75" s="663" t="s">
        <v>823</v>
      </c>
      <c r="K75" s="663" t="s">
        <v>824</v>
      </c>
      <c r="L75" s="665">
        <v>278.04665024979573</v>
      </c>
      <c r="M75" s="665">
        <v>65</v>
      </c>
      <c r="N75" s="666">
        <v>18073.032266236722</v>
      </c>
    </row>
    <row r="76" spans="1:14" ht="14.4" customHeight="1" x14ac:dyDescent="0.3">
      <c r="A76" s="661" t="s">
        <v>549</v>
      </c>
      <c r="B76" s="662" t="s">
        <v>550</v>
      </c>
      <c r="C76" s="663" t="s">
        <v>559</v>
      </c>
      <c r="D76" s="664" t="s">
        <v>3573</v>
      </c>
      <c r="E76" s="663" t="s">
        <v>565</v>
      </c>
      <c r="F76" s="664" t="s">
        <v>3575</v>
      </c>
      <c r="G76" s="663" t="s">
        <v>634</v>
      </c>
      <c r="H76" s="663" t="s">
        <v>825</v>
      </c>
      <c r="I76" s="663" t="s">
        <v>826</v>
      </c>
      <c r="J76" s="663" t="s">
        <v>827</v>
      </c>
      <c r="K76" s="663" t="s">
        <v>828</v>
      </c>
      <c r="L76" s="665">
        <v>364.07243935649672</v>
      </c>
      <c r="M76" s="665">
        <v>44</v>
      </c>
      <c r="N76" s="666">
        <v>16019.187331685855</v>
      </c>
    </row>
    <row r="77" spans="1:14" ht="14.4" customHeight="1" x14ac:dyDescent="0.3">
      <c r="A77" s="661" t="s">
        <v>549</v>
      </c>
      <c r="B77" s="662" t="s">
        <v>550</v>
      </c>
      <c r="C77" s="663" t="s">
        <v>559</v>
      </c>
      <c r="D77" s="664" t="s">
        <v>3573</v>
      </c>
      <c r="E77" s="663" t="s">
        <v>565</v>
      </c>
      <c r="F77" s="664" t="s">
        <v>3575</v>
      </c>
      <c r="G77" s="663" t="s">
        <v>634</v>
      </c>
      <c r="H77" s="663" t="s">
        <v>829</v>
      </c>
      <c r="I77" s="663" t="s">
        <v>830</v>
      </c>
      <c r="J77" s="663" t="s">
        <v>831</v>
      </c>
      <c r="K77" s="663" t="s">
        <v>832</v>
      </c>
      <c r="L77" s="665">
        <v>88.497499999999988</v>
      </c>
      <c r="M77" s="665">
        <v>8</v>
      </c>
      <c r="N77" s="666">
        <v>707.9799999999999</v>
      </c>
    </row>
    <row r="78" spans="1:14" ht="14.4" customHeight="1" x14ac:dyDescent="0.3">
      <c r="A78" s="661" t="s">
        <v>549</v>
      </c>
      <c r="B78" s="662" t="s">
        <v>550</v>
      </c>
      <c r="C78" s="663" t="s">
        <v>559</v>
      </c>
      <c r="D78" s="664" t="s">
        <v>3573</v>
      </c>
      <c r="E78" s="663" t="s">
        <v>565</v>
      </c>
      <c r="F78" s="664" t="s">
        <v>3575</v>
      </c>
      <c r="G78" s="663" t="s">
        <v>634</v>
      </c>
      <c r="H78" s="663" t="s">
        <v>833</v>
      </c>
      <c r="I78" s="663" t="s">
        <v>834</v>
      </c>
      <c r="J78" s="663" t="s">
        <v>835</v>
      </c>
      <c r="K78" s="663" t="s">
        <v>836</v>
      </c>
      <c r="L78" s="665">
        <v>42.216000000000001</v>
      </c>
      <c r="M78" s="665">
        <v>5</v>
      </c>
      <c r="N78" s="666">
        <v>211.08</v>
      </c>
    </row>
    <row r="79" spans="1:14" ht="14.4" customHeight="1" x14ac:dyDescent="0.3">
      <c r="A79" s="661" t="s">
        <v>549</v>
      </c>
      <c r="B79" s="662" t="s">
        <v>550</v>
      </c>
      <c r="C79" s="663" t="s">
        <v>559</v>
      </c>
      <c r="D79" s="664" t="s">
        <v>3573</v>
      </c>
      <c r="E79" s="663" t="s">
        <v>565</v>
      </c>
      <c r="F79" s="664" t="s">
        <v>3575</v>
      </c>
      <c r="G79" s="663" t="s">
        <v>634</v>
      </c>
      <c r="H79" s="663" t="s">
        <v>837</v>
      </c>
      <c r="I79" s="663" t="s">
        <v>838</v>
      </c>
      <c r="J79" s="663" t="s">
        <v>839</v>
      </c>
      <c r="K79" s="663" t="s">
        <v>840</v>
      </c>
      <c r="L79" s="665">
        <v>298.98</v>
      </c>
      <c r="M79" s="665">
        <v>1</v>
      </c>
      <c r="N79" s="666">
        <v>298.98</v>
      </c>
    </row>
    <row r="80" spans="1:14" ht="14.4" customHeight="1" x14ac:dyDescent="0.3">
      <c r="A80" s="661" t="s">
        <v>549</v>
      </c>
      <c r="B80" s="662" t="s">
        <v>550</v>
      </c>
      <c r="C80" s="663" t="s">
        <v>559</v>
      </c>
      <c r="D80" s="664" t="s">
        <v>3573</v>
      </c>
      <c r="E80" s="663" t="s">
        <v>565</v>
      </c>
      <c r="F80" s="664" t="s">
        <v>3575</v>
      </c>
      <c r="G80" s="663" t="s">
        <v>634</v>
      </c>
      <c r="H80" s="663" t="s">
        <v>841</v>
      </c>
      <c r="I80" s="663" t="s">
        <v>842</v>
      </c>
      <c r="J80" s="663" t="s">
        <v>843</v>
      </c>
      <c r="K80" s="663" t="s">
        <v>844</v>
      </c>
      <c r="L80" s="665">
        <v>208.17666666666665</v>
      </c>
      <c r="M80" s="665">
        <v>3</v>
      </c>
      <c r="N80" s="666">
        <v>624.53</v>
      </c>
    </row>
    <row r="81" spans="1:14" ht="14.4" customHeight="1" x14ac:dyDescent="0.3">
      <c r="A81" s="661" t="s">
        <v>549</v>
      </c>
      <c r="B81" s="662" t="s">
        <v>550</v>
      </c>
      <c r="C81" s="663" t="s">
        <v>559</v>
      </c>
      <c r="D81" s="664" t="s">
        <v>3573</v>
      </c>
      <c r="E81" s="663" t="s">
        <v>565</v>
      </c>
      <c r="F81" s="664" t="s">
        <v>3575</v>
      </c>
      <c r="G81" s="663" t="s">
        <v>634</v>
      </c>
      <c r="H81" s="663" t="s">
        <v>845</v>
      </c>
      <c r="I81" s="663" t="s">
        <v>846</v>
      </c>
      <c r="J81" s="663" t="s">
        <v>847</v>
      </c>
      <c r="K81" s="663" t="s">
        <v>848</v>
      </c>
      <c r="L81" s="665">
        <v>128.88</v>
      </c>
      <c r="M81" s="665">
        <v>1</v>
      </c>
      <c r="N81" s="666">
        <v>128.88</v>
      </c>
    </row>
    <row r="82" spans="1:14" ht="14.4" customHeight="1" x14ac:dyDescent="0.3">
      <c r="A82" s="661" t="s">
        <v>549</v>
      </c>
      <c r="B82" s="662" t="s">
        <v>550</v>
      </c>
      <c r="C82" s="663" t="s">
        <v>559</v>
      </c>
      <c r="D82" s="664" t="s">
        <v>3573</v>
      </c>
      <c r="E82" s="663" t="s">
        <v>565</v>
      </c>
      <c r="F82" s="664" t="s">
        <v>3575</v>
      </c>
      <c r="G82" s="663" t="s">
        <v>634</v>
      </c>
      <c r="H82" s="663" t="s">
        <v>849</v>
      </c>
      <c r="I82" s="663" t="s">
        <v>850</v>
      </c>
      <c r="J82" s="663" t="s">
        <v>851</v>
      </c>
      <c r="K82" s="663" t="s">
        <v>852</v>
      </c>
      <c r="L82" s="665">
        <v>132.26</v>
      </c>
      <c r="M82" s="665">
        <v>2</v>
      </c>
      <c r="N82" s="666">
        <v>264.52</v>
      </c>
    </row>
    <row r="83" spans="1:14" ht="14.4" customHeight="1" x14ac:dyDescent="0.3">
      <c r="A83" s="661" t="s">
        <v>549</v>
      </c>
      <c r="B83" s="662" t="s">
        <v>550</v>
      </c>
      <c r="C83" s="663" t="s">
        <v>559</v>
      </c>
      <c r="D83" s="664" t="s">
        <v>3573</v>
      </c>
      <c r="E83" s="663" t="s">
        <v>565</v>
      </c>
      <c r="F83" s="664" t="s">
        <v>3575</v>
      </c>
      <c r="G83" s="663" t="s">
        <v>634</v>
      </c>
      <c r="H83" s="663" t="s">
        <v>853</v>
      </c>
      <c r="I83" s="663" t="s">
        <v>854</v>
      </c>
      <c r="J83" s="663" t="s">
        <v>855</v>
      </c>
      <c r="K83" s="663" t="s">
        <v>856</v>
      </c>
      <c r="L83" s="665">
        <v>41.026606610275444</v>
      </c>
      <c r="M83" s="665">
        <v>6</v>
      </c>
      <c r="N83" s="666">
        <v>246.15963966165268</v>
      </c>
    </row>
    <row r="84" spans="1:14" ht="14.4" customHeight="1" x14ac:dyDescent="0.3">
      <c r="A84" s="661" t="s">
        <v>549</v>
      </c>
      <c r="B84" s="662" t="s">
        <v>550</v>
      </c>
      <c r="C84" s="663" t="s">
        <v>559</v>
      </c>
      <c r="D84" s="664" t="s">
        <v>3573</v>
      </c>
      <c r="E84" s="663" t="s">
        <v>565</v>
      </c>
      <c r="F84" s="664" t="s">
        <v>3575</v>
      </c>
      <c r="G84" s="663" t="s">
        <v>634</v>
      </c>
      <c r="H84" s="663" t="s">
        <v>857</v>
      </c>
      <c r="I84" s="663" t="s">
        <v>858</v>
      </c>
      <c r="J84" s="663" t="s">
        <v>859</v>
      </c>
      <c r="K84" s="663" t="s">
        <v>860</v>
      </c>
      <c r="L84" s="665">
        <v>94.67</v>
      </c>
      <c r="M84" s="665">
        <v>9</v>
      </c>
      <c r="N84" s="666">
        <v>852.03</v>
      </c>
    </row>
    <row r="85" spans="1:14" ht="14.4" customHeight="1" x14ac:dyDescent="0.3">
      <c r="A85" s="661" t="s">
        <v>549</v>
      </c>
      <c r="B85" s="662" t="s">
        <v>550</v>
      </c>
      <c r="C85" s="663" t="s">
        <v>559</v>
      </c>
      <c r="D85" s="664" t="s">
        <v>3573</v>
      </c>
      <c r="E85" s="663" t="s">
        <v>565</v>
      </c>
      <c r="F85" s="664" t="s">
        <v>3575</v>
      </c>
      <c r="G85" s="663" t="s">
        <v>634</v>
      </c>
      <c r="H85" s="663" t="s">
        <v>861</v>
      </c>
      <c r="I85" s="663" t="s">
        <v>862</v>
      </c>
      <c r="J85" s="663" t="s">
        <v>863</v>
      </c>
      <c r="K85" s="663" t="s">
        <v>864</v>
      </c>
      <c r="L85" s="665">
        <v>103.25500000000001</v>
      </c>
      <c r="M85" s="665">
        <v>4</v>
      </c>
      <c r="N85" s="666">
        <v>413.02000000000004</v>
      </c>
    </row>
    <row r="86" spans="1:14" ht="14.4" customHeight="1" x14ac:dyDescent="0.3">
      <c r="A86" s="661" t="s">
        <v>549</v>
      </c>
      <c r="B86" s="662" t="s">
        <v>550</v>
      </c>
      <c r="C86" s="663" t="s">
        <v>559</v>
      </c>
      <c r="D86" s="664" t="s">
        <v>3573</v>
      </c>
      <c r="E86" s="663" t="s">
        <v>565</v>
      </c>
      <c r="F86" s="664" t="s">
        <v>3575</v>
      </c>
      <c r="G86" s="663" t="s">
        <v>634</v>
      </c>
      <c r="H86" s="663" t="s">
        <v>865</v>
      </c>
      <c r="I86" s="663" t="s">
        <v>866</v>
      </c>
      <c r="J86" s="663" t="s">
        <v>867</v>
      </c>
      <c r="K86" s="663" t="s">
        <v>868</v>
      </c>
      <c r="L86" s="665">
        <v>286.59318181818179</v>
      </c>
      <c r="M86" s="665">
        <v>22</v>
      </c>
      <c r="N86" s="666">
        <v>6305.0499999999993</v>
      </c>
    </row>
    <row r="87" spans="1:14" ht="14.4" customHeight="1" x14ac:dyDescent="0.3">
      <c r="A87" s="661" t="s">
        <v>549</v>
      </c>
      <c r="B87" s="662" t="s">
        <v>550</v>
      </c>
      <c r="C87" s="663" t="s">
        <v>559</v>
      </c>
      <c r="D87" s="664" t="s">
        <v>3573</v>
      </c>
      <c r="E87" s="663" t="s">
        <v>565</v>
      </c>
      <c r="F87" s="664" t="s">
        <v>3575</v>
      </c>
      <c r="G87" s="663" t="s">
        <v>634</v>
      </c>
      <c r="H87" s="663" t="s">
        <v>869</v>
      </c>
      <c r="I87" s="663" t="s">
        <v>869</v>
      </c>
      <c r="J87" s="663" t="s">
        <v>870</v>
      </c>
      <c r="K87" s="663" t="s">
        <v>871</v>
      </c>
      <c r="L87" s="665">
        <v>38.189959910760031</v>
      </c>
      <c r="M87" s="665">
        <v>67</v>
      </c>
      <c r="N87" s="666">
        <v>2558.7273140209222</v>
      </c>
    </row>
    <row r="88" spans="1:14" ht="14.4" customHeight="1" x14ac:dyDescent="0.3">
      <c r="A88" s="661" t="s">
        <v>549</v>
      </c>
      <c r="B88" s="662" t="s">
        <v>550</v>
      </c>
      <c r="C88" s="663" t="s">
        <v>559</v>
      </c>
      <c r="D88" s="664" t="s">
        <v>3573</v>
      </c>
      <c r="E88" s="663" t="s">
        <v>565</v>
      </c>
      <c r="F88" s="664" t="s">
        <v>3575</v>
      </c>
      <c r="G88" s="663" t="s">
        <v>634</v>
      </c>
      <c r="H88" s="663" t="s">
        <v>872</v>
      </c>
      <c r="I88" s="663" t="s">
        <v>873</v>
      </c>
      <c r="J88" s="663" t="s">
        <v>874</v>
      </c>
      <c r="K88" s="663" t="s">
        <v>875</v>
      </c>
      <c r="L88" s="665">
        <v>73.44</v>
      </c>
      <c r="M88" s="665">
        <v>2</v>
      </c>
      <c r="N88" s="666">
        <v>146.88</v>
      </c>
    </row>
    <row r="89" spans="1:14" ht="14.4" customHeight="1" x14ac:dyDescent="0.3">
      <c r="A89" s="661" t="s">
        <v>549</v>
      </c>
      <c r="B89" s="662" t="s">
        <v>550</v>
      </c>
      <c r="C89" s="663" t="s">
        <v>559</v>
      </c>
      <c r="D89" s="664" t="s">
        <v>3573</v>
      </c>
      <c r="E89" s="663" t="s">
        <v>565</v>
      </c>
      <c r="F89" s="664" t="s">
        <v>3575</v>
      </c>
      <c r="G89" s="663" t="s">
        <v>634</v>
      </c>
      <c r="H89" s="663" t="s">
        <v>876</v>
      </c>
      <c r="I89" s="663" t="s">
        <v>877</v>
      </c>
      <c r="J89" s="663" t="s">
        <v>874</v>
      </c>
      <c r="K89" s="663" t="s">
        <v>878</v>
      </c>
      <c r="L89" s="665">
        <v>237.85750342576915</v>
      </c>
      <c r="M89" s="665">
        <v>80</v>
      </c>
      <c r="N89" s="666">
        <v>19028.600274061533</v>
      </c>
    </row>
    <row r="90" spans="1:14" ht="14.4" customHeight="1" x14ac:dyDescent="0.3">
      <c r="A90" s="661" t="s">
        <v>549</v>
      </c>
      <c r="B90" s="662" t="s">
        <v>550</v>
      </c>
      <c r="C90" s="663" t="s">
        <v>559</v>
      </c>
      <c r="D90" s="664" t="s">
        <v>3573</v>
      </c>
      <c r="E90" s="663" t="s">
        <v>565</v>
      </c>
      <c r="F90" s="664" t="s">
        <v>3575</v>
      </c>
      <c r="G90" s="663" t="s">
        <v>634</v>
      </c>
      <c r="H90" s="663" t="s">
        <v>879</v>
      </c>
      <c r="I90" s="663" t="s">
        <v>880</v>
      </c>
      <c r="J90" s="663" t="s">
        <v>881</v>
      </c>
      <c r="K90" s="663" t="s">
        <v>882</v>
      </c>
      <c r="L90" s="665">
        <v>627.99</v>
      </c>
      <c r="M90" s="665">
        <v>1</v>
      </c>
      <c r="N90" s="666">
        <v>627.99</v>
      </c>
    </row>
    <row r="91" spans="1:14" ht="14.4" customHeight="1" x14ac:dyDescent="0.3">
      <c r="A91" s="661" t="s">
        <v>549</v>
      </c>
      <c r="B91" s="662" t="s">
        <v>550</v>
      </c>
      <c r="C91" s="663" t="s">
        <v>559</v>
      </c>
      <c r="D91" s="664" t="s">
        <v>3573</v>
      </c>
      <c r="E91" s="663" t="s">
        <v>565</v>
      </c>
      <c r="F91" s="664" t="s">
        <v>3575</v>
      </c>
      <c r="G91" s="663" t="s">
        <v>634</v>
      </c>
      <c r="H91" s="663" t="s">
        <v>883</v>
      </c>
      <c r="I91" s="663" t="s">
        <v>884</v>
      </c>
      <c r="J91" s="663" t="s">
        <v>885</v>
      </c>
      <c r="K91" s="663" t="s">
        <v>886</v>
      </c>
      <c r="L91" s="665">
        <v>184.74</v>
      </c>
      <c r="M91" s="665">
        <v>5</v>
      </c>
      <c r="N91" s="666">
        <v>923.7</v>
      </c>
    </row>
    <row r="92" spans="1:14" ht="14.4" customHeight="1" x14ac:dyDescent="0.3">
      <c r="A92" s="661" t="s">
        <v>549</v>
      </c>
      <c r="B92" s="662" t="s">
        <v>550</v>
      </c>
      <c r="C92" s="663" t="s">
        <v>559</v>
      </c>
      <c r="D92" s="664" t="s">
        <v>3573</v>
      </c>
      <c r="E92" s="663" t="s">
        <v>565</v>
      </c>
      <c r="F92" s="664" t="s">
        <v>3575</v>
      </c>
      <c r="G92" s="663" t="s">
        <v>634</v>
      </c>
      <c r="H92" s="663" t="s">
        <v>887</v>
      </c>
      <c r="I92" s="663" t="s">
        <v>888</v>
      </c>
      <c r="J92" s="663" t="s">
        <v>889</v>
      </c>
      <c r="K92" s="663" t="s">
        <v>890</v>
      </c>
      <c r="L92" s="665">
        <v>306.76968207386824</v>
      </c>
      <c r="M92" s="665">
        <v>2</v>
      </c>
      <c r="N92" s="666">
        <v>613.53936414773648</v>
      </c>
    </row>
    <row r="93" spans="1:14" ht="14.4" customHeight="1" x14ac:dyDescent="0.3">
      <c r="A93" s="661" t="s">
        <v>549</v>
      </c>
      <c r="B93" s="662" t="s">
        <v>550</v>
      </c>
      <c r="C93" s="663" t="s">
        <v>559</v>
      </c>
      <c r="D93" s="664" t="s">
        <v>3573</v>
      </c>
      <c r="E93" s="663" t="s">
        <v>565</v>
      </c>
      <c r="F93" s="664" t="s">
        <v>3575</v>
      </c>
      <c r="G93" s="663" t="s">
        <v>634</v>
      </c>
      <c r="H93" s="663" t="s">
        <v>891</v>
      </c>
      <c r="I93" s="663" t="s">
        <v>892</v>
      </c>
      <c r="J93" s="663" t="s">
        <v>893</v>
      </c>
      <c r="K93" s="663" t="s">
        <v>894</v>
      </c>
      <c r="L93" s="665">
        <v>125.79095237922598</v>
      </c>
      <c r="M93" s="665">
        <v>1</v>
      </c>
      <c r="N93" s="666">
        <v>125.79095237922598</v>
      </c>
    </row>
    <row r="94" spans="1:14" ht="14.4" customHeight="1" x14ac:dyDescent="0.3">
      <c r="A94" s="661" t="s">
        <v>549</v>
      </c>
      <c r="B94" s="662" t="s">
        <v>550</v>
      </c>
      <c r="C94" s="663" t="s">
        <v>559</v>
      </c>
      <c r="D94" s="664" t="s">
        <v>3573</v>
      </c>
      <c r="E94" s="663" t="s">
        <v>565</v>
      </c>
      <c r="F94" s="664" t="s">
        <v>3575</v>
      </c>
      <c r="G94" s="663" t="s">
        <v>634</v>
      </c>
      <c r="H94" s="663" t="s">
        <v>895</v>
      </c>
      <c r="I94" s="663" t="s">
        <v>896</v>
      </c>
      <c r="J94" s="663" t="s">
        <v>770</v>
      </c>
      <c r="K94" s="663" t="s">
        <v>897</v>
      </c>
      <c r="L94" s="665">
        <v>165.02230469366671</v>
      </c>
      <c r="M94" s="665">
        <v>27</v>
      </c>
      <c r="N94" s="666">
        <v>4455.6022267290009</v>
      </c>
    </row>
    <row r="95" spans="1:14" ht="14.4" customHeight="1" x14ac:dyDescent="0.3">
      <c r="A95" s="661" t="s">
        <v>549</v>
      </c>
      <c r="B95" s="662" t="s">
        <v>550</v>
      </c>
      <c r="C95" s="663" t="s">
        <v>559</v>
      </c>
      <c r="D95" s="664" t="s">
        <v>3573</v>
      </c>
      <c r="E95" s="663" t="s">
        <v>565</v>
      </c>
      <c r="F95" s="664" t="s">
        <v>3575</v>
      </c>
      <c r="G95" s="663" t="s">
        <v>634</v>
      </c>
      <c r="H95" s="663" t="s">
        <v>898</v>
      </c>
      <c r="I95" s="663" t="s">
        <v>899</v>
      </c>
      <c r="J95" s="663" t="s">
        <v>900</v>
      </c>
      <c r="K95" s="663" t="s">
        <v>901</v>
      </c>
      <c r="L95" s="665">
        <v>221.54500000000002</v>
      </c>
      <c r="M95" s="665">
        <v>4</v>
      </c>
      <c r="N95" s="666">
        <v>886.18000000000006</v>
      </c>
    </row>
    <row r="96" spans="1:14" ht="14.4" customHeight="1" x14ac:dyDescent="0.3">
      <c r="A96" s="661" t="s">
        <v>549</v>
      </c>
      <c r="B96" s="662" t="s">
        <v>550</v>
      </c>
      <c r="C96" s="663" t="s">
        <v>559</v>
      </c>
      <c r="D96" s="664" t="s">
        <v>3573</v>
      </c>
      <c r="E96" s="663" t="s">
        <v>565</v>
      </c>
      <c r="F96" s="664" t="s">
        <v>3575</v>
      </c>
      <c r="G96" s="663" t="s">
        <v>634</v>
      </c>
      <c r="H96" s="663" t="s">
        <v>902</v>
      </c>
      <c r="I96" s="663" t="s">
        <v>903</v>
      </c>
      <c r="J96" s="663" t="s">
        <v>900</v>
      </c>
      <c r="K96" s="663" t="s">
        <v>904</v>
      </c>
      <c r="L96" s="665">
        <v>77.232487875744127</v>
      </c>
      <c r="M96" s="665">
        <v>39</v>
      </c>
      <c r="N96" s="666">
        <v>3012.0670271540207</v>
      </c>
    </row>
    <row r="97" spans="1:14" ht="14.4" customHeight="1" x14ac:dyDescent="0.3">
      <c r="A97" s="661" t="s">
        <v>549</v>
      </c>
      <c r="B97" s="662" t="s">
        <v>550</v>
      </c>
      <c r="C97" s="663" t="s">
        <v>559</v>
      </c>
      <c r="D97" s="664" t="s">
        <v>3573</v>
      </c>
      <c r="E97" s="663" t="s">
        <v>565</v>
      </c>
      <c r="F97" s="664" t="s">
        <v>3575</v>
      </c>
      <c r="G97" s="663" t="s">
        <v>634</v>
      </c>
      <c r="H97" s="663" t="s">
        <v>905</v>
      </c>
      <c r="I97" s="663" t="s">
        <v>906</v>
      </c>
      <c r="J97" s="663" t="s">
        <v>907</v>
      </c>
      <c r="K97" s="663" t="s">
        <v>908</v>
      </c>
      <c r="L97" s="665">
        <v>853.15086159796806</v>
      </c>
      <c r="M97" s="665">
        <v>1</v>
      </c>
      <c r="N97" s="666">
        <v>853.15086159796806</v>
      </c>
    </row>
    <row r="98" spans="1:14" ht="14.4" customHeight="1" x14ac:dyDescent="0.3">
      <c r="A98" s="661" t="s">
        <v>549</v>
      </c>
      <c r="B98" s="662" t="s">
        <v>550</v>
      </c>
      <c r="C98" s="663" t="s">
        <v>559</v>
      </c>
      <c r="D98" s="664" t="s">
        <v>3573</v>
      </c>
      <c r="E98" s="663" t="s">
        <v>565</v>
      </c>
      <c r="F98" s="664" t="s">
        <v>3575</v>
      </c>
      <c r="G98" s="663" t="s">
        <v>634</v>
      </c>
      <c r="H98" s="663" t="s">
        <v>909</v>
      </c>
      <c r="I98" s="663" t="s">
        <v>910</v>
      </c>
      <c r="J98" s="663" t="s">
        <v>911</v>
      </c>
      <c r="K98" s="663" t="s">
        <v>912</v>
      </c>
      <c r="L98" s="665">
        <v>163.61000000000004</v>
      </c>
      <c r="M98" s="665">
        <v>1</v>
      </c>
      <c r="N98" s="666">
        <v>163.61000000000004</v>
      </c>
    </row>
    <row r="99" spans="1:14" ht="14.4" customHeight="1" x14ac:dyDescent="0.3">
      <c r="A99" s="661" t="s">
        <v>549</v>
      </c>
      <c r="B99" s="662" t="s">
        <v>550</v>
      </c>
      <c r="C99" s="663" t="s">
        <v>559</v>
      </c>
      <c r="D99" s="664" t="s">
        <v>3573</v>
      </c>
      <c r="E99" s="663" t="s">
        <v>565</v>
      </c>
      <c r="F99" s="664" t="s">
        <v>3575</v>
      </c>
      <c r="G99" s="663" t="s">
        <v>634</v>
      </c>
      <c r="H99" s="663" t="s">
        <v>913</v>
      </c>
      <c r="I99" s="663" t="s">
        <v>914</v>
      </c>
      <c r="J99" s="663" t="s">
        <v>915</v>
      </c>
      <c r="K99" s="663" t="s">
        <v>916</v>
      </c>
      <c r="L99" s="665">
        <v>117.87583942398457</v>
      </c>
      <c r="M99" s="665">
        <v>17</v>
      </c>
      <c r="N99" s="666">
        <v>2003.8892702077378</v>
      </c>
    </row>
    <row r="100" spans="1:14" ht="14.4" customHeight="1" x14ac:dyDescent="0.3">
      <c r="A100" s="661" t="s">
        <v>549</v>
      </c>
      <c r="B100" s="662" t="s">
        <v>550</v>
      </c>
      <c r="C100" s="663" t="s">
        <v>559</v>
      </c>
      <c r="D100" s="664" t="s">
        <v>3573</v>
      </c>
      <c r="E100" s="663" t="s">
        <v>565</v>
      </c>
      <c r="F100" s="664" t="s">
        <v>3575</v>
      </c>
      <c r="G100" s="663" t="s">
        <v>634</v>
      </c>
      <c r="H100" s="663" t="s">
        <v>917</v>
      </c>
      <c r="I100" s="663" t="s">
        <v>918</v>
      </c>
      <c r="J100" s="663" t="s">
        <v>919</v>
      </c>
      <c r="K100" s="663" t="s">
        <v>920</v>
      </c>
      <c r="L100" s="665">
        <v>118.73012999837088</v>
      </c>
      <c r="M100" s="665">
        <v>11</v>
      </c>
      <c r="N100" s="666">
        <v>1306.0314299820798</v>
      </c>
    </row>
    <row r="101" spans="1:14" ht="14.4" customHeight="1" x14ac:dyDescent="0.3">
      <c r="A101" s="661" t="s">
        <v>549</v>
      </c>
      <c r="B101" s="662" t="s">
        <v>550</v>
      </c>
      <c r="C101" s="663" t="s">
        <v>559</v>
      </c>
      <c r="D101" s="664" t="s">
        <v>3573</v>
      </c>
      <c r="E101" s="663" t="s">
        <v>565</v>
      </c>
      <c r="F101" s="664" t="s">
        <v>3575</v>
      </c>
      <c r="G101" s="663" t="s">
        <v>634</v>
      </c>
      <c r="H101" s="663" t="s">
        <v>921</v>
      </c>
      <c r="I101" s="663" t="s">
        <v>922</v>
      </c>
      <c r="J101" s="663" t="s">
        <v>923</v>
      </c>
      <c r="K101" s="663" t="s">
        <v>924</v>
      </c>
      <c r="L101" s="665">
        <v>85.77570635134488</v>
      </c>
      <c r="M101" s="665">
        <v>28</v>
      </c>
      <c r="N101" s="666">
        <v>2401.7197778376567</v>
      </c>
    </row>
    <row r="102" spans="1:14" ht="14.4" customHeight="1" x14ac:dyDescent="0.3">
      <c r="A102" s="661" t="s">
        <v>549</v>
      </c>
      <c r="B102" s="662" t="s">
        <v>550</v>
      </c>
      <c r="C102" s="663" t="s">
        <v>559</v>
      </c>
      <c r="D102" s="664" t="s">
        <v>3573</v>
      </c>
      <c r="E102" s="663" t="s">
        <v>565</v>
      </c>
      <c r="F102" s="664" t="s">
        <v>3575</v>
      </c>
      <c r="G102" s="663" t="s">
        <v>634</v>
      </c>
      <c r="H102" s="663" t="s">
        <v>925</v>
      </c>
      <c r="I102" s="663" t="s">
        <v>926</v>
      </c>
      <c r="J102" s="663" t="s">
        <v>927</v>
      </c>
      <c r="K102" s="663" t="s">
        <v>928</v>
      </c>
      <c r="L102" s="665">
        <v>123.54000000000002</v>
      </c>
      <c r="M102" s="665">
        <v>2</v>
      </c>
      <c r="N102" s="666">
        <v>247.08000000000004</v>
      </c>
    </row>
    <row r="103" spans="1:14" ht="14.4" customHeight="1" x14ac:dyDescent="0.3">
      <c r="A103" s="661" t="s">
        <v>549</v>
      </c>
      <c r="B103" s="662" t="s">
        <v>550</v>
      </c>
      <c r="C103" s="663" t="s">
        <v>559</v>
      </c>
      <c r="D103" s="664" t="s">
        <v>3573</v>
      </c>
      <c r="E103" s="663" t="s">
        <v>565</v>
      </c>
      <c r="F103" s="664" t="s">
        <v>3575</v>
      </c>
      <c r="G103" s="663" t="s">
        <v>634</v>
      </c>
      <c r="H103" s="663" t="s">
        <v>929</v>
      </c>
      <c r="I103" s="663" t="s">
        <v>930</v>
      </c>
      <c r="J103" s="663" t="s">
        <v>931</v>
      </c>
      <c r="K103" s="663" t="s">
        <v>932</v>
      </c>
      <c r="L103" s="665">
        <v>623.56000000000017</v>
      </c>
      <c r="M103" s="665">
        <v>1</v>
      </c>
      <c r="N103" s="666">
        <v>623.56000000000017</v>
      </c>
    </row>
    <row r="104" spans="1:14" ht="14.4" customHeight="1" x14ac:dyDescent="0.3">
      <c r="A104" s="661" t="s">
        <v>549</v>
      </c>
      <c r="B104" s="662" t="s">
        <v>550</v>
      </c>
      <c r="C104" s="663" t="s">
        <v>559</v>
      </c>
      <c r="D104" s="664" t="s">
        <v>3573</v>
      </c>
      <c r="E104" s="663" t="s">
        <v>565</v>
      </c>
      <c r="F104" s="664" t="s">
        <v>3575</v>
      </c>
      <c r="G104" s="663" t="s">
        <v>634</v>
      </c>
      <c r="H104" s="663" t="s">
        <v>933</v>
      </c>
      <c r="I104" s="663" t="s">
        <v>934</v>
      </c>
      <c r="J104" s="663" t="s">
        <v>935</v>
      </c>
      <c r="K104" s="663" t="s">
        <v>936</v>
      </c>
      <c r="L104" s="665">
        <v>42.980000000000004</v>
      </c>
      <c r="M104" s="665">
        <v>1</v>
      </c>
      <c r="N104" s="666">
        <v>42.980000000000004</v>
      </c>
    </row>
    <row r="105" spans="1:14" ht="14.4" customHeight="1" x14ac:dyDescent="0.3">
      <c r="A105" s="661" t="s">
        <v>549</v>
      </c>
      <c r="B105" s="662" t="s">
        <v>550</v>
      </c>
      <c r="C105" s="663" t="s">
        <v>559</v>
      </c>
      <c r="D105" s="664" t="s">
        <v>3573</v>
      </c>
      <c r="E105" s="663" t="s">
        <v>565</v>
      </c>
      <c r="F105" s="664" t="s">
        <v>3575</v>
      </c>
      <c r="G105" s="663" t="s">
        <v>634</v>
      </c>
      <c r="H105" s="663" t="s">
        <v>937</v>
      </c>
      <c r="I105" s="663" t="s">
        <v>938</v>
      </c>
      <c r="J105" s="663" t="s">
        <v>939</v>
      </c>
      <c r="K105" s="663" t="s">
        <v>940</v>
      </c>
      <c r="L105" s="665">
        <v>45.050127500841981</v>
      </c>
      <c r="M105" s="665">
        <v>1</v>
      </c>
      <c r="N105" s="666">
        <v>45.050127500841981</v>
      </c>
    </row>
    <row r="106" spans="1:14" ht="14.4" customHeight="1" x14ac:dyDescent="0.3">
      <c r="A106" s="661" t="s">
        <v>549</v>
      </c>
      <c r="B106" s="662" t="s">
        <v>550</v>
      </c>
      <c r="C106" s="663" t="s">
        <v>559</v>
      </c>
      <c r="D106" s="664" t="s">
        <v>3573</v>
      </c>
      <c r="E106" s="663" t="s">
        <v>565</v>
      </c>
      <c r="F106" s="664" t="s">
        <v>3575</v>
      </c>
      <c r="G106" s="663" t="s">
        <v>634</v>
      </c>
      <c r="H106" s="663" t="s">
        <v>941</v>
      </c>
      <c r="I106" s="663" t="s">
        <v>942</v>
      </c>
      <c r="J106" s="663" t="s">
        <v>943</v>
      </c>
      <c r="K106" s="663" t="s">
        <v>944</v>
      </c>
      <c r="L106" s="665">
        <v>108.61990031345951</v>
      </c>
      <c r="M106" s="665">
        <v>14</v>
      </c>
      <c r="N106" s="666">
        <v>1520.6786043884331</v>
      </c>
    </row>
    <row r="107" spans="1:14" ht="14.4" customHeight="1" x14ac:dyDescent="0.3">
      <c r="A107" s="661" t="s">
        <v>549</v>
      </c>
      <c r="B107" s="662" t="s">
        <v>550</v>
      </c>
      <c r="C107" s="663" t="s">
        <v>559</v>
      </c>
      <c r="D107" s="664" t="s">
        <v>3573</v>
      </c>
      <c r="E107" s="663" t="s">
        <v>565</v>
      </c>
      <c r="F107" s="664" t="s">
        <v>3575</v>
      </c>
      <c r="G107" s="663" t="s">
        <v>634</v>
      </c>
      <c r="H107" s="663" t="s">
        <v>945</v>
      </c>
      <c r="I107" s="663" t="s">
        <v>945</v>
      </c>
      <c r="J107" s="663" t="s">
        <v>946</v>
      </c>
      <c r="K107" s="663" t="s">
        <v>947</v>
      </c>
      <c r="L107" s="665">
        <v>67.42</v>
      </c>
      <c r="M107" s="665">
        <v>5</v>
      </c>
      <c r="N107" s="666">
        <v>337.1</v>
      </c>
    </row>
    <row r="108" spans="1:14" ht="14.4" customHeight="1" x14ac:dyDescent="0.3">
      <c r="A108" s="661" t="s">
        <v>549</v>
      </c>
      <c r="B108" s="662" t="s">
        <v>550</v>
      </c>
      <c r="C108" s="663" t="s">
        <v>559</v>
      </c>
      <c r="D108" s="664" t="s">
        <v>3573</v>
      </c>
      <c r="E108" s="663" t="s">
        <v>565</v>
      </c>
      <c r="F108" s="664" t="s">
        <v>3575</v>
      </c>
      <c r="G108" s="663" t="s">
        <v>634</v>
      </c>
      <c r="H108" s="663" t="s">
        <v>948</v>
      </c>
      <c r="I108" s="663" t="s">
        <v>949</v>
      </c>
      <c r="J108" s="663" t="s">
        <v>950</v>
      </c>
      <c r="K108" s="663" t="s">
        <v>951</v>
      </c>
      <c r="L108" s="665">
        <v>101.47988752447239</v>
      </c>
      <c r="M108" s="665">
        <v>2</v>
      </c>
      <c r="N108" s="666">
        <v>202.95977504894478</v>
      </c>
    </row>
    <row r="109" spans="1:14" ht="14.4" customHeight="1" x14ac:dyDescent="0.3">
      <c r="A109" s="661" t="s">
        <v>549</v>
      </c>
      <c r="B109" s="662" t="s">
        <v>550</v>
      </c>
      <c r="C109" s="663" t="s">
        <v>559</v>
      </c>
      <c r="D109" s="664" t="s">
        <v>3573</v>
      </c>
      <c r="E109" s="663" t="s">
        <v>565</v>
      </c>
      <c r="F109" s="664" t="s">
        <v>3575</v>
      </c>
      <c r="G109" s="663" t="s">
        <v>634</v>
      </c>
      <c r="H109" s="663" t="s">
        <v>952</v>
      </c>
      <c r="I109" s="663" t="s">
        <v>953</v>
      </c>
      <c r="J109" s="663" t="s">
        <v>954</v>
      </c>
      <c r="K109" s="663" t="s">
        <v>955</v>
      </c>
      <c r="L109" s="665">
        <v>66.16993145472388</v>
      </c>
      <c r="M109" s="665">
        <v>4</v>
      </c>
      <c r="N109" s="666">
        <v>264.67972581889552</v>
      </c>
    </row>
    <row r="110" spans="1:14" ht="14.4" customHeight="1" x14ac:dyDescent="0.3">
      <c r="A110" s="661" t="s">
        <v>549</v>
      </c>
      <c r="B110" s="662" t="s">
        <v>550</v>
      </c>
      <c r="C110" s="663" t="s">
        <v>559</v>
      </c>
      <c r="D110" s="664" t="s">
        <v>3573</v>
      </c>
      <c r="E110" s="663" t="s">
        <v>565</v>
      </c>
      <c r="F110" s="664" t="s">
        <v>3575</v>
      </c>
      <c r="G110" s="663" t="s">
        <v>634</v>
      </c>
      <c r="H110" s="663" t="s">
        <v>956</v>
      </c>
      <c r="I110" s="663" t="s">
        <v>957</v>
      </c>
      <c r="J110" s="663" t="s">
        <v>958</v>
      </c>
      <c r="K110" s="663" t="s">
        <v>959</v>
      </c>
      <c r="L110" s="665">
        <v>104.18016014696029</v>
      </c>
      <c r="M110" s="665">
        <v>2</v>
      </c>
      <c r="N110" s="666">
        <v>208.36032029392058</v>
      </c>
    </row>
    <row r="111" spans="1:14" ht="14.4" customHeight="1" x14ac:dyDescent="0.3">
      <c r="A111" s="661" t="s">
        <v>549</v>
      </c>
      <c r="B111" s="662" t="s">
        <v>550</v>
      </c>
      <c r="C111" s="663" t="s">
        <v>559</v>
      </c>
      <c r="D111" s="664" t="s">
        <v>3573</v>
      </c>
      <c r="E111" s="663" t="s">
        <v>565</v>
      </c>
      <c r="F111" s="664" t="s">
        <v>3575</v>
      </c>
      <c r="G111" s="663" t="s">
        <v>634</v>
      </c>
      <c r="H111" s="663" t="s">
        <v>960</v>
      </c>
      <c r="I111" s="663" t="s">
        <v>961</v>
      </c>
      <c r="J111" s="663" t="s">
        <v>962</v>
      </c>
      <c r="K111" s="663" t="s">
        <v>963</v>
      </c>
      <c r="L111" s="665">
        <v>340.86249999999995</v>
      </c>
      <c r="M111" s="665">
        <v>12</v>
      </c>
      <c r="N111" s="666">
        <v>4090.3499999999995</v>
      </c>
    </row>
    <row r="112" spans="1:14" ht="14.4" customHeight="1" x14ac:dyDescent="0.3">
      <c r="A112" s="661" t="s">
        <v>549</v>
      </c>
      <c r="B112" s="662" t="s">
        <v>550</v>
      </c>
      <c r="C112" s="663" t="s">
        <v>559</v>
      </c>
      <c r="D112" s="664" t="s">
        <v>3573</v>
      </c>
      <c r="E112" s="663" t="s">
        <v>565</v>
      </c>
      <c r="F112" s="664" t="s">
        <v>3575</v>
      </c>
      <c r="G112" s="663" t="s">
        <v>634</v>
      </c>
      <c r="H112" s="663" t="s">
        <v>964</v>
      </c>
      <c r="I112" s="663" t="s">
        <v>965</v>
      </c>
      <c r="J112" s="663" t="s">
        <v>966</v>
      </c>
      <c r="K112" s="663" t="s">
        <v>963</v>
      </c>
      <c r="L112" s="665">
        <v>339.62</v>
      </c>
      <c r="M112" s="665">
        <v>1</v>
      </c>
      <c r="N112" s="666">
        <v>339.62</v>
      </c>
    </row>
    <row r="113" spans="1:14" ht="14.4" customHeight="1" x14ac:dyDescent="0.3">
      <c r="A113" s="661" t="s">
        <v>549</v>
      </c>
      <c r="B113" s="662" t="s">
        <v>550</v>
      </c>
      <c r="C113" s="663" t="s">
        <v>559</v>
      </c>
      <c r="D113" s="664" t="s">
        <v>3573</v>
      </c>
      <c r="E113" s="663" t="s">
        <v>565</v>
      </c>
      <c r="F113" s="664" t="s">
        <v>3575</v>
      </c>
      <c r="G113" s="663" t="s">
        <v>634</v>
      </c>
      <c r="H113" s="663" t="s">
        <v>967</v>
      </c>
      <c r="I113" s="663" t="s">
        <v>968</v>
      </c>
      <c r="J113" s="663" t="s">
        <v>969</v>
      </c>
      <c r="K113" s="663" t="s">
        <v>970</v>
      </c>
      <c r="L113" s="665">
        <v>66.179926576934164</v>
      </c>
      <c r="M113" s="665">
        <v>2</v>
      </c>
      <c r="N113" s="666">
        <v>132.35985315386833</v>
      </c>
    </row>
    <row r="114" spans="1:14" ht="14.4" customHeight="1" x14ac:dyDescent="0.3">
      <c r="A114" s="661" t="s">
        <v>549</v>
      </c>
      <c r="B114" s="662" t="s">
        <v>550</v>
      </c>
      <c r="C114" s="663" t="s">
        <v>559</v>
      </c>
      <c r="D114" s="664" t="s">
        <v>3573</v>
      </c>
      <c r="E114" s="663" t="s">
        <v>565</v>
      </c>
      <c r="F114" s="664" t="s">
        <v>3575</v>
      </c>
      <c r="G114" s="663" t="s">
        <v>634</v>
      </c>
      <c r="H114" s="663" t="s">
        <v>971</v>
      </c>
      <c r="I114" s="663" t="s">
        <v>972</v>
      </c>
      <c r="J114" s="663" t="s">
        <v>973</v>
      </c>
      <c r="K114" s="663" t="s">
        <v>970</v>
      </c>
      <c r="L114" s="665">
        <v>54.469979494838789</v>
      </c>
      <c r="M114" s="665">
        <v>6</v>
      </c>
      <c r="N114" s="666">
        <v>326.81987696903275</v>
      </c>
    </row>
    <row r="115" spans="1:14" ht="14.4" customHeight="1" x14ac:dyDescent="0.3">
      <c r="A115" s="661" t="s">
        <v>549</v>
      </c>
      <c r="B115" s="662" t="s">
        <v>550</v>
      </c>
      <c r="C115" s="663" t="s">
        <v>559</v>
      </c>
      <c r="D115" s="664" t="s">
        <v>3573</v>
      </c>
      <c r="E115" s="663" t="s">
        <v>565</v>
      </c>
      <c r="F115" s="664" t="s">
        <v>3575</v>
      </c>
      <c r="G115" s="663" t="s">
        <v>634</v>
      </c>
      <c r="H115" s="663" t="s">
        <v>974</v>
      </c>
      <c r="I115" s="663" t="s">
        <v>975</v>
      </c>
      <c r="J115" s="663" t="s">
        <v>976</v>
      </c>
      <c r="K115" s="663" t="s">
        <v>977</v>
      </c>
      <c r="L115" s="665">
        <v>130.99999999999997</v>
      </c>
      <c r="M115" s="665">
        <v>1</v>
      </c>
      <c r="N115" s="666">
        <v>130.99999999999997</v>
      </c>
    </row>
    <row r="116" spans="1:14" ht="14.4" customHeight="1" x14ac:dyDescent="0.3">
      <c r="A116" s="661" t="s">
        <v>549</v>
      </c>
      <c r="B116" s="662" t="s">
        <v>550</v>
      </c>
      <c r="C116" s="663" t="s">
        <v>559</v>
      </c>
      <c r="D116" s="664" t="s">
        <v>3573</v>
      </c>
      <c r="E116" s="663" t="s">
        <v>565</v>
      </c>
      <c r="F116" s="664" t="s">
        <v>3575</v>
      </c>
      <c r="G116" s="663" t="s">
        <v>634</v>
      </c>
      <c r="H116" s="663" t="s">
        <v>978</v>
      </c>
      <c r="I116" s="663" t="s">
        <v>979</v>
      </c>
      <c r="J116" s="663" t="s">
        <v>980</v>
      </c>
      <c r="K116" s="663" t="s">
        <v>981</v>
      </c>
      <c r="L116" s="665">
        <v>76.919950522711375</v>
      </c>
      <c r="M116" s="665">
        <v>63</v>
      </c>
      <c r="N116" s="666">
        <v>4845.9568829308164</v>
      </c>
    </row>
    <row r="117" spans="1:14" ht="14.4" customHeight="1" x14ac:dyDescent="0.3">
      <c r="A117" s="661" t="s">
        <v>549</v>
      </c>
      <c r="B117" s="662" t="s">
        <v>550</v>
      </c>
      <c r="C117" s="663" t="s">
        <v>559</v>
      </c>
      <c r="D117" s="664" t="s">
        <v>3573</v>
      </c>
      <c r="E117" s="663" t="s">
        <v>565</v>
      </c>
      <c r="F117" s="664" t="s">
        <v>3575</v>
      </c>
      <c r="G117" s="663" t="s">
        <v>634</v>
      </c>
      <c r="H117" s="663" t="s">
        <v>982</v>
      </c>
      <c r="I117" s="663" t="s">
        <v>983</v>
      </c>
      <c r="J117" s="663" t="s">
        <v>984</v>
      </c>
      <c r="K117" s="663" t="s">
        <v>985</v>
      </c>
      <c r="L117" s="665">
        <v>56.310055559490081</v>
      </c>
      <c r="M117" s="665">
        <v>29</v>
      </c>
      <c r="N117" s="666">
        <v>1632.9916112252124</v>
      </c>
    </row>
    <row r="118" spans="1:14" ht="14.4" customHeight="1" x14ac:dyDescent="0.3">
      <c r="A118" s="661" t="s">
        <v>549</v>
      </c>
      <c r="B118" s="662" t="s">
        <v>550</v>
      </c>
      <c r="C118" s="663" t="s">
        <v>559</v>
      </c>
      <c r="D118" s="664" t="s">
        <v>3573</v>
      </c>
      <c r="E118" s="663" t="s">
        <v>565</v>
      </c>
      <c r="F118" s="664" t="s">
        <v>3575</v>
      </c>
      <c r="G118" s="663" t="s">
        <v>634</v>
      </c>
      <c r="H118" s="663" t="s">
        <v>986</v>
      </c>
      <c r="I118" s="663" t="s">
        <v>987</v>
      </c>
      <c r="J118" s="663" t="s">
        <v>988</v>
      </c>
      <c r="K118" s="663" t="s">
        <v>989</v>
      </c>
      <c r="L118" s="665">
        <v>21.382010809813657</v>
      </c>
      <c r="M118" s="665">
        <v>5</v>
      </c>
      <c r="N118" s="666">
        <v>106.91005404906828</v>
      </c>
    </row>
    <row r="119" spans="1:14" ht="14.4" customHeight="1" x14ac:dyDescent="0.3">
      <c r="A119" s="661" t="s">
        <v>549</v>
      </c>
      <c r="B119" s="662" t="s">
        <v>550</v>
      </c>
      <c r="C119" s="663" t="s">
        <v>559</v>
      </c>
      <c r="D119" s="664" t="s">
        <v>3573</v>
      </c>
      <c r="E119" s="663" t="s">
        <v>565</v>
      </c>
      <c r="F119" s="664" t="s">
        <v>3575</v>
      </c>
      <c r="G119" s="663" t="s">
        <v>634</v>
      </c>
      <c r="H119" s="663" t="s">
        <v>990</v>
      </c>
      <c r="I119" s="663" t="s">
        <v>991</v>
      </c>
      <c r="J119" s="663" t="s">
        <v>988</v>
      </c>
      <c r="K119" s="663" t="s">
        <v>992</v>
      </c>
      <c r="L119" s="665">
        <v>53.41982216034372</v>
      </c>
      <c r="M119" s="665">
        <v>2</v>
      </c>
      <c r="N119" s="666">
        <v>106.83964432068744</v>
      </c>
    </row>
    <row r="120" spans="1:14" ht="14.4" customHeight="1" x14ac:dyDescent="0.3">
      <c r="A120" s="661" t="s">
        <v>549</v>
      </c>
      <c r="B120" s="662" t="s">
        <v>550</v>
      </c>
      <c r="C120" s="663" t="s">
        <v>559</v>
      </c>
      <c r="D120" s="664" t="s">
        <v>3573</v>
      </c>
      <c r="E120" s="663" t="s">
        <v>565</v>
      </c>
      <c r="F120" s="664" t="s">
        <v>3575</v>
      </c>
      <c r="G120" s="663" t="s">
        <v>634</v>
      </c>
      <c r="H120" s="663" t="s">
        <v>993</v>
      </c>
      <c r="I120" s="663" t="s">
        <v>994</v>
      </c>
      <c r="J120" s="663" t="s">
        <v>995</v>
      </c>
      <c r="K120" s="663" t="s">
        <v>996</v>
      </c>
      <c r="L120" s="665">
        <v>70.980063134458945</v>
      </c>
      <c r="M120" s="665">
        <v>7</v>
      </c>
      <c r="N120" s="666">
        <v>496.86044194121257</v>
      </c>
    </row>
    <row r="121" spans="1:14" ht="14.4" customHeight="1" x14ac:dyDescent="0.3">
      <c r="A121" s="661" t="s">
        <v>549</v>
      </c>
      <c r="B121" s="662" t="s">
        <v>550</v>
      </c>
      <c r="C121" s="663" t="s">
        <v>559</v>
      </c>
      <c r="D121" s="664" t="s">
        <v>3573</v>
      </c>
      <c r="E121" s="663" t="s">
        <v>565</v>
      </c>
      <c r="F121" s="664" t="s">
        <v>3575</v>
      </c>
      <c r="G121" s="663" t="s">
        <v>634</v>
      </c>
      <c r="H121" s="663" t="s">
        <v>997</v>
      </c>
      <c r="I121" s="663" t="s">
        <v>998</v>
      </c>
      <c r="J121" s="663" t="s">
        <v>999</v>
      </c>
      <c r="K121" s="663" t="s">
        <v>1000</v>
      </c>
      <c r="L121" s="665">
        <v>331.02746978097178</v>
      </c>
      <c r="M121" s="665">
        <v>3</v>
      </c>
      <c r="N121" s="666">
        <v>993.08240934291541</v>
      </c>
    </row>
    <row r="122" spans="1:14" ht="14.4" customHeight="1" x14ac:dyDescent="0.3">
      <c r="A122" s="661" t="s">
        <v>549</v>
      </c>
      <c r="B122" s="662" t="s">
        <v>550</v>
      </c>
      <c r="C122" s="663" t="s">
        <v>559</v>
      </c>
      <c r="D122" s="664" t="s">
        <v>3573</v>
      </c>
      <c r="E122" s="663" t="s">
        <v>565</v>
      </c>
      <c r="F122" s="664" t="s">
        <v>3575</v>
      </c>
      <c r="G122" s="663" t="s">
        <v>634</v>
      </c>
      <c r="H122" s="663" t="s">
        <v>1001</v>
      </c>
      <c r="I122" s="663" t="s">
        <v>1002</v>
      </c>
      <c r="J122" s="663" t="s">
        <v>1003</v>
      </c>
      <c r="K122" s="663" t="s">
        <v>1004</v>
      </c>
      <c r="L122" s="665">
        <v>72.08</v>
      </c>
      <c r="M122" s="665">
        <v>1</v>
      </c>
      <c r="N122" s="666">
        <v>72.08</v>
      </c>
    </row>
    <row r="123" spans="1:14" ht="14.4" customHeight="1" x14ac:dyDescent="0.3">
      <c r="A123" s="661" t="s">
        <v>549</v>
      </c>
      <c r="B123" s="662" t="s">
        <v>550</v>
      </c>
      <c r="C123" s="663" t="s">
        <v>559</v>
      </c>
      <c r="D123" s="664" t="s">
        <v>3573</v>
      </c>
      <c r="E123" s="663" t="s">
        <v>565</v>
      </c>
      <c r="F123" s="664" t="s">
        <v>3575</v>
      </c>
      <c r="G123" s="663" t="s">
        <v>634</v>
      </c>
      <c r="H123" s="663" t="s">
        <v>1005</v>
      </c>
      <c r="I123" s="663" t="s">
        <v>1006</v>
      </c>
      <c r="J123" s="663" t="s">
        <v>1007</v>
      </c>
      <c r="K123" s="663" t="s">
        <v>1008</v>
      </c>
      <c r="L123" s="665">
        <v>192.7130204725517</v>
      </c>
      <c r="M123" s="665">
        <v>9</v>
      </c>
      <c r="N123" s="666">
        <v>1734.4171842529654</v>
      </c>
    </row>
    <row r="124" spans="1:14" ht="14.4" customHeight="1" x14ac:dyDescent="0.3">
      <c r="A124" s="661" t="s">
        <v>549</v>
      </c>
      <c r="B124" s="662" t="s">
        <v>550</v>
      </c>
      <c r="C124" s="663" t="s">
        <v>559</v>
      </c>
      <c r="D124" s="664" t="s">
        <v>3573</v>
      </c>
      <c r="E124" s="663" t="s">
        <v>565</v>
      </c>
      <c r="F124" s="664" t="s">
        <v>3575</v>
      </c>
      <c r="G124" s="663" t="s">
        <v>634</v>
      </c>
      <c r="H124" s="663" t="s">
        <v>1009</v>
      </c>
      <c r="I124" s="663" t="s">
        <v>1010</v>
      </c>
      <c r="J124" s="663" t="s">
        <v>1011</v>
      </c>
      <c r="K124" s="663" t="s">
        <v>1012</v>
      </c>
      <c r="L124" s="665">
        <v>46.01285714285715</v>
      </c>
      <c r="M124" s="665">
        <v>7</v>
      </c>
      <c r="N124" s="666">
        <v>322.09000000000003</v>
      </c>
    </row>
    <row r="125" spans="1:14" ht="14.4" customHeight="1" x14ac:dyDescent="0.3">
      <c r="A125" s="661" t="s">
        <v>549</v>
      </c>
      <c r="B125" s="662" t="s">
        <v>550</v>
      </c>
      <c r="C125" s="663" t="s">
        <v>559</v>
      </c>
      <c r="D125" s="664" t="s">
        <v>3573</v>
      </c>
      <c r="E125" s="663" t="s">
        <v>565</v>
      </c>
      <c r="F125" s="664" t="s">
        <v>3575</v>
      </c>
      <c r="G125" s="663" t="s">
        <v>634</v>
      </c>
      <c r="H125" s="663" t="s">
        <v>1013</v>
      </c>
      <c r="I125" s="663" t="s">
        <v>1014</v>
      </c>
      <c r="J125" s="663" t="s">
        <v>1015</v>
      </c>
      <c r="K125" s="663" t="s">
        <v>1016</v>
      </c>
      <c r="L125" s="665">
        <v>39.117140975952552</v>
      </c>
      <c r="M125" s="665">
        <v>14</v>
      </c>
      <c r="N125" s="666">
        <v>547.6399736633357</v>
      </c>
    </row>
    <row r="126" spans="1:14" ht="14.4" customHeight="1" x14ac:dyDescent="0.3">
      <c r="A126" s="661" t="s">
        <v>549</v>
      </c>
      <c r="B126" s="662" t="s">
        <v>550</v>
      </c>
      <c r="C126" s="663" t="s">
        <v>559</v>
      </c>
      <c r="D126" s="664" t="s">
        <v>3573</v>
      </c>
      <c r="E126" s="663" t="s">
        <v>565</v>
      </c>
      <c r="F126" s="664" t="s">
        <v>3575</v>
      </c>
      <c r="G126" s="663" t="s">
        <v>634</v>
      </c>
      <c r="H126" s="663" t="s">
        <v>1017</v>
      </c>
      <c r="I126" s="663" t="s">
        <v>1018</v>
      </c>
      <c r="J126" s="663" t="s">
        <v>1019</v>
      </c>
      <c r="K126" s="663" t="s">
        <v>1020</v>
      </c>
      <c r="L126" s="665">
        <v>87.173247500461002</v>
      </c>
      <c r="M126" s="665">
        <v>3</v>
      </c>
      <c r="N126" s="666">
        <v>261.51974250138301</v>
      </c>
    </row>
    <row r="127" spans="1:14" ht="14.4" customHeight="1" x14ac:dyDescent="0.3">
      <c r="A127" s="661" t="s">
        <v>549</v>
      </c>
      <c r="B127" s="662" t="s">
        <v>550</v>
      </c>
      <c r="C127" s="663" t="s">
        <v>559</v>
      </c>
      <c r="D127" s="664" t="s">
        <v>3573</v>
      </c>
      <c r="E127" s="663" t="s">
        <v>565</v>
      </c>
      <c r="F127" s="664" t="s">
        <v>3575</v>
      </c>
      <c r="G127" s="663" t="s">
        <v>634</v>
      </c>
      <c r="H127" s="663" t="s">
        <v>1021</v>
      </c>
      <c r="I127" s="663" t="s">
        <v>1022</v>
      </c>
      <c r="J127" s="663" t="s">
        <v>1023</v>
      </c>
      <c r="K127" s="663" t="s">
        <v>1024</v>
      </c>
      <c r="L127" s="665">
        <v>177.90515865742532</v>
      </c>
      <c r="M127" s="665">
        <v>2</v>
      </c>
      <c r="N127" s="666">
        <v>355.81031731485064</v>
      </c>
    </row>
    <row r="128" spans="1:14" ht="14.4" customHeight="1" x14ac:dyDescent="0.3">
      <c r="A128" s="661" t="s">
        <v>549</v>
      </c>
      <c r="B128" s="662" t="s">
        <v>550</v>
      </c>
      <c r="C128" s="663" t="s">
        <v>559</v>
      </c>
      <c r="D128" s="664" t="s">
        <v>3573</v>
      </c>
      <c r="E128" s="663" t="s">
        <v>565</v>
      </c>
      <c r="F128" s="664" t="s">
        <v>3575</v>
      </c>
      <c r="G128" s="663" t="s">
        <v>634</v>
      </c>
      <c r="H128" s="663" t="s">
        <v>1025</v>
      </c>
      <c r="I128" s="663" t="s">
        <v>1026</v>
      </c>
      <c r="J128" s="663" t="s">
        <v>1027</v>
      </c>
      <c r="K128" s="663" t="s">
        <v>1028</v>
      </c>
      <c r="L128" s="665">
        <v>382.37848977384004</v>
      </c>
      <c r="M128" s="665">
        <v>3</v>
      </c>
      <c r="N128" s="666">
        <v>1147.1354693215201</v>
      </c>
    </row>
    <row r="129" spans="1:14" ht="14.4" customHeight="1" x14ac:dyDescent="0.3">
      <c r="A129" s="661" t="s">
        <v>549</v>
      </c>
      <c r="B129" s="662" t="s">
        <v>550</v>
      </c>
      <c r="C129" s="663" t="s">
        <v>559</v>
      </c>
      <c r="D129" s="664" t="s">
        <v>3573</v>
      </c>
      <c r="E129" s="663" t="s">
        <v>565</v>
      </c>
      <c r="F129" s="664" t="s">
        <v>3575</v>
      </c>
      <c r="G129" s="663" t="s">
        <v>634</v>
      </c>
      <c r="H129" s="663" t="s">
        <v>1029</v>
      </c>
      <c r="I129" s="663" t="s">
        <v>1030</v>
      </c>
      <c r="J129" s="663" t="s">
        <v>788</v>
      </c>
      <c r="K129" s="663" t="s">
        <v>1031</v>
      </c>
      <c r="L129" s="665">
        <v>22.541324683508407</v>
      </c>
      <c r="M129" s="665">
        <v>473</v>
      </c>
      <c r="N129" s="666">
        <v>10662.046575299477</v>
      </c>
    </row>
    <row r="130" spans="1:14" ht="14.4" customHeight="1" x14ac:dyDescent="0.3">
      <c r="A130" s="661" t="s">
        <v>549</v>
      </c>
      <c r="B130" s="662" t="s">
        <v>550</v>
      </c>
      <c r="C130" s="663" t="s">
        <v>559</v>
      </c>
      <c r="D130" s="664" t="s">
        <v>3573</v>
      </c>
      <c r="E130" s="663" t="s">
        <v>565</v>
      </c>
      <c r="F130" s="664" t="s">
        <v>3575</v>
      </c>
      <c r="G130" s="663" t="s">
        <v>634</v>
      </c>
      <c r="H130" s="663" t="s">
        <v>1032</v>
      </c>
      <c r="I130" s="663" t="s">
        <v>1033</v>
      </c>
      <c r="J130" s="663" t="s">
        <v>1034</v>
      </c>
      <c r="K130" s="663"/>
      <c r="L130" s="665">
        <v>102.75489097903188</v>
      </c>
      <c r="M130" s="665">
        <v>2</v>
      </c>
      <c r="N130" s="666">
        <v>205.50978195806377</v>
      </c>
    </row>
    <row r="131" spans="1:14" ht="14.4" customHeight="1" x14ac:dyDescent="0.3">
      <c r="A131" s="661" t="s">
        <v>549</v>
      </c>
      <c r="B131" s="662" t="s">
        <v>550</v>
      </c>
      <c r="C131" s="663" t="s">
        <v>559</v>
      </c>
      <c r="D131" s="664" t="s">
        <v>3573</v>
      </c>
      <c r="E131" s="663" t="s">
        <v>565</v>
      </c>
      <c r="F131" s="664" t="s">
        <v>3575</v>
      </c>
      <c r="G131" s="663" t="s">
        <v>634</v>
      </c>
      <c r="H131" s="663" t="s">
        <v>1035</v>
      </c>
      <c r="I131" s="663" t="s">
        <v>1036</v>
      </c>
      <c r="J131" s="663" t="s">
        <v>1037</v>
      </c>
      <c r="K131" s="663" t="s">
        <v>1038</v>
      </c>
      <c r="L131" s="665">
        <v>75.486521253217106</v>
      </c>
      <c r="M131" s="665">
        <v>29</v>
      </c>
      <c r="N131" s="666">
        <v>2189.1091163432961</v>
      </c>
    </row>
    <row r="132" spans="1:14" ht="14.4" customHeight="1" x14ac:dyDescent="0.3">
      <c r="A132" s="661" t="s">
        <v>549</v>
      </c>
      <c r="B132" s="662" t="s">
        <v>550</v>
      </c>
      <c r="C132" s="663" t="s">
        <v>559</v>
      </c>
      <c r="D132" s="664" t="s">
        <v>3573</v>
      </c>
      <c r="E132" s="663" t="s">
        <v>565</v>
      </c>
      <c r="F132" s="664" t="s">
        <v>3575</v>
      </c>
      <c r="G132" s="663" t="s">
        <v>634</v>
      </c>
      <c r="H132" s="663" t="s">
        <v>1039</v>
      </c>
      <c r="I132" s="663" t="s">
        <v>1040</v>
      </c>
      <c r="J132" s="663" t="s">
        <v>1041</v>
      </c>
      <c r="K132" s="663" t="s">
        <v>1042</v>
      </c>
      <c r="L132" s="665">
        <v>90.860000000000014</v>
      </c>
      <c r="M132" s="665">
        <v>1</v>
      </c>
      <c r="N132" s="666">
        <v>90.860000000000014</v>
      </c>
    </row>
    <row r="133" spans="1:14" ht="14.4" customHeight="1" x14ac:dyDescent="0.3">
      <c r="A133" s="661" t="s">
        <v>549</v>
      </c>
      <c r="B133" s="662" t="s">
        <v>550</v>
      </c>
      <c r="C133" s="663" t="s">
        <v>559</v>
      </c>
      <c r="D133" s="664" t="s">
        <v>3573</v>
      </c>
      <c r="E133" s="663" t="s">
        <v>565</v>
      </c>
      <c r="F133" s="664" t="s">
        <v>3575</v>
      </c>
      <c r="G133" s="663" t="s">
        <v>634</v>
      </c>
      <c r="H133" s="663" t="s">
        <v>1043</v>
      </c>
      <c r="I133" s="663" t="s">
        <v>1044</v>
      </c>
      <c r="J133" s="663" t="s">
        <v>1041</v>
      </c>
      <c r="K133" s="663" t="s">
        <v>708</v>
      </c>
      <c r="L133" s="665">
        <v>199.30000000000004</v>
      </c>
      <c r="M133" s="665">
        <v>3</v>
      </c>
      <c r="N133" s="666">
        <v>597.90000000000009</v>
      </c>
    </row>
    <row r="134" spans="1:14" ht="14.4" customHeight="1" x14ac:dyDescent="0.3">
      <c r="A134" s="661" t="s">
        <v>549</v>
      </c>
      <c r="B134" s="662" t="s">
        <v>550</v>
      </c>
      <c r="C134" s="663" t="s">
        <v>559</v>
      </c>
      <c r="D134" s="664" t="s">
        <v>3573</v>
      </c>
      <c r="E134" s="663" t="s">
        <v>565</v>
      </c>
      <c r="F134" s="664" t="s">
        <v>3575</v>
      </c>
      <c r="G134" s="663" t="s">
        <v>634</v>
      </c>
      <c r="H134" s="663" t="s">
        <v>1045</v>
      </c>
      <c r="I134" s="663" t="s">
        <v>1046</v>
      </c>
      <c r="J134" s="663" t="s">
        <v>1047</v>
      </c>
      <c r="K134" s="663" t="s">
        <v>1048</v>
      </c>
      <c r="L134" s="665">
        <v>62.352355261738637</v>
      </c>
      <c r="M134" s="665">
        <v>4</v>
      </c>
      <c r="N134" s="666">
        <v>249.40942104695455</v>
      </c>
    </row>
    <row r="135" spans="1:14" ht="14.4" customHeight="1" x14ac:dyDescent="0.3">
      <c r="A135" s="661" t="s">
        <v>549</v>
      </c>
      <c r="B135" s="662" t="s">
        <v>550</v>
      </c>
      <c r="C135" s="663" t="s">
        <v>559</v>
      </c>
      <c r="D135" s="664" t="s">
        <v>3573</v>
      </c>
      <c r="E135" s="663" t="s">
        <v>565</v>
      </c>
      <c r="F135" s="664" t="s">
        <v>3575</v>
      </c>
      <c r="G135" s="663" t="s">
        <v>634</v>
      </c>
      <c r="H135" s="663" t="s">
        <v>1049</v>
      </c>
      <c r="I135" s="663" t="s">
        <v>1050</v>
      </c>
      <c r="J135" s="663" t="s">
        <v>1051</v>
      </c>
      <c r="K135" s="663" t="s">
        <v>1052</v>
      </c>
      <c r="L135" s="665">
        <v>76.961698025789531</v>
      </c>
      <c r="M135" s="665">
        <v>23</v>
      </c>
      <c r="N135" s="666">
        <v>1770.1190545931593</v>
      </c>
    </row>
    <row r="136" spans="1:14" ht="14.4" customHeight="1" x14ac:dyDescent="0.3">
      <c r="A136" s="661" t="s">
        <v>549</v>
      </c>
      <c r="B136" s="662" t="s">
        <v>550</v>
      </c>
      <c r="C136" s="663" t="s">
        <v>559</v>
      </c>
      <c r="D136" s="664" t="s">
        <v>3573</v>
      </c>
      <c r="E136" s="663" t="s">
        <v>565</v>
      </c>
      <c r="F136" s="664" t="s">
        <v>3575</v>
      </c>
      <c r="G136" s="663" t="s">
        <v>634</v>
      </c>
      <c r="H136" s="663" t="s">
        <v>1053</v>
      </c>
      <c r="I136" s="663" t="s">
        <v>1054</v>
      </c>
      <c r="J136" s="663" t="s">
        <v>1055</v>
      </c>
      <c r="K136" s="663" t="s">
        <v>1056</v>
      </c>
      <c r="L136" s="665">
        <v>159.61000000000001</v>
      </c>
      <c r="M136" s="665">
        <v>1</v>
      </c>
      <c r="N136" s="666">
        <v>159.61000000000001</v>
      </c>
    </row>
    <row r="137" spans="1:14" ht="14.4" customHeight="1" x14ac:dyDescent="0.3">
      <c r="A137" s="661" t="s">
        <v>549</v>
      </c>
      <c r="B137" s="662" t="s">
        <v>550</v>
      </c>
      <c r="C137" s="663" t="s">
        <v>559</v>
      </c>
      <c r="D137" s="664" t="s">
        <v>3573</v>
      </c>
      <c r="E137" s="663" t="s">
        <v>565</v>
      </c>
      <c r="F137" s="664" t="s">
        <v>3575</v>
      </c>
      <c r="G137" s="663" t="s">
        <v>634</v>
      </c>
      <c r="H137" s="663" t="s">
        <v>1057</v>
      </c>
      <c r="I137" s="663" t="s">
        <v>1058</v>
      </c>
      <c r="J137" s="663" t="s">
        <v>1059</v>
      </c>
      <c r="K137" s="663" t="s">
        <v>1060</v>
      </c>
      <c r="L137" s="665">
        <v>103.18499999999999</v>
      </c>
      <c r="M137" s="665">
        <v>24</v>
      </c>
      <c r="N137" s="666">
        <v>2476.4399999999996</v>
      </c>
    </row>
    <row r="138" spans="1:14" ht="14.4" customHeight="1" x14ac:dyDescent="0.3">
      <c r="A138" s="661" t="s">
        <v>549</v>
      </c>
      <c r="B138" s="662" t="s">
        <v>550</v>
      </c>
      <c r="C138" s="663" t="s">
        <v>559</v>
      </c>
      <c r="D138" s="664" t="s">
        <v>3573</v>
      </c>
      <c r="E138" s="663" t="s">
        <v>565</v>
      </c>
      <c r="F138" s="664" t="s">
        <v>3575</v>
      </c>
      <c r="G138" s="663" t="s">
        <v>634</v>
      </c>
      <c r="H138" s="663" t="s">
        <v>1061</v>
      </c>
      <c r="I138" s="663" t="s">
        <v>1062</v>
      </c>
      <c r="J138" s="663" t="s">
        <v>1063</v>
      </c>
      <c r="K138" s="663" t="s">
        <v>1064</v>
      </c>
      <c r="L138" s="665">
        <v>67.815948639569498</v>
      </c>
      <c r="M138" s="665">
        <v>15</v>
      </c>
      <c r="N138" s="666">
        <v>1017.2392295935424</v>
      </c>
    </row>
    <row r="139" spans="1:14" ht="14.4" customHeight="1" x14ac:dyDescent="0.3">
      <c r="A139" s="661" t="s">
        <v>549</v>
      </c>
      <c r="B139" s="662" t="s">
        <v>550</v>
      </c>
      <c r="C139" s="663" t="s">
        <v>559</v>
      </c>
      <c r="D139" s="664" t="s">
        <v>3573</v>
      </c>
      <c r="E139" s="663" t="s">
        <v>565</v>
      </c>
      <c r="F139" s="664" t="s">
        <v>3575</v>
      </c>
      <c r="G139" s="663" t="s">
        <v>634</v>
      </c>
      <c r="H139" s="663" t="s">
        <v>1065</v>
      </c>
      <c r="I139" s="663" t="s">
        <v>1066</v>
      </c>
      <c r="J139" s="663" t="s">
        <v>1067</v>
      </c>
      <c r="K139" s="663" t="s">
        <v>1068</v>
      </c>
      <c r="L139" s="665">
        <v>100.22140026565147</v>
      </c>
      <c r="M139" s="665">
        <v>45</v>
      </c>
      <c r="N139" s="666">
        <v>4509.9630119543162</v>
      </c>
    </row>
    <row r="140" spans="1:14" ht="14.4" customHeight="1" x14ac:dyDescent="0.3">
      <c r="A140" s="661" t="s">
        <v>549</v>
      </c>
      <c r="B140" s="662" t="s">
        <v>550</v>
      </c>
      <c r="C140" s="663" t="s">
        <v>559</v>
      </c>
      <c r="D140" s="664" t="s">
        <v>3573</v>
      </c>
      <c r="E140" s="663" t="s">
        <v>565</v>
      </c>
      <c r="F140" s="664" t="s">
        <v>3575</v>
      </c>
      <c r="G140" s="663" t="s">
        <v>634</v>
      </c>
      <c r="H140" s="663" t="s">
        <v>1069</v>
      </c>
      <c r="I140" s="663" t="s">
        <v>1070</v>
      </c>
      <c r="J140" s="663" t="s">
        <v>1071</v>
      </c>
      <c r="K140" s="663" t="s">
        <v>1072</v>
      </c>
      <c r="L140" s="665">
        <v>134.33415251012897</v>
      </c>
      <c r="M140" s="665">
        <v>5</v>
      </c>
      <c r="N140" s="666">
        <v>671.67076255064489</v>
      </c>
    </row>
    <row r="141" spans="1:14" ht="14.4" customHeight="1" x14ac:dyDescent="0.3">
      <c r="A141" s="661" t="s">
        <v>549</v>
      </c>
      <c r="B141" s="662" t="s">
        <v>550</v>
      </c>
      <c r="C141" s="663" t="s">
        <v>559</v>
      </c>
      <c r="D141" s="664" t="s">
        <v>3573</v>
      </c>
      <c r="E141" s="663" t="s">
        <v>565</v>
      </c>
      <c r="F141" s="664" t="s">
        <v>3575</v>
      </c>
      <c r="G141" s="663" t="s">
        <v>634</v>
      </c>
      <c r="H141" s="663" t="s">
        <v>1073</v>
      </c>
      <c r="I141" s="663" t="s">
        <v>1074</v>
      </c>
      <c r="J141" s="663" t="s">
        <v>1075</v>
      </c>
      <c r="K141" s="663"/>
      <c r="L141" s="665">
        <v>203.3724111569922</v>
      </c>
      <c r="M141" s="665">
        <v>10</v>
      </c>
      <c r="N141" s="666">
        <v>2033.7241115699221</v>
      </c>
    </row>
    <row r="142" spans="1:14" ht="14.4" customHeight="1" x14ac:dyDescent="0.3">
      <c r="A142" s="661" t="s">
        <v>549</v>
      </c>
      <c r="B142" s="662" t="s">
        <v>550</v>
      </c>
      <c r="C142" s="663" t="s">
        <v>559</v>
      </c>
      <c r="D142" s="664" t="s">
        <v>3573</v>
      </c>
      <c r="E142" s="663" t="s">
        <v>565</v>
      </c>
      <c r="F142" s="664" t="s">
        <v>3575</v>
      </c>
      <c r="G142" s="663" t="s">
        <v>634</v>
      </c>
      <c r="H142" s="663" t="s">
        <v>1076</v>
      </c>
      <c r="I142" s="663" t="s">
        <v>1077</v>
      </c>
      <c r="J142" s="663" t="s">
        <v>1078</v>
      </c>
      <c r="K142" s="663" t="s">
        <v>1079</v>
      </c>
      <c r="L142" s="665">
        <v>161.82</v>
      </c>
      <c r="M142" s="665">
        <v>7</v>
      </c>
      <c r="N142" s="666">
        <v>1132.74</v>
      </c>
    </row>
    <row r="143" spans="1:14" ht="14.4" customHeight="1" x14ac:dyDescent="0.3">
      <c r="A143" s="661" t="s">
        <v>549</v>
      </c>
      <c r="B143" s="662" t="s">
        <v>550</v>
      </c>
      <c r="C143" s="663" t="s">
        <v>559</v>
      </c>
      <c r="D143" s="664" t="s">
        <v>3573</v>
      </c>
      <c r="E143" s="663" t="s">
        <v>565</v>
      </c>
      <c r="F143" s="664" t="s">
        <v>3575</v>
      </c>
      <c r="G143" s="663" t="s">
        <v>634</v>
      </c>
      <c r="H143" s="663" t="s">
        <v>1080</v>
      </c>
      <c r="I143" s="663" t="s">
        <v>1081</v>
      </c>
      <c r="J143" s="663" t="s">
        <v>1082</v>
      </c>
      <c r="K143" s="663" t="s">
        <v>1083</v>
      </c>
      <c r="L143" s="665">
        <v>209.98677678472561</v>
      </c>
      <c r="M143" s="665">
        <v>6</v>
      </c>
      <c r="N143" s="666">
        <v>1259.9206607083536</v>
      </c>
    </row>
    <row r="144" spans="1:14" ht="14.4" customHeight="1" x14ac:dyDescent="0.3">
      <c r="A144" s="661" t="s">
        <v>549</v>
      </c>
      <c r="B144" s="662" t="s">
        <v>550</v>
      </c>
      <c r="C144" s="663" t="s">
        <v>559</v>
      </c>
      <c r="D144" s="664" t="s">
        <v>3573</v>
      </c>
      <c r="E144" s="663" t="s">
        <v>565</v>
      </c>
      <c r="F144" s="664" t="s">
        <v>3575</v>
      </c>
      <c r="G144" s="663" t="s">
        <v>634</v>
      </c>
      <c r="H144" s="663" t="s">
        <v>1084</v>
      </c>
      <c r="I144" s="663" t="s">
        <v>1085</v>
      </c>
      <c r="J144" s="663" t="s">
        <v>1086</v>
      </c>
      <c r="K144" s="663" t="s">
        <v>1087</v>
      </c>
      <c r="L144" s="665">
        <v>74.943999999999988</v>
      </c>
      <c r="M144" s="665">
        <v>5</v>
      </c>
      <c r="N144" s="666">
        <v>374.71999999999991</v>
      </c>
    </row>
    <row r="145" spans="1:14" ht="14.4" customHeight="1" x14ac:dyDescent="0.3">
      <c r="A145" s="661" t="s">
        <v>549</v>
      </c>
      <c r="B145" s="662" t="s">
        <v>550</v>
      </c>
      <c r="C145" s="663" t="s">
        <v>559</v>
      </c>
      <c r="D145" s="664" t="s">
        <v>3573</v>
      </c>
      <c r="E145" s="663" t="s">
        <v>565</v>
      </c>
      <c r="F145" s="664" t="s">
        <v>3575</v>
      </c>
      <c r="G145" s="663" t="s">
        <v>634</v>
      </c>
      <c r="H145" s="663" t="s">
        <v>1088</v>
      </c>
      <c r="I145" s="663" t="s">
        <v>1088</v>
      </c>
      <c r="J145" s="663" t="s">
        <v>1089</v>
      </c>
      <c r="K145" s="663" t="s">
        <v>1090</v>
      </c>
      <c r="L145" s="665">
        <v>122.74992073879686</v>
      </c>
      <c r="M145" s="665">
        <v>7</v>
      </c>
      <c r="N145" s="666">
        <v>859.24944517157803</v>
      </c>
    </row>
    <row r="146" spans="1:14" ht="14.4" customHeight="1" x14ac:dyDescent="0.3">
      <c r="A146" s="661" t="s">
        <v>549</v>
      </c>
      <c r="B146" s="662" t="s">
        <v>550</v>
      </c>
      <c r="C146" s="663" t="s">
        <v>559</v>
      </c>
      <c r="D146" s="664" t="s">
        <v>3573</v>
      </c>
      <c r="E146" s="663" t="s">
        <v>565</v>
      </c>
      <c r="F146" s="664" t="s">
        <v>3575</v>
      </c>
      <c r="G146" s="663" t="s">
        <v>634</v>
      </c>
      <c r="H146" s="663" t="s">
        <v>1091</v>
      </c>
      <c r="I146" s="663" t="s">
        <v>1092</v>
      </c>
      <c r="J146" s="663" t="s">
        <v>1093</v>
      </c>
      <c r="K146" s="663" t="s">
        <v>1094</v>
      </c>
      <c r="L146" s="665">
        <v>87.740000000000009</v>
      </c>
      <c r="M146" s="665">
        <v>2</v>
      </c>
      <c r="N146" s="666">
        <v>175.48000000000002</v>
      </c>
    </row>
    <row r="147" spans="1:14" ht="14.4" customHeight="1" x14ac:dyDescent="0.3">
      <c r="A147" s="661" t="s">
        <v>549</v>
      </c>
      <c r="B147" s="662" t="s">
        <v>550</v>
      </c>
      <c r="C147" s="663" t="s">
        <v>559</v>
      </c>
      <c r="D147" s="664" t="s">
        <v>3573</v>
      </c>
      <c r="E147" s="663" t="s">
        <v>565</v>
      </c>
      <c r="F147" s="664" t="s">
        <v>3575</v>
      </c>
      <c r="G147" s="663" t="s">
        <v>634</v>
      </c>
      <c r="H147" s="663" t="s">
        <v>1095</v>
      </c>
      <c r="I147" s="663" t="s">
        <v>1096</v>
      </c>
      <c r="J147" s="663" t="s">
        <v>1097</v>
      </c>
      <c r="K147" s="663" t="s">
        <v>1098</v>
      </c>
      <c r="L147" s="665">
        <v>246.47268634221481</v>
      </c>
      <c r="M147" s="665">
        <v>20</v>
      </c>
      <c r="N147" s="666">
        <v>4929.4537268442964</v>
      </c>
    </row>
    <row r="148" spans="1:14" ht="14.4" customHeight="1" x14ac:dyDescent="0.3">
      <c r="A148" s="661" t="s">
        <v>549</v>
      </c>
      <c r="B148" s="662" t="s">
        <v>550</v>
      </c>
      <c r="C148" s="663" t="s">
        <v>559</v>
      </c>
      <c r="D148" s="664" t="s">
        <v>3573</v>
      </c>
      <c r="E148" s="663" t="s">
        <v>565</v>
      </c>
      <c r="F148" s="664" t="s">
        <v>3575</v>
      </c>
      <c r="G148" s="663" t="s">
        <v>634</v>
      </c>
      <c r="H148" s="663" t="s">
        <v>1099</v>
      </c>
      <c r="I148" s="663" t="s">
        <v>1100</v>
      </c>
      <c r="J148" s="663" t="s">
        <v>1101</v>
      </c>
      <c r="K148" s="663" t="s">
        <v>1102</v>
      </c>
      <c r="L148" s="665">
        <v>122.8266666666667</v>
      </c>
      <c r="M148" s="665">
        <v>3</v>
      </c>
      <c r="N148" s="666">
        <v>368.48000000000008</v>
      </c>
    </row>
    <row r="149" spans="1:14" ht="14.4" customHeight="1" x14ac:dyDescent="0.3">
      <c r="A149" s="661" t="s">
        <v>549</v>
      </c>
      <c r="B149" s="662" t="s">
        <v>550</v>
      </c>
      <c r="C149" s="663" t="s">
        <v>559</v>
      </c>
      <c r="D149" s="664" t="s">
        <v>3573</v>
      </c>
      <c r="E149" s="663" t="s">
        <v>565</v>
      </c>
      <c r="F149" s="664" t="s">
        <v>3575</v>
      </c>
      <c r="G149" s="663" t="s">
        <v>634</v>
      </c>
      <c r="H149" s="663" t="s">
        <v>1103</v>
      </c>
      <c r="I149" s="663" t="s">
        <v>1103</v>
      </c>
      <c r="J149" s="663" t="s">
        <v>1104</v>
      </c>
      <c r="K149" s="663" t="s">
        <v>1105</v>
      </c>
      <c r="L149" s="665">
        <v>100.41907154673741</v>
      </c>
      <c r="M149" s="665">
        <v>11</v>
      </c>
      <c r="N149" s="666">
        <v>1104.6097870141116</v>
      </c>
    </row>
    <row r="150" spans="1:14" ht="14.4" customHeight="1" x14ac:dyDescent="0.3">
      <c r="A150" s="661" t="s">
        <v>549</v>
      </c>
      <c r="B150" s="662" t="s">
        <v>550</v>
      </c>
      <c r="C150" s="663" t="s">
        <v>559</v>
      </c>
      <c r="D150" s="664" t="s">
        <v>3573</v>
      </c>
      <c r="E150" s="663" t="s">
        <v>565</v>
      </c>
      <c r="F150" s="664" t="s">
        <v>3575</v>
      </c>
      <c r="G150" s="663" t="s">
        <v>634</v>
      </c>
      <c r="H150" s="663" t="s">
        <v>1106</v>
      </c>
      <c r="I150" s="663" t="s">
        <v>1106</v>
      </c>
      <c r="J150" s="663" t="s">
        <v>1107</v>
      </c>
      <c r="K150" s="663" t="s">
        <v>1108</v>
      </c>
      <c r="L150" s="665">
        <v>114.28000000000002</v>
      </c>
      <c r="M150" s="665">
        <v>3</v>
      </c>
      <c r="N150" s="666">
        <v>342.84000000000003</v>
      </c>
    </row>
    <row r="151" spans="1:14" ht="14.4" customHeight="1" x14ac:dyDescent="0.3">
      <c r="A151" s="661" t="s">
        <v>549</v>
      </c>
      <c r="B151" s="662" t="s">
        <v>550</v>
      </c>
      <c r="C151" s="663" t="s">
        <v>559</v>
      </c>
      <c r="D151" s="664" t="s">
        <v>3573</v>
      </c>
      <c r="E151" s="663" t="s">
        <v>565</v>
      </c>
      <c r="F151" s="664" t="s">
        <v>3575</v>
      </c>
      <c r="G151" s="663" t="s">
        <v>634</v>
      </c>
      <c r="H151" s="663" t="s">
        <v>1109</v>
      </c>
      <c r="I151" s="663" t="s">
        <v>1110</v>
      </c>
      <c r="J151" s="663" t="s">
        <v>1111</v>
      </c>
      <c r="K151" s="663" t="s">
        <v>1112</v>
      </c>
      <c r="L151" s="665">
        <v>70.504678520086742</v>
      </c>
      <c r="M151" s="665">
        <v>45</v>
      </c>
      <c r="N151" s="666">
        <v>3172.7105334039034</v>
      </c>
    </row>
    <row r="152" spans="1:14" ht="14.4" customHeight="1" x14ac:dyDescent="0.3">
      <c r="A152" s="661" t="s">
        <v>549</v>
      </c>
      <c r="B152" s="662" t="s">
        <v>550</v>
      </c>
      <c r="C152" s="663" t="s">
        <v>559</v>
      </c>
      <c r="D152" s="664" t="s">
        <v>3573</v>
      </c>
      <c r="E152" s="663" t="s">
        <v>565</v>
      </c>
      <c r="F152" s="664" t="s">
        <v>3575</v>
      </c>
      <c r="G152" s="663" t="s">
        <v>634</v>
      </c>
      <c r="H152" s="663" t="s">
        <v>1113</v>
      </c>
      <c r="I152" s="663" t="s">
        <v>1114</v>
      </c>
      <c r="J152" s="663" t="s">
        <v>1115</v>
      </c>
      <c r="K152" s="663" t="s">
        <v>577</v>
      </c>
      <c r="L152" s="665">
        <v>75.313999999999993</v>
      </c>
      <c r="M152" s="665">
        <v>3</v>
      </c>
      <c r="N152" s="666">
        <v>225.94199999999998</v>
      </c>
    </row>
    <row r="153" spans="1:14" ht="14.4" customHeight="1" x14ac:dyDescent="0.3">
      <c r="A153" s="661" t="s">
        <v>549</v>
      </c>
      <c r="B153" s="662" t="s">
        <v>550</v>
      </c>
      <c r="C153" s="663" t="s">
        <v>559</v>
      </c>
      <c r="D153" s="664" t="s">
        <v>3573</v>
      </c>
      <c r="E153" s="663" t="s">
        <v>565</v>
      </c>
      <c r="F153" s="664" t="s">
        <v>3575</v>
      </c>
      <c r="G153" s="663" t="s">
        <v>634</v>
      </c>
      <c r="H153" s="663" t="s">
        <v>1116</v>
      </c>
      <c r="I153" s="663" t="s">
        <v>1117</v>
      </c>
      <c r="J153" s="663" t="s">
        <v>1118</v>
      </c>
      <c r="K153" s="663" t="s">
        <v>1119</v>
      </c>
      <c r="L153" s="665">
        <v>100.51000000000002</v>
      </c>
      <c r="M153" s="665">
        <v>8</v>
      </c>
      <c r="N153" s="666">
        <v>804.08000000000015</v>
      </c>
    </row>
    <row r="154" spans="1:14" ht="14.4" customHeight="1" x14ac:dyDescent="0.3">
      <c r="A154" s="661" t="s">
        <v>549</v>
      </c>
      <c r="B154" s="662" t="s">
        <v>550</v>
      </c>
      <c r="C154" s="663" t="s">
        <v>559</v>
      </c>
      <c r="D154" s="664" t="s">
        <v>3573</v>
      </c>
      <c r="E154" s="663" t="s">
        <v>565</v>
      </c>
      <c r="F154" s="664" t="s">
        <v>3575</v>
      </c>
      <c r="G154" s="663" t="s">
        <v>634</v>
      </c>
      <c r="H154" s="663" t="s">
        <v>1120</v>
      </c>
      <c r="I154" s="663" t="s">
        <v>1121</v>
      </c>
      <c r="J154" s="663" t="s">
        <v>1122</v>
      </c>
      <c r="K154" s="663" t="s">
        <v>1123</v>
      </c>
      <c r="L154" s="665">
        <v>92.945192461007224</v>
      </c>
      <c r="M154" s="665">
        <v>4</v>
      </c>
      <c r="N154" s="666">
        <v>371.7807698440289</v>
      </c>
    </row>
    <row r="155" spans="1:14" ht="14.4" customHeight="1" x14ac:dyDescent="0.3">
      <c r="A155" s="661" t="s">
        <v>549</v>
      </c>
      <c r="B155" s="662" t="s">
        <v>550</v>
      </c>
      <c r="C155" s="663" t="s">
        <v>559</v>
      </c>
      <c r="D155" s="664" t="s">
        <v>3573</v>
      </c>
      <c r="E155" s="663" t="s">
        <v>565</v>
      </c>
      <c r="F155" s="664" t="s">
        <v>3575</v>
      </c>
      <c r="G155" s="663" t="s">
        <v>634</v>
      </c>
      <c r="H155" s="663" t="s">
        <v>1124</v>
      </c>
      <c r="I155" s="663" t="s">
        <v>1125</v>
      </c>
      <c r="J155" s="663" t="s">
        <v>1126</v>
      </c>
      <c r="K155" s="663" t="s">
        <v>1127</v>
      </c>
      <c r="L155" s="665">
        <v>108.60999999999996</v>
      </c>
      <c r="M155" s="665">
        <v>3</v>
      </c>
      <c r="N155" s="666">
        <v>325.82999999999987</v>
      </c>
    </row>
    <row r="156" spans="1:14" ht="14.4" customHeight="1" x14ac:dyDescent="0.3">
      <c r="A156" s="661" t="s">
        <v>549</v>
      </c>
      <c r="B156" s="662" t="s">
        <v>550</v>
      </c>
      <c r="C156" s="663" t="s">
        <v>559</v>
      </c>
      <c r="D156" s="664" t="s">
        <v>3573</v>
      </c>
      <c r="E156" s="663" t="s">
        <v>565</v>
      </c>
      <c r="F156" s="664" t="s">
        <v>3575</v>
      </c>
      <c r="G156" s="663" t="s">
        <v>634</v>
      </c>
      <c r="H156" s="663" t="s">
        <v>1128</v>
      </c>
      <c r="I156" s="663" t="s">
        <v>1129</v>
      </c>
      <c r="J156" s="663" t="s">
        <v>1130</v>
      </c>
      <c r="K156" s="663" t="s">
        <v>1131</v>
      </c>
      <c r="L156" s="665">
        <v>151.12325119155363</v>
      </c>
      <c r="M156" s="665">
        <v>6</v>
      </c>
      <c r="N156" s="666">
        <v>906.73950714932187</v>
      </c>
    </row>
    <row r="157" spans="1:14" ht="14.4" customHeight="1" x14ac:dyDescent="0.3">
      <c r="A157" s="661" t="s">
        <v>549</v>
      </c>
      <c r="B157" s="662" t="s">
        <v>550</v>
      </c>
      <c r="C157" s="663" t="s">
        <v>559</v>
      </c>
      <c r="D157" s="664" t="s">
        <v>3573</v>
      </c>
      <c r="E157" s="663" t="s">
        <v>565</v>
      </c>
      <c r="F157" s="664" t="s">
        <v>3575</v>
      </c>
      <c r="G157" s="663" t="s">
        <v>634</v>
      </c>
      <c r="H157" s="663" t="s">
        <v>1132</v>
      </c>
      <c r="I157" s="663" t="s">
        <v>1133</v>
      </c>
      <c r="J157" s="663" t="s">
        <v>1134</v>
      </c>
      <c r="K157" s="663" t="s">
        <v>1135</v>
      </c>
      <c r="L157" s="665">
        <v>254.91660936938993</v>
      </c>
      <c r="M157" s="665">
        <v>10</v>
      </c>
      <c r="N157" s="666">
        <v>2549.1660936938993</v>
      </c>
    </row>
    <row r="158" spans="1:14" ht="14.4" customHeight="1" x14ac:dyDescent="0.3">
      <c r="A158" s="661" t="s">
        <v>549</v>
      </c>
      <c r="B158" s="662" t="s">
        <v>550</v>
      </c>
      <c r="C158" s="663" t="s">
        <v>559</v>
      </c>
      <c r="D158" s="664" t="s">
        <v>3573</v>
      </c>
      <c r="E158" s="663" t="s">
        <v>565</v>
      </c>
      <c r="F158" s="664" t="s">
        <v>3575</v>
      </c>
      <c r="G158" s="663" t="s">
        <v>634</v>
      </c>
      <c r="H158" s="663" t="s">
        <v>1136</v>
      </c>
      <c r="I158" s="663" t="s">
        <v>1137</v>
      </c>
      <c r="J158" s="663" t="s">
        <v>1138</v>
      </c>
      <c r="K158" s="663" t="s">
        <v>1139</v>
      </c>
      <c r="L158" s="665">
        <v>22.288370970601481</v>
      </c>
      <c r="M158" s="665">
        <v>43</v>
      </c>
      <c r="N158" s="666">
        <v>958.39995173586362</v>
      </c>
    </row>
    <row r="159" spans="1:14" ht="14.4" customHeight="1" x14ac:dyDescent="0.3">
      <c r="A159" s="661" t="s">
        <v>549</v>
      </c>
      <c r="B159" s="662" t="s">
        <v>550</v>
      </c>
      <c r="C159" s="663" t="s">
        <v>559</v>
      </c>
      <c r="D159" s="664" t="s">
        <v>3573</v>
      </c>
      <c r="E159" s="663" t="s">
        <v>565</v>
      </c>
      <c r="F159" s="664" t="s">
        <v>3575</v>
      </c>
      <c r="G159" s="663" t="s">
        <v>634</v>
      </c>
      <c r="H159" s="663" t="s">
        <v>1140</v>
      </c>
      <c r="I159" s="663" t="s">
        <v>1141</v>
      </c>
      <c r="J159" s="663" t="s">
        <v>1142</v>
      </c>
      <c r="K159" s="663" t="s">
        <v>1143</v>
      </c>
      <c r="L159" s="665">
        <v>68.300000023841676</v>
      </c>
      <c r="M159" s="665">
        <v>1</v>
      </c>
      <c r="N159" s="666">
        <v>68.300000023841676</v>
      </c>
    </row>
    <row r="160" spans="1:14" ht="14.4" customHeight="1" x14ac:dyDescent="0.3">
      <c r="A160" s="661" t="s">
        <v>549</v>
      </c>
      <c r="B160" s="662" t="s">
        <v>550</v>
      </c>
      <c r="C160" s="663" t="s">
        <v>559</v>
      </c>
      <c r="D160" s="664" t="s">
        <v>3573</v>
      </c>
      <c r="E160" s="663" t="s">
        <v>565</v>
      </c>
      <c r="F160" s="664" t="s">
        <v>3575</v>
      </c>
      <c r="G160" s="663" t="s">
        <v>634</v>
      </c>
      <c r="H160" s="663" t="s">
        <v>1144</v>
      </c>
      <c r="I160" s="663" t="s">
        <v>1144</v>
      </c>
      <c r="J160" s="663" t="s">
        <v>1145</v>
      </c>
      <c r="K160" s="663" t="s">
        <v>1146</v>
      </c>
      <c r="L160" s="665">
        <v>154.45714285714286</v>
      </c>
      <c r="M160" s="665">
        <v>7</v>
      </c>
      <c r="N160" s="666">
        <v>1081.2</v>
      </c>
    </row>
    <row r="161" spans="1:14" ht="14.4" customHeight="1" x14ac:dyDescent="0.3">
      <c r="A161" s="661" t="s">
        <v>549</v>
      </c>
      <c r="B161" s="662" t="s">
        <v>550</v>
      </c>
      <c r="C161" s="663" t="s">
        <v>559</v>
      </c>
      <c r="D161" s="664" t="s">
        <v>3573</v>
      </c>
      <c r="E161" s="663" t="s">
        <v>565</v>
      </c>
      <c r="F161" s="664" t="s">
        <v>3575</v>
      </c>
      <c r="G161" s="663" t="s">
        <v>634</v>
      </c>
      <c r="H161" s="663" t="s">
        <v>1147</v>
      </c>
      <c r="I161" s="663" t="s">
        <v>1148</v>
      </c>
      <c r="J161" s="663" t="s">
        <v>1149</v>
      </c>
      <c r="K161" s="663" t="s">
        <v>1150</v>
      </c>
      <c r="L161" s="665">
        <v>134.37034562688268</v>
      </c>
      <c r="M161" s="665">
        <v>4</v>
      </c>
      <c r="N161" s="666">
        <v>537.48138250753072</v>
      </c>
    </row>
    <row r="162" spans="1:14" ht="14.4" customHeight="1" x14ac:dyDescent="0.3">
      <c r="A162" s="661" t="s">
        <v>549</v>
      </c>
      <c r="B162" s="662" t="s">
        <v>550</v>
      </c>
      <c r="C162" s="663" t="s">
        <v>559</v>
      </c>
      <c r="D162" s="664" t="s">
        <v>3573</v>
      </c>
      <c r="E162" s="663" t="s">
        <v>565</v>
      </c>
      <c r="F162" s="664" t="s">
        <v>3575</v>
      </c>
      <c r="G162" s="663" t="s">
        <v>634</v>
      </c>
      <c r="H162" s="663" t="s">
        <v>1151</v>
      </c>
      <c r="I162" s="663" t="s">
        <v>1152</v>
      </c>
      <c r="J162" s="663" t="s">
        <v>1153</v>
      </c>
      <c r="K162" s="663" t="s">
        <v>1154</v>
      </c>
      <c r="L162" s="665">
        <v>105.67010864005329</v>
      </c>
      <c r="M162" s="665">
        <v>3</v>
      </c>
      <c r="N162" s="666">
        <v>317.01032592015986</v>
      </c>
    </row>
    <row r="163" spans="1:14" ht="14.4" customHeight="1" x14ac:dyDescent="0.3">
      <c r="A163" s="661" t="s">
        <v>549</v>
      </c>
      <c r="B163" s="662" t="s">
        <v>550</v>
      </c>
      <c r="C163" s="663" t="s">
        <v>559</v>
      </c>
      <c r="D163" s="664" t="s">
        <v>3573</v>
      </c>
      <c r="E163" s="663" t="s">
        <v>565</v>
      </c>
      <c r="F163" s="664" t="s">
        <v>3575</v>
      </c>
      <c r="G163" s="663" t="s">
        <v>634</v>
      </c>
      <c r="H163" s="663" t="s">
        <v>1155</v>
      </c>
      <c r="I163" s="663" t="s">
        <v>1156</v>
      </c>
      <c r="J163" s="663" t="s">
        <v>1157</v>
      </c>
      <c r="K163" s="663" t="s">
        <v>1158</v>
      </c>
      <c r="L163" s="665">
        <v>121.40787630388056</v>
      </c>
      <c r="M163" s="665">
        <v>20</v>
      </c>
      <c r="N163" s="666">
        <v>2428.1575260776112</v>
      </c>
    </row>
    <row r="164" spans="1:14" ht="14.4" customHeight="1" x14ac:dyDescent="0.3">
      <c r="A164" s="661" t="s">
        <v>549</v>
      </c>
      <c r="B164" s="662" t="s">
        <v>550</v>
      </c>
      <c r="C164" s="663" t="s">
        <v>559</v>
      </c>
      <c r="D164" s="664" t="s">
        <v>3573</v>
      </c>
      <c r="E164" s="663" t="s">
        <v>565</v>
      </c>
      <c r="F164" s="664" t="s">
        <v>3575</v>
      </c>
      <c r="G164" s="663" t="s">
        <v>634</v>
      </c>
      <c r="H164" s="663" t="s">
        <v>1159</v>
      </c>
      <c r="I164" s="663" t="s">
        <v>1160</v>
      </c>
      <c r="J164" s="663" t="s">
        <v>1161</v>
      </c>
      <c r="K164" s="663" t="s">
        <v>1162</v>
      </c>
      <c r="L164" s="665">
        <v>126.27299543698597</v>
      </c>
      <c r="M164" s="665">
        <v>73</v>
      </c>
      <c r="N164" s="666">
        <v>9217.9286668999757</v>
      </c>
    </row>
    <row r="165" spans="1:14" ht="14.4" customHeight="1" x14ac:dyDescent="0.3">
      <c r="A165" s="661" t="s">
        <v>549</v>
      </c>
      <c r="B165" s="662" t="s">
        <v>550</v>
      </c>
      <c r="C165" s="663" t="s">
        <v>559</v>
      </c>
      <c r="D165" s="664" t="s">
        <v>3573</v>
      </c>
      <c r="E165" s="663" t="s">
        <v>565</v>
      </c>
      <c r="F165" s="664" t="s">
        <v>3575</v>
      </c>
      <c r="G165" s="663" t="s">
        <v>634</v>
      </c>
      <c r="H165" s="663" t="s">
        <v>1163</v>
      </c>
      <c r="I165" s="663" t="s">
        <v>1164</v>
      </c>
      <c r="J165" s="663" t="s">
        <v>1161</v>
      </c>
      <c r="K165" s="663" t="s">
        <v>1165</v>
      </c>
      <c r="L165" s="665">
        <v>141.27665949262556</v>
      </c>
      <c r="M165" s="665">
        <v>48</v>
      </c>
      <c r="N165" s="666">
        <v>6781.2796556460262</v>
      </c>
    </row>
    <row r="166" spans="1:14" ht="14.4" customHeight="1" x14ac:dyDescent="0.3">
      <c r="A166" s="661" t="s">
        <v>549</v>
      </c>
      <c r="B166" s="662" t="s">
        <v>550</v>
      </c>
      <c r="C166" s="663" t="s">
        <v>559</v>
      </c>
      <c r="D166" s="664" t="s">
        <v>3573</v>
      </c>
      <c r="E166" s="663" t="s">
        <v>565</v>
      </c>
      <c r="F166" s="664" t="s">
        <v>3575</v>
      </c>
      <c r="G166" s="663" t="s">
        <v>634</v>
      </c>
      <c r="H166" s="663" t="s">
        <v>1166</v>
      </c>
      <c r="I166" s="663" t="s">
        <v>1167</v>
      </c>
      <c r="J166" s="663" t="s">
        <v>1168</v>
      </c>
      <c r="K166" s="663" t="s">
        <v>1169</v>
      </c>
      <c r="L166" s="665">
        <v>81.319674953123595</v>
      </c>
      <c r="M166" s="665">
        <v>1</v>
      </c>
      <c r="N166" s="666">
        <v>81.319674953123595</v>
      </c>
    </row>
    <row r="167" spans="1:14" ht="14.4" customHeight="1" x14ac:dyDescent="0.3">
      <c r="A167" s="661" t="s">
        <v>549</v>
      </c>
      <c r="B167" s="662" t="s">
        <v>550</v>
      </c>
      <c r="C167" s="663" t="s">
        <v>559</v>
      </c>
      <c r="D167" s="664" t="s">
        <v>3573</v>
      </c>
      <c r="E167" s="663" t="s">
        <v>565</v>
      </c>
      <c r="F167" s="664" t="s">
        <v>3575</v>
      </c>
      <c r="G167" s="663" t="s">
        <v>634</v>
      </c>
      <c r="H167" s="663" t="s">
        <v>1170</v>
      </c>
      <c r="I167" s="663" t="s">
        <v>1171</v>
      </c>
      <c r="J167" s="663" t="s">
        <v>1172</v>
      </c>
      <c r="K167" s="663" t="s">
        <v>1173</v>
      </c>
      <c r="L167" s="665">
        <v>73.138618243707171</v>
      </c>
      <c r="M167" s="665">
        <v>75</v>
      </c>
      <c r="N167" s="666">
        <v>5485.3963682780377</v>
      </c>
    </row>
    <row r="168" spans="1:14" ht="14.4" customHeight="1" x14ac:dyDescent="0.3">
      <c r="A168" s="661" t="s">
        <v>549</v>
      </c>
      <c r="B168" s="662" t="s">
        <v>550</v>
      </c>
      <c r="C168" s="663" t="s">
        <v>559</v>
      </c>
      <c r="D168" s="664" t="s">
        <v>3573</v>
      </c>
      <c r="E168" s="663" t="s">
        <v>565</v>
      </c>
      <c r="F168" s="664" t="s">
        <v>3575</v>
      </c>
      <c r="G168" s="663" t="s">
        <v>634</v>
      </c>
      <c r="H168" s="663" t="s">
        <v>1174</v>
      </c>
      <c r="I168" s="663" t="s">
        <v>1175</v>
      </c>
      <c r="J168" s="663" t="s">
        <v>1176</v>
      </c>
      <c r="K168" s="663" t="s">
        <v>1177</v>
      </c>
      <c r="L168" s="665">
        <v>46.480466286150431</v>
      </c>
      <c r="M168" s="665">
        <v>506</v>
      </c>
      <c r="N168" s="666">
        <v>23519.115940792119</v>
      </c>
    </row>
    <row r="169" spans="1:14" ht="14.4" customHeight="1" x14ac:dyDescent="0.3">
      <c r="A169" s="661" t="s">
        <v>549</v>
      </c>
      <c r="B169" s="662" t="s">
        <v>550</v>
      </c>
      <c r="C169" s="663" t="s">
        <v>559</v>
      </c>
      <c r="D169" s="664" t="s">
        <v>3573</v>
      </c>
      <c r="E169" s="663" t="s">
        <v>565</v>
      </c>
      <c r="F169" s="664" t="s">
        <v>3575</v>
      </c>
      <c r="G169" s="663" t="s">
        <v>634</v>
      </c>
      <c r="H169" s="663" t="s">
        <v>1178</v>
      </c>
      <c r="I169" s="663" t="s">
        <v>1179</v>
      </c>
      <c r="J169" s="663" t="s">
        <v>1180</v>
      </c>
      <c r="K169" s="663" t="s">
        <v>1181</v>
      </c>
      <c r="L169" s="665">
        <v>59.19</v>
      </c>
      <c r="M169" s="665">
        <v>12</v>
      </c>
      <c r="N169" s="666">
        <v>710.28</v>
      </c>
    </row>
    <row r="170" spans="1:14" ht="14.4" customHeight="1" x14ac:dyDescent="0.3">
      <c r="A170" s="661" t="s">
        <v>549</v>
      </c>
      <c r="B170" s="662" t="s">
        <v>550</v>
      </c>
      <c r="C170" s="663" t="s">
        <v>559</v>
      </c>
      <c r="D170" s="664" t="s">
        <v>3573</v>
      </c>
      <c r="E170" s="663" t="s">
        <v>565</v>
      </c>
      <c r="F170" s="664" t="s">
        <v>3575</v>
      </c>
      <c r="G170" s="663" t="s">
        <v>634</v>
      </c>
      <c r="H170" s="663" t="s">
        <v>1182</v>
      </c>
      <c r="I170" s="663" t="s">
        <v>1183</v>
      </c>
      <c r="J170" s="663" t="s">
        <v>1184</v>
      </c>
      <c r="K170" s="663" t="s">
        <v>1185</v>
      </c>
      <c r="L170" s="665">
        <v>46.047020041555569</v>
      </c>
      <c r="M170" s="665">
        <v>20</v>
      </c>
      <c r="N170" s="666">
        <v>920.94040083111133</v>
      </c>
    </row>
    <row r="171" spans="1:14" ht="14.4" customHeight="1" x14ac:dyDescent="0.3">
      <c r="A171" s="661" t="s">
        <v>549</v>
      </c>
      <c r="B171" s="662" t="s">
        <v>550</v>
      </c>
      <c r="C171" s="663" t="s">
        <v>559</v>
      </c>
      <c r="D171" s="664" t="s">
        <v>3573</v>
      </c>
      <c r="E171" s="663" t="s">
        <v>565</v>
      </c>
      <c r="F171" s="664" t="s">
        <v>3575</v>
      </c>
      <c r="G171" s="663" t="s">
        <v>634</v>
      </c>
      <c r="H171" s="663" t="s">
        <v>1186</v>
      </c>
      <c r="I171" s="663" t="s">
        <v>1187</v>
      </c>
      <c r="J171" s="663" t="s">
        <v>1188</v>
      </c>
      <c r="K171" s="663" t="s">
        <v>1189</v>
      </c>
      <c r="L171" s="665">
        <v>92.535534536816456</v>
      </c>
      <c r="M171" s="665">
        <v>24</v>
      </c>
      <c r="N171" s="666">
        <v>2220.8528288835951</v>
      </c>
    </row>
    <row r="172" spans="1:14" ht="14.4" customHeight="1" x14ac:dyDescent="0.3">
      <c r="A172" s="661" t="s">
        <v>549</v>
      </c>
      <c r="B172" s="662" t="s">
        <v>550</v>
      </c>
      <c r="C172" s="663" t="s">
        <v>559</v>
      </c>
      <c r="D172" s="664" t="s">
        <v>3573</v>
      </c>
      <c r="E172" s="663" t="s">
        <v>565</v>
      </c>
      <c r="F172" s="664" t="s">
        <v>3575</v>
      </c>
      <c r="G172" s="663" t="s">
        <v>634</v>
      </c>
      <c r="H172" s="663" t="s">
        <v>1190</v>
      </c>
      <c r="I172" s="663" t="s">
        <v>1190</v>
      </c>
      <c r="J172" s="663" t="s">
        <v>1191</v>
      </c>
      <c r="K172" s="663" t="s">
        <v>1192</v>
      </c>
      <c r="L172" s="665">
        <v>60.489467530425728</v>
      </c>
      <c r="M172" s="665">
        <v>21</v>
      </c>
      <c r="N172" s="666">
        <v>1270.2788181389403</v>
      </c>
    </row>
    <row r="173" spans="1:14" ht="14.4" customHeight="1" x14ac:dyDescent="0.3">
      <c r="A173" s="661" t="s">
        <v>549</v>
      </c>
      <c r="B173" s="662" t="s">
        <v>550</v>
      </c>
      <c r="C173" s="663" t="s">
        <v>559</v>
      </c>
      <c r="D173" s="664" t="s">
        <v>3573</v>
      </c>
      <c r="E173" s="663" t="s">
        <v>565</v>
      </c>
      <c r="F173" s="664" t="s">
        <v>3575</v>
      </c>
      <c r="G173" s="663" t="s">
        <v>634</v>
      </c>
      <c r="H173" s="663" t="s">
        <v>1193</v>
      </c>
      <c r="I173" s="663" t="s">
        <v>1193</v>
      </c>
      <c r="J173" s="663" t="s">
        <v>1191</v>
      </c>
      <c r="K173" s="663" t="s">
        <v>1194</v>
      </c>
      <c r="L173" s="665">
        <v>94.948035937348791</v>
      </c>
      <c r="M173" s="665">
        <v>26</v>
      </c>
      <c r="N173" s="666">
        <v>2468.6489343710687</v>
      </c>
    </row>
    <row r="174" spans="1:14" ht="14.4" customHeight="1" x14ac:dyDescent="0.3">
      <c r="A174" s="661" t="s">
        <v>549</v>
      </c>
      <c r="B174" s="662" t="s">
        <v>550</v>
      </c>
      <c r="C174" s="663" t="s">
        <v>559</v>
      </c>
      <c r="D174" s="664" t="s">
        <v>3573</v>
      </c>
      <c r="E174" s="663" t="s">
        <v>565</v>
      </c>
      <c r="F174" s="664" t="s">
        <v>3575</v>
      </c>
      <c r="G174" s="663" t="s">
        <v>634</v>
      </c>
      <c r="H174" s="663" t="s">
        <v>1195</v>
      </c>
      <c r="I174" s="663" t="s">
        <v>1195</v>
      </c>
      <c r="J174" s="663" t="s">
        <v>1196</v>
      </c>
      <c r="K174" s="663" t="s">
        <v>1197</v>
      </c>
      <c r="L174" s="665">
        <v>106.68952558577114</v>
      </c>
      <c r="M174" s="665">
        <v>64</v>
      </c>
      <c r="N174" s="666">
        <v>6828.1296374893527</v>
      </c>
    </row>
    <row r="175" spans="1:14" ht="14.4" customHeight="1" x14ac:dyDescent="0.3">
      <c r="A175" s="661" t="s">
        <v>549</v>
      </c>
      <c r="B175" s="662" t="s">
        <v>550</v>
      </c>
      <c r="C175" s="663" t="s">
        <v>559</v>
      </c>
      <c r="D175" s="664" t="s">
        <v>3573</v>
      </c>
      <c r="E175" s="663" t="s">
        <v>565</v>
      </c>
      <c r="F175" s="664" t="s">
        <v>3575</v>
      </c>
      <c r="G175" s="663" t="s">
        <v>634</v>
      </c>
      <c r="H175" s="663" t="s">
        <v>1198</v>
      </c>
      <c r="I175" s="663" t="s">
        <v>1199</v>
      </c>
      <c r="J175" s="663" t="s">
        <v>1200</v>
      </c>
      <c r="K175" s="663" t="s">
        <v>1201</v>
      </c>
      <c r="L175" s="665">
        <v>41.844979873050107</v>
      </c>
      <c r="M175" s="665">
        <v>16</v>
      </c>
      <c r="N175" s="666">
        <v>669.51967796880172</v>
      </c>
    </row>
    <row r="176" spans="1:14" ht="14.4" customHeight="1" x14ac:dyDescent="0.3">
      <c r="A176" s="661" t="s">
        <v>549</v>
      </c>
      <c r="B176" s="662" t="s">
        <v>550</v>
      </c>
      <c r="C176" s="663" t="s">
        <v>559</v>
      </c>
      <c r="D176" s="664" t="s">
        <v>3573</v>
      </c>
      <c r="E176" s="663" t="s">
        <v>565</v>
      </c>
      <c r="F176" s="664" t="s">
        <v>3575</v>
      </c>
      <c r="G176" s="663" t="s">
        <v>634</v>
      </c>
      <c r="H176" s="663" t="s">
        <v>1202</v>
      </c>
      <c r="I176" s="663" t="s">
        <v>1203</v>
      </c>
      <c r="J176" s="663" t="s">
        <v>1204</v>
      </c>
      <c r="K176" s="663" t="s">
        <v>1205</v>
      </c>
      <c r="L176" s="665">
        <v>392.8900000000001</v>
      </c>
      <c r="M176" s="665">
        <v>2</v>
      </c>
      <c r="N176" s="666">
        <v>785.7800000000002</v>
      </c>
    </row>
    <row r="177" spans="1:14" ht="14.4" customHeight="1" x14ac:dyDescent="0.3">
      <c r="A177" s="661" t="s">
        <v>549</v>
      </c>
      <c r="B177" s="662" t="s">
        <v>550</v>
      </c>
      <c r="C177" s="663" t="s">
        <v>559</v>
      </c>
      <c r="D177" s="664" t="s">
        <v>3573</v>
      </c>
      <c r="E177" s="663" t="s">
        <v>565</v>
      </c>
      <c r="F177" s="664" t="s">
        <v>3575</v>
      </c>
      <c r="G177" s="663" t="s">
        <v>634</v>
      </c>
      <c r="H177" s="663" t="s">
        <v>1206</v>
      </c>
      <c r="I177" s="663" t="s">
        <v>1207</v>
      </c>
      <c r="J177" s="663" t="s">
        <v>1208</v>
      </c>
      <c r="K177" s="663" t="s">
        <v>1209</v>
      </c>
      <c r="L177" s="665">
        <v>49.600013648418404</v>
      </c>
      <c r="M177" s="665">
        <v>30</v>
      </c>
      <c r="N177" s="666">
        <v>1488.000409452552</v>
      </c>
    </row>
    <row r="178" spans="1:14" ht="14.4" customHeight="1" x14ac:dyDescent="0.3">
      <c r="A178" s="661" t="s">
        <v>549</v>
      </c>
      <c r="B178" s="662" t="s">
        <v>550</v>
      </c>
      <c r="C178" s="663" t="s">
        <v>559</v>
      </c>
      <c r="D178" s="664" t="s">
        <v>3573</v>
      </c>
      <c r="E178" s="663" t="s">
        <v>565</v>
      </c>
      <c r="F178" s="664" t="s">
        <v>3575</v>
      </c>
      <c r="G178" s="663" t="s">
        <v>634</v>
      </c>
      <c r="H178" s="663" t="s">
        <v>1210</v>
      </c>
      <c r="I178" s="663" t="s">
        <v>1211</v>
      </c>
      <c r="J178" s="663" t="s">
        <v>1208</v>
      </c>
      <c r="K178" s="663" t="s">
        <v>1212</v>
      </c>
      <c r="L178" s="665">
        <v>91.708091211047162</v>
      </c>
      <c r="M178" s="665">
        <v>107</v>
      </c>
      <c r="N178" s="666">
        <v>9812.7657595820456</v>
      </c>
    </row>
    <row r="179" spans="1:14" ht="14.4" customHeight="1" x14ac:dyDescent="0.3">
      <c r="A179" s="661" t="s">
        <v>549</v>
      </c>
      <c r="B179" s="662" t="s">
        <v>550</v>
      </c>
      <c r="C179" s="663" t="s">
        <v>559</v>
      </c>
      <c r="D179" s="664" t="s">
        <v>3573</v>
      </c>
      <c r="E179" s="663" t="s">
        <v>565</v>
      </c>
      <c r="F179" s="664" t="s">
        <v>3575</v>
      </c>
      <c r="G179" s="663" t="s">
        <v>634</v>
      </c>
      <c r="H179" s="663" t="s">
        <v>1213</v>
      </c>
      <c r="I179" s="663" t="s">
        <v>1214</v>
      </c>
      <c r="J179" s="663" t="s">
        <v>1215</v>
      </c>
      <c r="K179" s="663" t="s">
        <v>1146</v>
      </c>
      <c r="L179" s="665">
        <v>41.159999999999989</v>
      </c>
      <c r="M179" s="665">
        <v>2</v>
      </c>
      <c r="N179" s="666">
        <v>82.319999999999979</v>
      </c>
    </row>
    <row r="180" spans="1:14" ht="14.4" customHeight="1" x14ac:dyDescent="0.3">
      <c r="A180" s="661" t="s">
        <v>549</v>
      </c>
      <c r="B180" s="662" t="s">
        <v>550</v>
      </c>
      <c r="C180" s="663" t="s">
        <v>559</v>
      </c>
      <c r="D180" s="664" t="s">
        <v>3573</v>
      </c>
      <c r="E180" s="663" t="s">
        <v>565</v>
      </c>
      <c r="F180" s="664" t="s">
        <v>3575</v>
      </c>
      <c r="G180" s="663" t="s">
        <v>634</v>
      </c>
      <c r="H180" s="663" t="s">
        <v>1216</v>
      </c>
      <c r="I180" s="663" t="s">
        <v>1217</v>
      </c>
      <c r="J180" s="663" t="s">
        <v>1218</v>
      </c>
      <c r="K180" s="663" t="s">
        <v>1219</v>
      </c>
      <c r="L180" s="665">
        <v>51.180000000000014</v>
      </c>
      <c r="M180" s="665">
        <v>3</v>
      </c>
      <c r="N180" s="666">
        <v>153.54000000000005</v>
      </c>
    </row>
    <row r="181" spans="1:14" ht="14.4" customHeight="1" x14ac:dyDescent="0.3">
      <c r="A181" s="661" t="s">
        <v>549</v>
      </c>
      <c r="B181" s="662" t="s">
        <v>550</v>
      </c>
      <c r="C181" s="663" t="s">
        <v>559</v>
      </c>
      <c r="D181" s="664" t="s">
        <v>3573</v>
      </c>
      <c r="E181" s="663" t="s">
        <v>565</v>
      </c>
      <c r="F181" s="664" t="s">
        <v>3575</v>
      </c>
      <c r="G181" s="663" t="s">
        <v>634</v>
      </c>
      <c r="H181" s="663" t="s">
        <v>1220</v>
      </c>
      <c r="I181" s="663" t="s">
        <v>1221</v>
      </c>
      <c r="J181" s="663" t="s">
        <v>1222</v>
      </c>
      <c r="K181" s="663" t="s">
        <v>1223</v>
      </c>
      <c r="L181" s="665">
        <v>527.62125000000015</v>
      </c>
      <c r="M181" s="665">
        <v>16</v>
      </c>
      <c r="N181" s="666">
        <v>8441.9400000000023</v>
      </c>
    </row>
    <row r="182" spans="1:14" ht="14.4" customHeight="1" x14ac:dyDescent="0.3">
      <c r="A182" s="661" t="s">
        <v>549</v>
      </c>
      <c r="B182" s="662" t="s">
        <v>550</v>
      </c>
      <c r="C182" s="663" t="s">
        <v>559</v>
      </c>
      <c r="D182" s="664" t="s">
        <v>3573</v>
      </c>
      <c r="E182" s="663" t="s">
        <v>565</v>
      </c>
      <c r="F182" s="664" t="s">
        <v>3575</v>
      </c>
      <c r="G182" s="663" t="s">
        <v>634</v>
      </c>
      <c r="H182" s="663" t="s">
        <v>1224</v>
      </c>
      <c r="I182" s="663" t="s">
        <v>1225</v>
      </c>
      <c r="J182" s="663" t="s">
        <v>1226</v>
      </c>
      <c r="K182" s="663" t="s">
        <v>1227</v>
      </c>
      <c r="L182" s="665">
        <v>55.504953921423947</v>
      </c>
      <c r="M182" s="665">
        <v>4</v>
      </c>
      <c r="N182" s="666">
        <v>222.01981568569579</v>
      </c>
    </row>
    <row r="183" spans="1:14" ht="14.4" customHeight="1" x14ac:dyDescent="0.3">
      <c r="A183" s="661" t="s">
        <v>549</v>
      </c>
      <c r="B183" s="662" t="s">
        <v>550</v>
      </c>
      <c r="C183" s="663" t="s">
        <v>559</v>
      </c>
      <c r="D183" s="664" t="s">
        <v>3573</v>
      </c>
      <c r="E183" s="663" t="s">
        <v>565</v>
      </c>
      <c r="F183" s="664" t="s">
        <v>3575</v>
      </c>
      <c r="G183" s="663" t="s">
        <v>634</v>
      </c>
      <c r="H183" s="663" t="s">
        <v>1228</v>
      </c>
      <c r="I183" s="663" t="s">
        <v>1229</v>
      </c>
      <c r="J183" s="663" t="s">
        <v>1230</v>
      </c>
      <c r="K183" s="663" t="s">
        <v>1231</v>
      </c>
      <c r="L183" s="665">
        <v>37.920086036468696</v>
      </c>
      <c r="M183" s="665">
        <v>5</v>
      </c>
      <c r="N183" s="666">
        <v>189.60043018234347</v>
      </c>
    </row>
    <row r="184" spans="1:14" ht="14.4" customHeight="1" x14ac:dyDescent="0.3">
      <c r="A184" s="661" t="s">
        <v>549</v>
      </c>
      <c r="B184" s="662" t="s">
        <v>550</v>
      </c>
      <c r="C184" s="663" t="s">
        <v>559</v>
      </c>
      <c r="D184" s="664" t="s">
        <v>3573</v>
      </c>
      <c r="E184" s="663" t="s">
        <v>565</v>
      </c>
      <c r="F184" s="664" t="s">
        <v>3575</v>
      </c>
      <c r="G184" s="663" t="s">
        <v>634</v>
      </c>
      <c r="H184" s="663" t="s">
        <v>1232</v>
      </c>
      <c r="I184" s="663" t="s">
        <v>1233</v>
      </c>
      <c r="J184" s="663" t="s">
        <v>1234</v>
      </c>
      <c r="K184" s="663" t="s">
        <v>1235</v>
      </c>
      <c r="L184" s="665">
        <v>42.350002357813466</v>
      </c>
      <c r="M184" s="665">
        <v>10</v>
      </c>
      <c r="N184" s="666">
        <v>423.50002357813469</v>
      </c>
    </row>
    <row r="185" spans="1:14" ht="14.4" customHeight="1" x14ac:dyDescent="0.3">
      <c r="A185" s="661" t="s">
        <v>549</v>
      </c>
      <c r="B185" s="662" t="s">
        <v>550</v>
      </c>
      <c r="C185" s="663" t="s">
        <v>559</v>
      </c>
      <c r="D185" s="664" t="s">
        <v>3573</v>
      </c>
      <c r="E185" s="663" t="s">
        <v>565</v>
      </c>
      <c r="F185" s="664" t="s">
        <v>3575</v>
      </c>
      <c r="G185" s="663" t="s">
        <v>634</v>
      </c>
      <c r="H185" s="663" t="s">
        <v>1236</v>
      </c>
      <c r="I185" s="663" t="s">
        <v>1237</v>
      </c>
      <c r="J185" s="663" t="s">
        <v>1238</v>
      </c>
      <c r="K185" s="663" t="s">
        <v>1239</v>
      </c>
      <c r="L185" s="665">
        <v>160.36106609661621</v>
      </c>
      <c r="M185" s="665">
        <v>11</v>
      </c>
      <c r="N185" s="666">
        <v>1763.9717270627784</v>
      </c>
    </row>
    <row r="186" spans="1:14" ht="14.4" customHeight="1" x14ac:dyDescent="0.3">
      <c r="A186" s="661" t="s">
        <v>549</v>
      </c>
      <c r="B186" s="662" t="s">
        <v>550</v>
      </c>
      <c r="C186" s="663" t="s">
        <v>559</v>
      </c>
      <c r="D186" s="664" t="s">
        <v>3573</v>
      </c>
      <c r="E186" s="663" t="s">
        <v>565</v>
      </c>
      <c r="F186" s="664" t="s">
        <v>3575</v>
      </c>
      <c r="G186" s="663" t="s">
        <v>634</v>
      </c>
      <c r="H186" s="663" t="s">
        <v>1240</v>
      </c>
      <c r="I186" s="663" t="s">
        <v>1241</v>
      </c>
      <c r="J186" s="663" t="s">
        <v>1242</v>
      </c>
      <c r="K186" s="663" t="s">
        <v>1243</v>
      </c>
      <c r="L186" s="665">
        <v>121.92076923076924</v>
      </c>
      <c r="M186" s="665">
        <v>13</v>
      </c>
      <c r="N186" s="666">
        <v>1584.97</v>
      </c>
    </row>
    <row r="187" spans="1:14" ht="14.4" customHeight="1" x14ac:dyDescent="0.3">
      <c r="A187" s="661" t="s">
        <v>549</v>
      </c>
      <c r="B187" s="662" t="s">
        <v>550</v>
      </c>
      <c r="C187" s="663" t="s">
        <v>559</v>
      </c>
      <c r="D187" s="664" t="s">
        <v>3573</v>
      </c>
      <c r="E187" s="663" t="s">
        <v>565</v>
      </c>
      <c r="F187" s="664" t="s">
        <v>3575</v>
      </c>
      <c r="G187" s="663" t="s">
        <v>634</v>
      </c>
      <c r="H187" s="663" t="s">
        <v>1244</v>
      </c>
      <c r="I187" s="663" t="s">
        <v>1245</v>
      </c>
      <c r="J187" s="663" t="s">
        <v>823</v>
      </c>
      <c r="K187" s="663" t="s">
        <v>1246</v>
      </c>
      <c r="L187" s="665">
        <v>167.07150675364656</v>
      </c>
      <c r="M187" s="665">
        <v>4</v>
      </c>
      <c r="N187" s="666">
        <v>668.28602701458624</v>
      </c>
    </row>
    <row r="188" spans="1:14" ht="14.4" customHeight="1" x14ac:dyDescent="0.3">
      <c r="A188" s="661" t="s">
        <v>549</v>
      </c>
      <c r="B188" s="662" t="s">
        <v>550</v>
      </c>
      <c r="C188" s="663" t="s">
        <v>559</v>
      </c>
      <c r="D188" s="664" t="s">
        <v>3573</v>
      </c>
      <c r="E188" s="663" t="s">
        <v>565</v>
      </c>
      <c r="F188" s="664" t="s">
        <v>3575</v>
      </c>
      <c r="G188" s="663" t="s">
        <v>634</v>
      </c>
      <c r="H188" s="663" t="s">
        <v>1247</v>
      </c>
      <c r="I188" s="663" t="s">
        <v>1248</v>
      </c>
      <c r="J188" s="663" t="s">
        <v>1249</v>
      </c>
      <c r="K188" s="663" t="s">
        <v>1250</v>
      </c>
      <c r="L188" s="665">
        <v>54.328027861092131</v>
      </c>
      <c r="M188" s="665">
        <v>94</v>
      </c>
      <c r="N188" s="666">
        <v>5106.8346189426602</v>
      </c>
    </row>
    <row r="189" spans="1:14" ht="14.4" customHeight="1" x14ac:dyDescent="0.3">
      <c r="A189" s="661" t="s">
        <v>549</v>
      </c>
      <c r="B189" s="662" t="s">
        <v>550</v>
      </c>
      <c r="C189" s="663" t="s">
        <v>559</v>
      </c>
      <c r="D189" s="664" t="s">
        <v>3573</v>
      </c>
      <c r="E189" s="663" t="s">
        <v>565</v>
      </c>
      <c r="F189" s="664" t="s">
        <v>3575</v>
      </c>
      <c r="G189" s="663" t="s">
        <v>634</v>
      </c>
      <c r="H189" s="663" t="s">
        <v>1251</v>
      </c>
      <c r="I189" s="663" t="s">
        <v>1252</v>
      </c>
      <c r="J189" s="663" t="s">
        <v>1253</v>
      </c>
      <c r="K189" s="663" t="s">
        <v>1254</v>
      </c>
      <c r="L189" s="665">
        <v>27.469864519258927</v>
      </c>
      <c r="M189" s="665">
        <v>2</v>
      </c>
      <c r="N189" s="666">
        <v>54.939729038517854</v>
      </c>
    </row>
    <row r="190" spans="1:14" ht="14.4" customHeight="1" x14ac:dyDescent="0.3">
      <c r="A190" s="661" t="s">
        <v>549</v>
      </c>
      <c r="B190" s="662" t="s">
        <v>550</v>
      </c>
      <c r="C190" s="663" t="s">
        <v>559</v>
      </c>
      <c r="D190" s="664" t="s">
        <v>3573</v>
      </c>
      <c r="E190" s="663" t="s">
        <v>565</v>
      </c>
      <c r="F190" s="664" t="s">
        <v>3575</v>
      </c>
      <c r="G190" s="663" t="s">
        <v>634</v>
      </c>
      <c r="H190" s="663" t="s">
        <v>1255</v>
      </c>
      <c r="I190" s="663" t="s">
        <v>1256</v>
      </c>
      <c r="J190" s="663" t="s">
        <v>1257</v>
      </c>
      <c r="K190" s="663" t="s">
        <v>1258</v>
      </c>
      <c r="L190" s="665">
        <v>226.04520520999475</v>
      </c>
      <c r="M190" s="665">
        <v>12</v>
      </c>
      <c r="N190" s="666">
        <v>2712.5424625199371</v>
      </c>
    </row>
    <row r="191" spans="1:14" ht="14.4" customHeight="1" x14ac:dyDescent="0.3">
      <c r="A191" s="661" t="s">
        <v>549</v>
      </c>
      <c r="B191" s="662" t="s">
        <v>550</v>
      </c>
      <c r="C191" s="663" t="s">
        <v>559</v>
      </c>
      <c r="D191" s="664" t="s">
        <v>3573</v>
      </c>
      <c r="E191" s="663" t="s">
        <v>565</v>
      </c>
      <c r="F191" s="664" t="s">
        <v>3575</v>
      </c>
      <c r="G191" s="663" t="s">
        <v>634</v>
      </c>
      <c r="H191" s="663" t="s">
        <v>1259</v>
      </c>
      <c r="I191" s="663" t="s">
        <v>1259</v>
      </c>
      <c r="J191" s="663" t="s">
        <v>1260</v>
      </c>
      <c r="K191" s="663" t="s">
        <v>1261</v>
      </c>
      <c r="L191" s="665">
        <v>331.69858708370253</v>
      </c>
      <c r="M191" s="665">
        <v>32</v>
      </c>
      <c r="N191" s="666">
        <v>10614.354786678481</v>
      </c>
    </row>
    <row r="192" spans="1:14" ht="14.4" customHeight="1" x14ac:dyDescent="0.3">
      <c r="A192" s="661" t="s">
        <v>549</v>
      </c>
      <c r="B192" s="662" t="s">
        <v>550</v>
      </c>
      <c r="C192" s="663" t="s">
        <v>559</v>
      </c>
      <c r="D192" s="664" t="s">
        <v>3573</v>
      </c>
      <c r="E192" s="663" t="s">
        <v>565</v>
      </c>
      <c r="F192" s="664" t="s">
        <v>3575</v>
      </c>
      <c r="G192" s="663" t="s">
        <v>634</v>
      </c>
      <c r="H192" s="663" t="s">
        <v>1262</v>
      </c>
      <c r="I192" s="663" t="s">
        <v>1263</v>
      </c>
      <c r="J192" s="663" t="s">
        <v>1264</v>
      </c>
      <c r="K192" s="663" t="s">
        <v>1265</v>
      </c>
      <c r="L192" s="665">
        <v>255.16284421716691</v>
      </c>
      <c r="M192" s="665">
        <v>10</v>
      </c>
      <c r="N192" s="666">
        <v>2551.6284421716691</v>
      </c>
    </row>
    <row r="193" spans="1:14" ht="14.4" customHeight="1" x14ac:dyDescent="0.3">
      <c r="A193" s="661" t="s">
        <v>549</v>
      </c>
      <c r="B193" s="662" t="s">
        <v>550</v>
      </c>
      <c r="C193" s="663" t="s">
        <v>559</v>
      </c>
      <c r="D193" s="664" t="s">
        <v>3573</v>
      </c>
      <c r="E193" s="663" t="s">
        <v>565</v>
      </c>
      <c r="F193" s="664" t="s">
        <v>3575</v>
      </c>
      <c r="G193" s="663" t="s">
        <v>634</v>
      </c>
      <c r="H193" s="663" t="s">
        <v>1266</v>
      </c>
      <c r="I193" s="663" t="s">
        <v>237</v>
      </c>
      <c r="J193" s="663" t="s">
        <v>1267</v>
      </c>
      <c r="K193" s="663" t="s">
        <v>1268</v>
      </c>
      <c r="L193" s="665">
        <v>181.05580232528942</v>
      </c>
      <c r="M193" s="665">
        <v>2</v>
      </c>
      <c r="N193" s="666">
        <v>362.11160465057884</v>
      </c>
    </row>
    <row r="194" spans="1:14" ht="14.4" customHeight="1" x14ac:dyDescent="0.3">
      <c r="A194" s="661" t="s">
        <v>549</v>
      </c>
      <c r="B194" s="662" t="s">
        <v>550</v>
      </c>
      <c r="C194" s="663" t="s">
        <v>559</v>
      </c>
      <c r="D194" s="664" t="s">
        <v>3573</v>
      </c>
      <c r="E194" s="663" t="s">
        <v>565</v>
      </c>
      <c r="F194" s="664" t="s">
        <v>3575</v>
      </c>
      <c r="G194" s="663" t="s">
        <v>634</v>
      </c>
      <c r="H194" s="663" t="s">
        <v>1269</v>
      </c>
      <c r="I194" s="663" t="s">
        <v>237</v>
      </c>
      <c r="J194" s="663" t="s">
        <v>1270</v>
      </c>
      <c r="K194" s="663"/>
      <c r="L194" s="665">
        <v>276.91000000000003</v>
      </c>
      <c r="M194" s="665">
        <v>2</v>
      </c>
      <c r="N194" s="666">
        <v>553.82000000000005</v>
      </c>
    </row>
    <row r="195" spans="1:14" ht="14.4" customHeight="1" x14ac:dyDescent="0.3">
      <c r="A195" s="661" t="s">
        <v>549</v>
      </c>
      <c r="B195" s="662" t="s">
        <v>550</v>
      </c>
      <c r="C195" s="663" t="s">
        <v>559</v>
      </c>
      <c r="D195" s="664" t="s">
        <v>3573</v>
      </c>
      <c r="E195" s="663" t="s">
        <v>565</v>
      </c>
      <c r="F195" s="664" t="s">
        <v>3575</v>
      </c>
      <c r="G195" s="663" t="s">
        <v>634</v>
      </c>
      <c r="H195" s="663" t="s">
        <v>1271</v>
      </c>
      <c r="I195" s="663" t="s">
        <v>237</v>
      </c>
      <c r="J195" s="663" t="s">
        <v>1272</v>
      </c>
      <c r="K195" s="663"/>
      <c r="L195" s="665">
        <v>41.039999999999992</v>
      </c>
      <c r="M195" s="665">
        <v>2</v>
      </c>
      <c r="N195" s="666">
        <v>82.079999999999984</v>
      </c>
    </row>
    <row r="196" spans="1:14" ht="14.4" customHeight="1" x14ac:dyDescent="0.3">
      <c r="A196" s="661" t="s">
        <v>549</v>
      </c>
      <c r="B196" s="662" t="s">
        <v>550</v>
      </c>
      <c r="C196" s="663" t="s">
        <v>559</v>
      </c>
      <c r="D196" s="664" t="s">
        <v>3573</v>
      </c>
      <c r="E196" s="663" t="s">
        <v>565</v>
      </c>
      <c r="F196" s="664" t="s">
        <v>3575</v>
      </c>
      <c r="G196" s="663" t="s">
        <v>634</v>
      </c>
      <c r="H196" s="663" t="s">
        <v>1273</v>
      </c>
      <c r="I196" s="663" t="s">
        <v>237</v>
      </c>
      <c r="J196" s="663" t="s">
        <v>1274</v>
      </c>
      <c r="K196" s="663"/>
      <c r="L196" s="665">
        <v>207.05257633294886</v>
      </c>
      <c r="M196" s="665">
        <v>21</v>
      </c>
      <c r="N196" s="666">
        <v>4348.1041029919261</v>
      </c>
    </row>
    <row r="197" spans="1:14" ht="14.4" customHeight="1" x14ac:dyDescent="0.3">
      <c r="A197" s="661" t="s">
        <v>549</v>
      </c>
      <c r="B197" s="662" t="s">
        <v>550</v>
      </c>
      <c r="C197" s="663" t="s">
        <v>559</v>
      </c>
      <c r="D197" s="664" t="s">
        <v>3573</v>
      </c>
      <c r="E197" s="663" t="s">
        <v>565</v>
      </c>
      <c r="F197" s="664" t="s">
        <v>3575</v>
      </c>
      <c r="G197" s="663" t="s">
        <v>634</v>
      </c>
      <c r="H197" s="663" t="s">
        <v>1275</v>
      </c>
      <c r="I197" s="663" t="s">
        <v>237</v>
      </c>
      <c r="J197" s="663" t="s">
        <v>1276</v>
      </c>
      <c r="K197" s="663" t="s">
        <v>1277</v>
      </c>
      <c r="L197" s="665">
        <v>39.131950018915362</v>
      </c>
      <c r="M197" s="665">
        <v>5</v>
      </c>
      <c r="N197" s="666">
        <v>195.65975009457679</v>
      </c>
    </row>
    <row r="198" spans="1:14" ht="14.4" customHeight="1" x14ac:dyDescent="0.3">
      <c r="A198" s="661" t="s">
        <v>549</v>
      </c>
      <c r="B198" s="662" t="s">
        <v>550</v>
      </c>
      <c r="C198" s="663" t="s">
        <v>559</v>
      </c>
      <c r="D198" s="664" t="s">
        <v>3573</v>
      </c>
      <c r="E198" s="663" t="s">
        <v>565</v>
      </c>
      <c r="F198" s="664" t="s">
        <v>3575</v>
      </c>
      <c r="G198" s="663" t="s">
        <v>634</v>
      </c>
      <c r="H198" s="663" t="s">
        <v>1278</v>
      </c>
      <c r="I198" s="663" t="s">
        <v>1279</v>
      </c>
      <c r="J198" s="663" t="s">
        <v>1280</v>
      </c>
      <c r="K198" s="663" t="s">
        <v>1281</v>
      </c>
      <c r="L198" s="665">
        <v>70.181752238682961</v>
      </c>
      <c r="M198" s="665">
        <v>57</v>
      </c>
      <c r="N198" s="666">
        <v>4000.3598776049289</v>
      </c>
    </row>
    <row r="199" spans="1:14" ht="14.4" customHeight="1" x14ac:dyDescent="0.3">
      <c r="A199" s="661" t="s">
        <v>549</v>
      </c>
      <c r="B199" s="662" t="s">
        <v>550</v>
      </c>
      <c r="C199" s="663" t="s">
        <v>559</v>
      </c>
      <c r="D199" s="664" t="s">
        <v>3573</v>
      </c>
      <c r="E199" s="663" t="s">
        <v>565</v>
      </c>
      <c r="F199" s="664" t="s">
        <v>3575</v>
      </c>
      <c r="G199" s="663" t="s">
        <v>634</v>
      </c>
      <c r="H199" s="663" t="s">
        <v>1282</v>
      </c>
      <c r="I199" s="663" t="s">
        <v>1283</v>
      </c>
      <c r="J199" s="663" t="s">
        <v>1284</v>
      </c>
      <c r="K199" s="663" t="s">
        <v>1285</v>
      </c>
      <c r="L199" s="665">
        <v>27.285279028823808</v>
      </c>
      <c r="M199" s="665">
        <v>19</v>
      </c>
      <c r="N199" s="666">
        <v>518.42030154765234</v>
      </c>
    </row>
    <row r="200" spans="1:14" ht="14.4" customHeight="1" x14ac:dyDescent="0.3">
      <c r="A200" s="661" t="s">
        <v>549</v>
      </c>
      <c r="B200" s="662" t="s">
        <v>550</v>
      </c>
      <c r="C200" s="663" t="s">
        <v>559</v>
      </c>
      <c r="D200" s="664" t="s">
        <v>3573</v>
      </c>
      <c r="E200" s="663" t="s">
        <v>565</v>
      </c>
      <c r="F200" s="664" t="s">
        <v>3575</v>
      </c>
      <c r="G200" s="663" t="s">
        <v>634</v>
      </c>
      <c r="H200" s="663" t="s">
        <v>1286</v>
      </c>
      <c r="I200" s="663" t="s">
        <v>1287</v>
      </c>
      <c r="J200" s="663" t="s">
        <v>1288</v>
      </c>
      <c r="K200" s="663" t="s">
        <v>1289</v>
      </c>
      <c r="L200" s="665">
        <v>39.640000000000008</v>
      </c>
      <c r="M200" s="665">
        <v>1</v>
      </c>
      <c r="N200" s="666">
        <v>39.640000000000008</v>
      </c>
    </row>
    <row r="201" spans="1:14" ht="14.4" customHeight="1" x14ac:dyDescent="0.3">
      <c r="A201" s="661" t="s">
        <v>549</v>
      </c>
      <c r="B201" s="662" t="s">
        <v>550</v>
      </c>
      <c r="C201" s="663" t="s">
        <v>559</v>
      </c>
      <c r="D201" s="664" t="s">
        <v>3573</v>
      </c>
      <c r="E201" s="663" t="s">
        <v>565</v>
      </c>
      <c r="F201" s="664" t="s">
        <v>3575</v>
      </c>
      <c r="G201" s="663" t="s">
        <v>634</v>
      </c>
      <c r="H201" s="663" t="s">
        <v>1290</v>
      </c>
      <c r="I201" s="663" t="s">
        <v>1291</v>
      </c>
      <c r="J201" s="663" t="s">
        <v>1292</v>
      </c>
      <c r="K201" s="663" t="s">
        <v>1293</v>
      </c>
      <c r="L201" s="665">
        <v>91.666694568652488</v>
      </c>
      <c r="M201" s="665">
        <v>26</v>
      </c>
      <c r="N201" s="666">
        <v>2383.3340587849648</v>
      </c>
    </row>
    <row r="202" spans="1:14" ht="14.4" customHeight="1" x14ac:dyDescent="0.3">
      <c r="A202" s="661" t="s">
        <v>549</v>
      </c>
      <c r="B202" s="662" t="s">
        <v>550</v>
      </c>
      <c r="C202" s="663" t="s">
        <v>559</v>
      </c>
      <c r="D202" s="664" t="s">
        <v>3573</v>
      </c>
      <c r="E202" s="663" t="s">
        <v>565</v>
      </c>
      <c r="F202" s="664" t="s">
        <v>3575</v>
      </c>
      <c r="G202" s="663" t="s">
        <v>634</v>
      </c>
      <c r="H202" s="663" t="s">
        <v>1294</v>
      </c>
      <c r="I202" s="663" t="s">
        <v>1295</v>
      </c>
      <c r="J202" s="663" t="s">
        <v>1296</v>
      </c>
      <c r="K202" s="663" t="s">
        <v>1105</v>
      </c>
      <c r="L202" s="665">
        <v>170.26111111111112</v>
      </c>
      <c r="M202" s="665">
        <v>9</v>
      </c>
      <c r="N202" s="666">
        <v>1532.3500000000001</v>
      </c>
    </row>
    <row r="203" spans="1:14" ht="14.4" customHeight="1" x14ac:dyDescent="0.3">
      <c r="A203" s="661" t="s">
        <v>549</v>
      </c>
      <c r="B203" s="662" t="s">
        <v>550</v>
      </c>
      <c r="C203" s="663" t="s">
        <v>559</v>
      </c>
      <c r="D203" s="664" t="s">
        <v>3573</v>
      </c>
      <c r="E203" s="663" t="s">
        <v>565</v>
      </c>
      <c r="F203" s="664" t="s">
        <v>3575</v>
      </c>
      <c r="G203" s="663" t="s">
        <v>634</v>
      </c>
      <c r="H203" s="663" t="s">
        <v>1297</v>
      </c>
      <c r="I203" s="663" t="s">
        <v>237</v>
      </c>
      <c r="J203" s="663" t="s">
        <v>1298</v>
      </c>
      <c r="K203" s="663" t="s">
        <v>1299</v>
      </c>
      <c r="L203" s="665">
        <v>1440.1225000000038</v>
      </c>
      <c r="M203" s="665">
        <v>1</v>
      </c>
      <c r="N203" s="666">
        <v>1440.1225000000038</v>
      </c>
    </row>
    <row r="204" spans="1:14" ht="14.4" customHeight="1" x14ac:dyDescent="0.3">
      <c r="A204" s="661" t="s">
        <v>549</v>
      </c>
      <c r="B204" s="662" t="s">
        <v>550</v>
      </c>
      <c r="C204" s="663" t="s">
        <v>559</v>
      </c>
      <c r="D204" s="664" t="s">
        <v>3573</v>
      </c>
      <c r="E204" s="663" t="s">
        <v>565</v>
      </c>
      <c r="F204" s="664" t="s">
        <v>3575</v>
      </c>
      <c r="G204" s="663" t="s">
        <v>634</v>
      </c>
      <c r="H204" s="663" t="s">
        <v>1300</v>
      </c>
      <c r="I204" s="663" t="s">
        <v>1301</v>
      </c>
      <c r="J204" s="663" t="s">
        <v>1253</v>
      </c>
      <c r="K204" s="663" t="s">
        <v>1302</v>
      </c>
      <c r="L204" s="665">
        <v>59.381325809758877</v>
      </c>
      <c r="M204" s="665">
        <v>32</v>
      </c>
      <c r="N204" s="666">
        <v>1900.2024259122841</v>
      </c>
    </row>
    <row r="205" spans="1:14" ht="14.4" customHeight="1" x14ac:dyDescent="0.3">
      <c r="A205" s="661" t="s">
        <v>549</v>
      </c>
      <c r="B205" s="662" t="s">
        <v>550</v>
      </c>
      <c r="C205" s="663" t="s">
        <v>559</v>
      </c>
      <c r="D205" s="664" t="s">
        <v>3573</v>
      </c>
      <c r="E205" s="663" t="s">
        <v>565</v>
      </c>
      <c r="F205" s="664" t="s">
        <v>3575</v>
      </c>
      <c r="G205" s="663" t="s">
        <v>634</v>
      </c>
      <c r="H205" s="663" t="s">
        <v>1303</v>
      </c>
      <c r="I205" s="663" t="s">
        <v>1304</v>
      </c>
      <c r="J205" s="663" t="s">
        <v>1305</v>
      </c>
      <c r="K205" s="663" t="s">
        <v>1108</v>
      </c>
      <c r="L205" s="665">
        <v>64.039999999999978</v>
      </c>
      <c r="M205" s="665">
        <v>8</v>
      </c>
      <c r="N205" s="666">
        <v>512.31999999999982</v>
      </c>
    </row>
    <row r="206" spans="1:14" ht="14.4" customHeight="1" x14ac:dyDescent="0.3">
      <c r="A206" s="661" t="s">
        <v>549</v>
      </c>
      <c r="B206" s="662" t="s">
        <v>550</v>
      </c>
      <c r="C206" s="663" t="s">
        <v>559</v>
      </c>
      <c r="D206" s="664" t="s">
        <v>3573</v>
      </c>
      <c r="E206" s="663" t="s">
        <v>565</v>
      </c>
      <c r="F206" s="664" t="s">
        <v>3575</v>
      </c>
      <c r="G206" s="663" t="s">
        <v>634</v>
      </c>
      <c r="H206" s="663" t="s">
        <v>1306</v>
      </c>
      <c r="I206" s="663" t="s">
        <v>1307</v>
      </c>
      <c r="J206" s="663" t="s">
        <v>1149</v>
      </c>
      <c r="K206" s="663" t="s">
        <v>1308</v>
      </c>
      <c r="L206" s="665">
        <v>366.25439187913497</v>
      </c>
      <c r="M206" s="665">
        <v>4</v>
      </c>
      <c r="N206" s="666">
        <v>1465.0175675165399</v>
      </c>
    </row>
    <row r="207" spans="1:14" ht="14.4" customHeight="1" x14ac:dyDescent="0.3">
      <c r="A207" s="661" t="s">
        <v>549</v>
      </c>
      <c r="B207" s="662" t="s">
        <v>550</v>
      </c>
      <c r="C207" s="663" t="s">
        <v>559</v>
      </c>
      <c r="D207" s="664" t="s">
        <v>3573</v>
      </c>
      <c r="E207" s="663" t="s">
        <v>565</v>
      </c>
      <c r="F207" s="664" t="s">
        <v>3575</v>
      </c>
      <c r="G207" s="663" t="s">
        <v>634</v>
      </c>
      <c r="H207" s="663" t="s">
        <v>1309</v>
      </c>
      <c r="I207" s="663" t="s">
        <v>1310</v>
      </c>
      <c r="J207" s="663" t="s">
        <v>1311</v>
      </c>
      <c r="K207" s="663" t="s">
        <v>1312</v>
      </c>
      <c r="L207" s="665">
        <v>99.660000000000025</v>
      </c>
      <c r="M207" s="665">
        <v>3</v>
      </c>
      <c r="N207" s="666">
        <v>298.98000000000008</v>
      </c>
    </row>
    <row r="208" spans="1:14" ht="14.4" customHeight="1" x14ac:dyDescent="0.3">
      <c r="A208" s="661" t="s">
        <v>549</v>
      </c>
      <c r="B208" s="662" t="s">
        <v>550</v>
      </c>
      <c r="C208" s="663" t="s">
        <v>559</v>
      </c>
      <c r="D208" s="664" t="s">
        <v>3573</v>
      </c>
      <c r="E208" s="663" t="s">
        <v>565</v>
      </c>
      <c r="F208" s="664" t="s">
        <v>3575</v>
      </c>
      <c r="G208" s="663" t="s">
        <v>634</v>
      </c>
      <c r="H208" s="663" t="s">
        <v>1313</v>
      </c>
      <c r="I208" s="663" t="s">
        <v>1314</v>
      </c>
      <c r="J208" s="663" t="s">
        <v>1292</v>
      </c>
      <c r="K208" s="663" t="s">
        <v>1315</v>
      </c>
      <c r="L208" s="665">
        <v>246.7550350382925</v>
      </c>
      <c r="M208" s="665">
        <v>6</v>
      </c>
      <c r="N208" s="666">
        <v>1480.5302102297551</v>
      </c>
    </row>
    <row r="209" spans="1:14" ht="14.4" customHeight="1" x14ac:dyDescent="0.3">
      <c r="A209" s="661" t="s">
        <v>549</v>
      </c>
      <c r="B209" s="662" t="s">
        <v>550</v>
      </c>
      <c r="C209" s="663" t="s">
        <v>559</v>
      </c>
      <c r="D209" s="664" t="s">
        <v>3573</v>
      </c>
      <c r="E209" s="663" t="s">
        <v>565</v>
      </c>
      <c r="F209" s="664" t="s">
        <v>3575</v>
      </c>
      <c r="G209" s="663" t="s">
        <v>634</v>
      </c>
      <c r="H209" s="663" t="s">
        <v>1316</v>
      </c>
      <c r="I209" s="663" t="s">
        <v>1317</v>
      </c>
      <c r="J209" s="663" t="s">
        <v>1318</v>
      </c>
      <c r="K209" s="663" t="s">
        <v>1319</v>
      </c>
      <c r="L209" s="665">
        <v>116.05575444476852</v>
      </c>
      <c r="M209" s="665">
        <v>21</v>
      </c>
      <c r="N209" s="666">
        <v>2437.1708433401391</v>
      </c>
    </row>
    <row r="210" spans="1:14" ht="14.4" customHeight="1" x14ac:dyDescent="0.3">
      <c r="A210" s="661" t="s">
        <v>549</v>
      </c>
      <c r="B210" s="662" t="s">
        <v>550</v>
      </c>
      <c r="C210" s="663" t="s">
        <v>559</v>
      </c>
      <c r="D210" s="664" t="s">
        <v>3573</v>
      </c>
      <c r="E210" s="663" t="s">
        <v>565</v>
      </c>
      <c r="F210" s="664" t="s">
        <v>3575</v>
      </c>
      <c r="G210" s="663" t="s">
        <v>634</v>
      </c>
      <c r="H210" s="663" t="s">
        <v>1320</v>
      </c>
      <c r="I210" s="663" t="s">
        <v>1321</v>
      </c>
      <c r="J210" s="663" t="s">
        <v>1322</v>
      </c>
      <c r="K210" s="663" t="s">
        <v>1323</v>
      </c>
      <c r="L210" s="665">
        <v>25.706766221167776</v>
      </c>
      <c r="M210" s="665">
        <v>31</v>
      </c>
      <c r="N210" s="666">
        <v>796.90975285620107</v>
      </c>
    </row>
    <row r="211" spans="1:14" ht="14.4" customHeight="1" x14ac:dyDescent="0.3">
      <c r="A211" s="661" t="s">
        <v>549</v>
      </c>
      <c r="B211" s="662" t="s">
        <v>550</v>
      </c>
      <c r="C211" s="663" t="s">
        <v>559</v>
      </c>
      <c r="D211" s="664" t="s">
        <v>3573</v>
      </c>
      <c r="E211" s="663" t="s">
        <v>565</v>
      </c>
      <c r="F211" s="664" t="s">
        <v>3575</v>
      </c>
      <c r="G211" s="663" t="s">
        <v>634</v>
      </c>
      <c r="H211" s="663" t="s">
        <v>1324</v>
      </c>
      <c r="I211" s="663" t="s">
        <v>1325</v>
      </c>
      <c r="J211" s="663" t="s">
        <v>1326</v>
      </c>
      <c r="K211" s="663" t="s">
        <v>1327</v>
      </c>
      <c r="L211" s="665">
        <v>34.873938154191571</v>
      </c>
      <c r="M211" s="665">
        <v>5</v>
      </c>
      <c r="N211" s="666">
        <v>174.36969077095785</v>
      </c>
    </row>
    <row r="212" spans="1:14" ht="14.4" customHeight="1" x14ac:dyDescent="0.3">
      <c r="A212" s="661" t="s">
        <v>549</v>
      </c>
      <c r="B212" s="662" t="s">
        <v>550</v>
      </c>
      <c r="C212" s="663" t="s">
        <v>559</v>
      </c>
      <c r="D212" s="664" t="s">
        <v>3573</v>
      </c>
      <c r="E212" s="663" t="s">
        <v>565</v>
      </c>
      <c r="F212" s="664" t="s">
        <v>3575</v>
      </c>
      <c r="G212" s="663" t="s">
        <v>634</v>
      </c>
      <c r="H212" s="663" t="s">
        <v>1328</v>
      </c>
      <c r="I212" s="663" t="s">
        <v>1329</v>
      </c>
      <c r="J212" s="663" t="s">
        <v>1330</v>
      </c>
      <c r="K212" s="663" t="s">
        <v>1331</v>
      </c>
      <c r="L212" s="665">
        <v>121.35469912868913</v>
      </c>
      <c r="M212" s="665">
        <v>31</v>
      </c>
      <c r="N212" s="666">
        <v>3761.9956729893634</v>
      </c>
    </row>
    <row r="213" spans="1:14" ht="14.4" customHeight="1" x14ac:dyDescent="0.3">
      <c r="A213" s="661" t="s">
        <v>549</v>
      </c>
      <c r="B213" s="662" t="s">
        <v>550</v>
      </c>
      <c r="C213" s="663" t="s">
        <v>559</v>
      </c>
      <c r="D213" s="664" t="s">
        <v>3573</v>
      </c>
      <c r="E213" s="663" t="s">
        <v>565</v>
      </c>
      <c r="F213" s="664" t="s">
        <v>3575</v>
      </c>
      <c r="G213" s="663" t="s">
        <v>634</v>
      </c>
      <c r="H213" s="663" t="s">
        <v>1332</v>
      </c>
      <c r="I213" s="663" t="s">
        <v>237</v>
      </c>
      <c r="J213" s="663" t="s">
        <v>1333</v>
      </c>
      <c r="K213" s="663" t="s">
        <v>1334</v>
      </c>
      <c r="L213" s="665">
        <v>43.48</v>
      </c>
      <c r="M213" s="665">
        <v>2</v>
      </c>
      <c r="N213" s="666">
        <v>86.96</v>
      </c>
    </row>
    <row r="214" spans="1:14" ht="14.4" customHeight="1" x14ac:dyDescent="0.3">
      <c r="A214" s="661" t="s">
        <v>549</v>
      </c>
      <c r="B214" s="662" t="s">
        <v>550</v>
      </c>
      <c r="C214" s="663" t="s">
        <v>559</v>
      </c>
      <c r="D214" s="664" t="s">
        <v>3573</v>
      </c>
      <c r="E214" s="663" t="s">
        <v>565</v>
      </c>
      <c r="F214" s="664" t="s">
        <v>3575</v>
      </c>
      <c r="G214" s="663" t="s">
        <v>634</v>
      </c>
      <c r="H214" s="663" t="s">
        <v>1335</v>
      </c>
      <c r="I214" s="663" t="s">
        <v>1336</v>
      </c>
      <c r="J214" s="663" t="s">
        <v>1337</v>
      </c>
      <c r="K214" s="663" t="s">
        <v>1338</v>
      </c>
      <c r="L214" s="665">
        <v>122.08571432537913</v>
      </c>
      <c r="M214" s="665">
        <v>34</v>
      </c>
      <c r="N214" s="666">
        <v>4150.9142870628903</v>
      </c>
    </row>
    <row r="215" spans="1:14" ht="14.4" customHeight="1" x14ac:dyDescent="0.3">
      <c r="A215" s="661" t="s">
        <v>549</v>
      </c>
      <c r="B215" s="662" t="s">
        <v>550</v>
      </c>
      <c r="C215" s="663" t="s">
        <v>559</v>
      </c>
      <c r="D215" s="664" t="s">
        <v>3573</v>
      </c>
      <c r="E215" s="663" t="s">
        <v>565</v>
      </c>
      <c r="F215" s="664" t="s">
        <v>3575</v>
      </c>
      <c r="G215" s="663" t="s">
        <v>634</v>
      </c>
      <c r="H215" s="663" t="s">
        <v>1339</v>
      </c>
      <c r="I215" s="663" t="s">
        <v>1340</v>
      </c>
      <c r="J215" s="663" t="s">
        <v>1341</v>
      </c>
      <c r="K215" s="663" t="s">
        <v>1342</v>
      </c>
      <c r="L215" s="665">
        <v>37.732500000000009</v>
      </c>
      <c r="M215" s="665">
        <v>4</v>
      </c>
      <c r="N215" s="666">
        <v>150.93000000000004</v>
      </c>
    </row>
    <row r="216" spans="1:14" ht="14.4" customHeight="1" x14ac:dyDescent="0.3">
      <c r="A216" s="661" t="s">
        <v>549</v>
      </c>
      <c r="B216" s="662" t="s">
        <v>550</v>
      </c>
      <c r="C216" s="663" t="s">
        <v>559</v>
      </c>
      <c r="D216" s="664" t="s">
        <v>3573</v>
      </c>
      <c r="E216" s="663" t="s">
        <v>565</v>
      </c>
      <c r="F216" s="664" t="s">
        <v>3575</v>
      </c>
      <c r="G216" s="663" t="s">
        <v>634</v>
      </c>
      <c r="H216" s="663" t="s">
        <v>1343</v>
      </c>
      <c r="I216" s="663" t="s">
        <v>1344</v>
      </c>
      <c r="J216" s="663" t="s">
        <v>1345</v>
      </c>
      <c r="K216" s="663" t="s">
        <v>1346</v>
      </c>
      <c r="L216" s="665">
        <v>42.419999999999987</v>
      </c>
      <c r="M216" s="665">
        <v>1</v>
      </c>
      <c r="N216" s="666">
        <v>42.419999999999987</v>
      </c>
    </row>
    <row r="217" spans="1:14" ht="14.4" customHeight="1" x14ac:dyDescent="0.3">
      <c r="A217" s="661" t="s">
        <v>549</v>
      </c>
      <c r="B217" s="662" t="s">
        <v>550</v>
      </c>
      <c r="C217" s="663" t="s">
        <v>559</v>
      </c>
      <c r="D217" s="664" t="s">
        <v>3573</v>
      </c>
      <c r="E217" s="663" t="s">
        <v>565</v>
      </c>
      <c r="F217" s="664" t="s">
        <v>3575</v>
      </c>
      <c r="G217" s="663" t="s">
        <v>634</v>
      </c>
      <c r="H217" s="663" t="s">
        <v>1347</v>
      </c>
      <c r="I217" s="663" t="s">
        <v>1348</v>
      </c>
      <c r="J217" s="663" t="s">
        <v>1349</v>
      </c>
      <c r="K217" s="663" t="s">
        <v>1350</v>
      </c>
      <c r="L217" s="665">
        <v>71.595855048167593</v>
      </c>
      <c r="M217" s="665">
        <v>17</v>
      </c>
      <c r="N217" s="666">
        <v>1217.129535818849</v>
      </c>
    </row>
    <row r="218" spans="1:14" ht="14.4" customHeight="1" x14ac:dyDescent="0.3">
      <c r="A218" s="661" t="s">
        <v>549</v>
      </c>
      <c r="B218" s="662" t="s">
        <v>550</v>
      </c>
      <c r="C218" s="663" t="s">
        <v>559</v>
      </c>
      <c r="D218" s="664" t="s">
        <v>3573</v>
      </c>
      <c r="E218" s="663" t="s">
        <v>565</v>
      </c>
      <c r="F218" s="664" t="s">
        <v>3575</v>
      </c>
      <c r="G218" s="663" t="s">
        <v>634</v>
      </c>
      <c r="H218" s="663" t="s">
        <v>1351</v>
      </c>
      <c r="I218" s="663" t="s">
        <v>1352</v>
      </c>
      <c r="J218" s="663" t="s">
        <v>1353</v>
      </c>
      <c r="K218" s="663" t="s">
        <v>1354</v>
      </c>
      <c r="L218" s="665">
        <v>75.013764018626119</v>
      </c>
      <c r="M218" s="665">
        <v>44</v>
      </c>
      <c r="N218" s="666">
        <v>3300.6056168195491</v>
      </c>
    </row>
    <row r="219" spans="1:14" ht="14.4" customHeight="1" x14ac:dyDescent="0.3">
      <c r="A219" s="661" t="s">
        <v>549</v>
      </c>
      <c r="B219" s="662" t="s">
        <v>550</v>
      </c>
      <c r="C219" s="663" t="s">
        <v>559</v>
      </c>
      <c r="D219" s="664" t="s">
        <v>3573</v>
      </c>
      <c r="E219" s="663" t="s">
        <v>565</v>
      </c>
      <c r="F219" s="664" t="s">
        <v>3575</v>
      </c>
      <c r="G219" s="663" t="s">
        <v>634</v>
      </c>
      <c r="H219" s="663" t="s">
        <v>1355</v>
      </c>
      <c r="I219" s="663" t="s">
        <v>1356</v>
      </c>
      <c r="J219" s="663" t="s">
        <v>1357</v>
      </c>
      <c r="K219" s="663" t="s">
        <v>1358</v>
      </c>
      <c r="L219" s="665">
        <v>115.09</v>
      </c>
      <c r="M219" s="665">
        <v>1</v>
      </c>
      <c r="N219" s="666">
        <v>115.09</v>
      </c>
    </row>
    <row r="220" spans="1:14" ht="14.4" customHeight="1" x14ac:dyDescent="0.3">
      <c r="A220" s="661" t="s">
        <v>549</v>
      </c>
      <c r="B220" s="662" t="s">
        <v>550</v>
      </c>
      <c r="C220" s="663" t="s">
        <v>559</v>
      </c>
      <c r="D220" s="664" t="s">
        <v>3573</v>
      </c>
      <c r="E220" s="663" t="s">
        <v>565</v>
      </c>
      <c r="F220" s="664" t="s">
        <v>3575</v>
      </c>
      <c r="G220" s="663" t="s">
        <v>634</v>
      </c>
      <c r="H220" s="663" t="s">
        <v>1359</v>
      </c>
      <c r="I220" s="663" t="s">
        <v>1360</v>
      </c>
      <c r="J220" s="663" t="s">
        <v>1353</v>
      </c>
      <c r="K220" s="663" t="s">
        <v>1361</v>
      </c>
      <c r="L220" s="665">
        <v>36.645000000000003</v>
      </c>
      <c r="M220" s="665">
        <v>4</v>
      </c>
      <c r="N220" s="666">
        <v>146.58000000000001</v>
      </c>
    </row>
    <row r="221" spans="1:14" ht="14.4" customHeight="1" x14ac:dyDescent="0.3">
      <c r="A221" s="661" t="s">
        <v>549</v>
      </c>
      <c r="B221" s="662" t="s">
        <v>550</v>
      </c>
      <c r="C221" s="663" t="s">
        <v>559</v>
      </c>
      <c r="D221" s="664" t="s">
        <v>3573</v>
      </c>
      <c r="E221" s="663" t="s">
        <v>565</v>
      </c>
      <c r="F221" s="664" t="s">
        <v>3575</v>
      </c>
      <c r="G221" s="663" t="s">
        <v>634</v>
      </c>
      <c r="H221" s="663" t="s">
        <v>1362</v>
      </c>
      <c r="I221" s="663" t="s">
        <v>1363</v>
      </c>
      <c r="J221" s="663" t="s">
        <v>1364</v>
      </c>
      <c r="K221" s="663" t="s">
        <v>1365</v>
      </c>
      <c r="L221" s="665">
        <v>56.450000000000024</v>
      </c>
      <c r="M221" s="665">
        <v>2</v>
      </c>
      <c r="N221" s="666">
        <v>112.90000000000005</v>
      </c>
    </row>
    <row r="222" spans="1:14" ht="14.4" customHeight="1" x14ac:dyDescent="0.3">
      <c r="A222" s="661" t="s">
        <v>549</v>
      </c>
      <c r="B222" s="662" t="s">
        <v>550</v>
      </c>
      <c r="C222" s="663" t="s">
        <v>559</v>
      </c>
      <c r="D222" s="664" t="s">
        <v>3573</v>
      </c>
      <c r="E222" s="663" t="s">
        <v>565</v>
      </c>
      <c r="F222" s="664" t="s">
        <v>3575</v>
      </c>
      <c r="G222" s="663" t="s">
        <v>634</v>
      </c>
      <c r="H222" s="663" t="s">
        <v>1366</v>
      </c>
      <c r="I222" s="663" t="s">
        <v>1367</v>
      </c>
      <c r="J222" s="663" t="s">
        <v>1368</v>
      </c>
      <c r="K222" s="663" t="s">
        <v>1369</v>
      </c>
      <c r="L222" s="665">
        <v>72.189999999999984</v>
      </c>
      <c r="M222" s="665">
        <v>1</v>
      </c>
      <c r="N222" s="666">
        <v>72.189999999999984</v>
      </c>
    </row>
    <row r="223" spans="1:14" ht="14.4" customHeight="1" x14ac:dyDescent="0.3">
      <c r="A223" s="661" t="s">
        <v>549</v>
      </c>
      <c r="B223" s="662" t="s">
        <v>550</v>
      </c>
      <c r="C223" s="663" t="s">
        <v>559</v>
      </c>
      <c r="D223" s="664" t="s">
        <v>3573</v>
      </c>
      <c r="E223" s="663" t="s">
        <v>565</v>
      </c>
      <c r="F223" s="664" t="s">
        <v>3575</v>
      </c>
      <c r="G223" s="663" t="s">
        <v>634</v>
      </c>
      <c r="H223" s="663" t="s">
        <v>1370</v>
      </c>
      <c r="I223" s="663" t="s">
        <v>1371</v>
      </c>
      <c r="J223" s="663" t="s">
        <v>980</v>
      </c>
      <c r="K223" s="663" t="s">
        <v>1372</v>
      </c>
      <c r="L223" s="665">
        <v>61.38</v>
      </c>
      <c r="M223" s="665">
        <v>7</v>
      </c>
      <c r="N223" s="666">
        <v>429.66</v>
      </c>
    </row>
    <row r="224" spans="1:14" ht="14.4" customHeight="1" x14ac:dyDescent="0.3">
      <c r="A224" s="661" t="s">
        <v>549</v>
      </c>
      <c r="B224" s="662" t="s">
        <v>550</v>
      </c>
      <c r="C224" s="663" t="s">
        <v>559</v>
      </c>
      <c r="D224" s="664" t="s">
        <v>3573</v>
      </c>
      <c r="E224" s="663" t="s">
        <v>565</v>
      </c>
      <c r="F224" s="664" t="s">
        <v>3575</v>
      </c>
      <c r="G224" s="663" t="s">
        <v>634</v>
      </c>
      <c r="H224" s="663" t="s">
        <v>1373</v>
      </c>
      <c r="I224" s="663" t="s">
        <v>1374</v>
      </c>
      <c r="J224" s="663" t="s">
        <v>1242</v>
      </c>
      <c r="K224" s="663" t="s">
        <v>1375</v>
      </c>
      <c r="L224" s="665">
        <v>180.15</v>
      </c>
      <c r="M224" s="665">
        <v>1</v>
      </c>
      <c r="N224" s="666">
        <v>180.15</v>
      </c>
    </row>
    <row r="225" spans="1:14" ht="14.4" customHeight="1" x14ac:dyDescent="0.3">
      <c r="A225" s="661" t="s">
        <v>549</v>
      </c>
      <c r="B225" s="662" t="s">
        <v>550</v>
      </c>
      <c r="C225" s="663" t="s">
        <v>559</v>
      </c>
      <c r="D225" s="664" t="s">
        <v>3573</v>
      </c>
      <c r="E225" s="663" t="s">
        <v>565</v>
      </c>
      <c r="F225" s="664" t="s">
        <v>3575</v>
      </c>
      <c r="G225" s="663" t="s">
        <v>634</v>
      </c>
      <c r="H225" s="663" t="s">
        <v>1376</v>
      </c>
      <c r="I225" s="663" t="s">
        <v>1377</v>
      </c>
      <c r="J225" s="663" t="s">
        <v>1364</v>
      </c>
      <c r="K225" s="663" t="s">
        <v>970</v>
      </c>
      <c r="L225" s="665">
        <v>26.796666666666667</v>
      </c>
      <c r="M225" s="665">
        <v>9</v>
      </c>
      <c r="N225" s="666">
        <v>241.17</v>
      </c>
    </row>
    <row r="226" spans="1:14" ht="14.4" customHeight="1" x14ac:dyDescent="0.3">
      <c r="A226" s="661" t="s">
        <v>549</v>
      </c>
      <c r="B226" s="662" t="s">
        <v>550</v>
      </c>
      <c r="C226" s="663" t="s">
        <v>559</v>
      </c>
      <c r="D226" s="664" t="s">
        <v>3573</v>
      </c>
      <c r="E226" s="663" t="s">
        <v>565</v>
      </c>
      <c r="F226" s="664" t="s">
        <v>3575</v>
      </c>
      <c r="G226" s="663" t="s">
        <v>634</v>
      </c>
      <c r="H226" s="663" t="s">
        <v>1378</v>
      </c>
      <c r="I226" s="663" t="s">
        <v>1379</v>
      </c>
      <c r="J226" s="663" t="s">
        <v>1380</v>
      </c>
      <c r="K226" s="663" t="s">
        <v>1381</v>
      </c>
      <c r="L226" s="665">
        <v>19.062815680172321</v>
      </c>
      <c r="M226" s="665">
        <v>7</v>
      </c>
      <c r="N226" s="666">
        <v>133.43970976120625</v>
      </c>
    </row>
    <row r="227" spans="1:14" ht="14.4" customHeight="1" x14ac:dyDescent="0.3">
      <c r="A227" s="661" t="s">
        <v>549</v>
      </c>
      <c r="B227" s="662" t="s">
        <v>550</v>
      </c>
      <c r="C227" s="663" t="s">
        <v>559</v>
      </c>
      <c r="D227" s="664" t="s">
        <v>3573</v>
      </c>
      <c r="E227" s="663" t="s">
        <v>565</v>
      </c>
      <c r="F227" s="664" t="s">
        <v>3575</v>
      </c>
      <c r="G227" s="663" t="s">
        <v>634</v>
      </c>
      <c r="H227" s="663" t="s">
        <v>1382</v>
      </c>
      <c r="I227" s="663" t="s">
        <v>1383</v>
      </c>
      <c r="J227" s="663" t="s">
        <v>1384</v>
      </c>
      <c r="K227" s="663" t="s">
        <v>1385</v>
      </c>
      <c r="L227" s="665">
        <v>113.53</v>
      </c>
      <c r="M227" s="665">
        <v>1</v>
      </c>
      <c r="N227" s="666">
        <v>113.53</v>
      </c>
    </row>
    <row r="228" spans="1:14" ht="14.4" customHeight="1" x14ac:dyDescent="0.3">
      <c r="A228" s="661" t="s">
        <v>549</v>
      </c>
      <c r="B228" s="662" t="s">
        <v>550</v>
      </c>
      <c r="C228" s="663" t="s">
        <v>559</v>
      </c>
      <c r="D228" s="664" t="s">
        <v>3573</v>
      </c>
      <c r="E228" s="663" t="s">
        <v>565</v>
      </c>
      <c r="F228" s="664" t="s">
        <v>3575</v>
      </c>
      <c r="G228" s="663" t="s">
        <v>634</v>
      </c>
      <c r="H228" s="663" t="s">
        <v>1386</v>
      </c>
      <c r="I228" s="663" t="s">
        <v>1387</v>
      </c>
      <c r="J228" s="663" t="s">
        <v>1388</v>
      </c>
      <c r="K228" s="663" t="s">
        <v>1389</v>
      </c>
      <c r="L228" s="665">
        <v>150.85634149639904</v>
      </c>
      <c r="M228" s="665">
        <v>11</v>
      </c>
      <c r="N228" s="666">
        <v>1659.4197564603894</v>
      </c>
    </row>
    <row r="229" spans="1:14" ht="14.4" customHeight="1" x14ac:dyDescent="0.3">
      <c r="A229" s="661" t="s">
        <v>549</v>
      </c>
      <c r="B229" s="662" t="s">
        <v>550</v>
      </c>
      <c r="C229" s="663" t="s">
        <v>559</v>
      </c>
      <c r="D229" s="664" t="s">
        <v>3573</v>
      </c>
      <c r="E229" s="663" t="s">
        <v>565</v>
      </c>
      <c r="F229" s="664" t="s">
        <v>3575</v>
      </c>
      <c r="G229" s="663" t="s">
        <v>634</v>
      </c>
      <c r="H229" s="663" t="s">
        <v>1390</v>
      </c>
      <c r="I229" s="663" t="s">
        <v>1391</v>
      </c>
      <c r="J229" s="663" t="s">
        <v>1388</v>
      </c>
      <c r="K229" s="663" t="s">
        <v>1289</v>
      </c>
      <c r="L229" s="665">
        <v>36.26647057944448</v>
      </c>
      <c r="M229" s="665">
        <v>17</v>
      </c>
      <c r="N229" s="666">
        <v>616.52999985055612</v>
      </c>
    </row>
    <row r="230" spans="1:14" ht="14.4" customHeight="1" x14ac:dyDescent="0.3">
      <c r="A230" s="661" t="s">
        <v>549</v>
      </c>
      <c r="B230" s="662" t="s">
        <v>550</v>
      </c>
      <c r="C230" s="663" t="s">
        <v>559</v>
      </c>
      <c r="D230" s="664" t="s">
        <v>3573</v>
      </c>
      <c r="E230" s="663" t="s">
        <v>565</v>
      </c>
      <c r="F230" s="664" t="s">
        <v>3575</v>
      </c>
      <c r="G230" s="663" t="s">
        <v>634</v>
      </c>
      <c r="H230" s="663" t="s">
        <v>1392</v>
      </c>
      <c r="I230" s="663" t="s">
        <v>1393</v>
      </c>
      <c r="J230" s="663" t="s">
        <v>1394</v>
      </c>
      <c r="K230" s="663" t="s">
        <v>1395</v>
      </c>
      <c r="L230" s="665">
        <v>218.08999999999997</v>
      </c>
      <c r="M230" s="665">
        <v>4</v>
      </c>
      <c r="N230" s="666">
        <v>872.3599999999999</v>
      </c>
    </row>
    <row r="231" spans="1:14" ht="14.4" customHeight="1" x14ac:dyDescent="0.3">
      <c r="A231" s="661" t="s">
        <v>549</v>
      </c>
      <c r="B231" s="662" t="s">
        <v>550</v>
      </c>
      <c r="C231" s="663" t="s">
        <v>559</v>
      </c>
      <c r="D231" s="664" t="s">
        <v>3573</v>
      </c>
      <c r="E231" s="663" t="s">
        <v>565</v>
      </c>
      <c r="F231" s="664" t="s">
        <v>3575</v>
      </c>
      <c r="G231" s="663" t="s">
        <v>634</v>
      </c>
      <c r="H231" s="663" t="s">
        <v>1396</v>
      </c>
      <c r="I231" s="663" t="s">
        <v>1397</v>
      </c>
      <c r="J231" s="663" t="s">
        <v>1394</v>
      </c>
      <c r="K231" s="663" t="s">
        <v>1398</v>
      </c>
      <c r="L231" s="665">
        <v>64.606000000000023</v>
      </c>
      <c r="M231" s="665">
        <v>5</v>
      </c>
      <c r="N231" s="666">
        <v>323.03000000000009</v>
      </c>
    </row>
    <row r="232" spans="1:14" ht="14.4" customHeight="1" x14ac:dyDescent="0.3">
      <c r="A232" s="661" t="s">
        <v>549</v>
      </c>
      <c r="B232" s="662" t="s">
        <v>550</v>
      </c>
      <c r="C232" s="663" t="s">
        <v>559</v>
      </c>
      <c r="D232" s="664" t="s">
        <v>3573</v>
      </c>
      <c r="E232" s="663" t="s">
        <v>565</v>
      </c>
      <c r="F232" s="664" t="s">
        <v>3575</v>
      </c>
      <c r="G232" s="663" t="s">
        <v>634</v>
      </c>
      <c r="H232" s="663" t="s">
        <v>1399</v>
      </c>
      <c r="I232" s="663" t="s">
        <v>1400</v>
      </c>
      <c r="J232" s="663" t="s">
        <v>1401</v>
      </c>
      <c r="K232" s="663" t="s">
        <v>1331</v>
      </c>
      <c r="L232" s="665">
        <v>198.25</v>
      </c>
      <c r="M232" s="665">
        <v>6</v>
      </c>
      <c r="N232" s="666">
        <v>1189.5</v>
      </c>
    </row>
    <row r="233" spans="1:14" ht="14.4" customHeight="1" x14ac:dyDescent="0.3">
      <c r="A233" s="661" t="s">
        <v>549</v>
      </c>
      <c r="B233" s="662" t="s">
        <v>550</v>
      </c>
      <c r="C233" s="663" t="s">
        <v>559</v>
      </c>
      <c r="D233" s="664" t="s">
        <v>3573</v>
      </c>
      <c r="E233" s="663" t="s">
        <v>565</v>
      </c>
      <c r="F233" s="664" t="s">
        <v>3575</v>
      </c>
      <c r="G233" s="663" t="s">
        <v>634</v>
      </c>
      <c r="H233" s="663" t="s">
        <v>1402</v>
      </c>
      <c r="I233" s="663" t="s">
        <v>1403</v>
      </c>
      <c r="J233" s="663" t="s">
        <v>1404</v>
      </c>
      <c r="K233" s="663" t="s">
        <v>1385</v>
      </c>
      <c r="L233" s="665">
        <v>105.85993204791824</v>
      </c>
      <c r="M233" s="665">
        <v>1</v>
      </c>
      <c r="N233" s="666">
        <v>105.85993204791824</v>
      </c>
    </row>
    <row r="234" spans="1:14" ht="14.4" customHeight="1" x14ac:dyDescent="0.3">
      <c r="A234" s="661" t="s">
        <v>549</v>
      </c>
      <c r="B234" s="662" t="s">
        <v>550</v>
      </c>
      <c r="C234" s="663" t="s">
        <v>559</v>
      </c>
      <c r="D234" s="664" t="s">
        <v>3573</v>
      </c>
      <c r="E234" s="663" t="s">
        <v>565</v>
      </c>
      <c r="F234" s="664" t="s">
        <v>3575</v>
      </c>
      <c r="G234" s="663" t="s">
        <v>634</v>
      </c>
      <c r="H234" s="663" t="s">
        <v>1405</v>
      </c>
      <c r="I234" s="663" t="s">
        <v>1406</v>
      </c>
      <c r="J234" s="663" t="s">
        <v>1380</v>
      </c>
      <c r="K234" s="663" t="s">
        <v>1407</v>
      </c>
      <c r="L234" s="665">
        <v>28.124386101882923</v>
      </c>
      <c r="M234" s="665">
        <v>91</v>
      </c>
      <c r="N234" s="666">
        <v>2559.3191352713461</v>
      </c>
    </row>
    <row r="235" spans="1:14" ht="14.4" customHeight="1" x14ac:dyDescent="0.3">
      <c r="A235" s="661" t="s">
        <v>549</v>
      </c>
      <c r="B235" s="662" t="s">
        <v>550</v>
      </c>
      <c r="C235" s="663" t="s">
        <v>559</v>
      </c>
      <c r="D235" s="664" t="s">
        <v>3573</v>
      </c>
      <c r="E235" s="663" t="s">
        <v>565</v>
      </c>
      <c r="F235" s="664" t="s">
        <v>3575</v>
      </c>
      <c r="G235" s="663" t="s">
        <v>634</v>
      </c>
      <c r="H235" s="663" t="s">
        <v>1408</v>
      </c>
      <c r="I235" s="663" t="s">
        <v>1409</v>
      </c>
      <c r="J235" s="663" t="s">
        <v>1410</v>
      </c>
      <c r="K235" s="663" t="s">
        <v>1411</v>
      </c>
      <c r="L235" s="665">
        <v>235.13000000000002</v>
      </c>
      <c r="M235" s="665">
        <v>2</v>
      </c>
      <c r="N235" s="666">
        <v>470.26000000000005</v>
      </c>
    </row>
    <row r="236" spans="1:14" ht="14.4" customHeight="1" x14ac:dyDescent="0.3">
      <c r="A236" s="661" t="s">
        <v>549</v>
      </c>
      <c r="B236" s="662" t="s">
        <v>550</v>
      </c>
      <c r="C236" s="663" t="s">
        <v>559</v>
      </c>
      <c r="D236" s="664" t="s">
        <v>3573</v>
      </c>
      <c r="E236" s="663" t="s">
        <v>565</v>
      </c>
      <c r="F236" s="664" t="s">
        <v>3575</v>
      </c>
      <c r="G236" s="663" t="s">
        <v>634</v>
      </c>
      <c r="H236" s="663" t="s">
        <v>1412</v>
      </c>
      <c r="I236" s="663" t="s">
        <v>1413</v>
      </c>
      <c r="J236" s="663" t="s">
        <v>1414</v>
      </c>
      <c r="K236" s="663" t="s">
        <v>886</v>
      </c>
      <c r="L236" s="665">
        <v>274.08999999999997</v>
      </c>
      <c r="M236" s="665">
        <v>1</v>
      </c>
      <c r="N236" s="666">
        <v>274.08999999999997</v>
      </c>
    </row>
    <row r="237" spans="1:14" ht="14.4" customHeight="1" x14ac:dyDescent="0.3">
      <c r="A237" s="661" t="s">
        <v>549</v>
      </c>
      <c r="B237" s="662" t="s">
        <v>550</v>
      </c>
      <c r="C237" s="663" t="s">
        <v>559</v>
      </c>
      <c r="D237" s="664" t="s">
        <v>3573</v>
      </c>
      <c r="E237" s="663" t="s">
        <v>565</v>
      </c>
      <c r="F237" s="664" t="s">
        <v>3575</v>
      </c>
      <c r="G237" s="663" t="s">
        <v>634</v>
      </c>
      <c r="H237" s="663" t="s">
        <v>1415</v>
      </c>
      <c r="I237" s="663" t="s">
        <v>1416</v>
      </c>
      <c r="J237" s="663" t="s">
        <v>1417</v>
      </c>
      <c r="K237" s="663" t="s">
        <v>1331</v>
      </c>
      <c r="L237" s="665">
        <v>121.28896817140634</v>
      </c>
      <c r="M237" s="665">
        <v>36</v>
      </c>
      <c r="N237" s="666">
        <v>4366.4028541706284</v>
      </c>
    </row>
    <row r="238" spans="1:14" ht="14.4" customHeight="1" x14ac:dyDescent="0.3">
      <c r="A238" s="661" t="s">
        <v>549</v>
      </c>
      <c r="B238" s="662" t="s">
        <v>550</v>
      </c>
      <c r="C238" s="663" t="s">
        <v>559</v>
      </c>
      <c r="D238" s="664" t="s">
        <v>3573</v>
      </c>
      <c r="E238" s="663" t="s">
        <v>565</v>
      </c>
      <c r="F238" s="664" t="s">
        <v>3575</v>
      </c>
      <c r="G238" s="663" t="s">
        <v>634</v>
      </c>
      <c r="H238" s="663" t="s">
        <v>1418</v>
      </c>
      <c r="I238" s="663" t="s">
        <v>1419</v>
      </c>
      <c r="J238" s="663" t="s">
        <v>1420</v>
      </c>
      <c r="K238" s="663" t="s">
        <v>1421</v>
      </c>
      <c r="L238" s="665">
        <v>218.17791666666668</v>
      </c>
      <c r="M238" s="665">
        <v>3</v>
      </c>
      <c r="N238" s="666">
        <v>654.53375000000005</v>
      </c>
    </row>
    <row r="239" spans="1:14" ht="14.4" customHeight="1" x14ac:dyDescent="0.3">
      <c r="A239" s="661" t="s">
        <v>549</v>
      </c>
      <c r="B239" s="662" t="s">
        <v>550</v>
      </c>
      <c r="C239" s="663" t="s">
        <v>559</v>
      </c>
      <c r="D239" s="664" t="s">
        <v>3573</v>
      </c>
      <c r="E239" s="663" t="s">
        <v>565</v>
      </c>
      <c r="F239" s="664" t="s">
        <v>3575</v>
      </c>
      <c r="G239" s="663" t="s">
        <v>634</v>
      </c>
      <c r="H239" s="663" t="s">
        <v>1422</v>
      </c>
      <c r="I239" s="663" t="s">
        <v>1423</v>
      </c>
      <c r="J239" s="663" t="s">
        <v>1424</v>
      </c>
      <c r="K239" s="663"/>
      <c r="L239" s="665">
        <v>527.84995808585199</v>
      </c>
      <c r="M239" s="665">
        <v>7</v>
      </c>
      <c r="N239" s="666">
        <v>3694.949706600964</v>
      </c>
    </row>
    <row r="240" spans="1:14" ht="14.4" customHeight="1" x14ac:dyDescent="0.3">
      <c r="A240" s="661" t="s">
        <v>549</v>
      </c>
      <c r="B240" s="662" t="s">
        <v>550</v>
      </c>
      <c r="C240" s="663" t="s">
        <v>559</v>
      </c>
      <c r="D240" s="664" t="s">
        <v>3573</v>
      </c>
      <c r="E240" s="663" t="s">
        <v>565</v>
      </c>
      <c r="F240" s="664" t="s">
        <v>3575</v>
      </c>
      <c r="G240" s="663" t="s">
        <v>634</v>
      </c>
      <c r="H240" s="663" t="s">
        <v>1425</v>
      </c>
      <c r="I240" s="663" t="s">
        <v>237</v>
      </c>
      <c r="J240" s="663" t="s">
        <v>1426</v>
      </c>
      <c r="K240" s="663"/>
      <c r="L240" s="665">
        <v>191.13040050704646</v>
      </c>
      <c r="M240" s="665">
        <v>34</v>
      </c>
      <c r="N240" s="666">
        <v>6498.4336172395797</v>
      </c>
    </row>
    <row r="241" spans="1:14" ht="14.4" customHeight="1" x14ac:dyDescent="0.3">
      <c r="A241" s="661" t="s">
        <v>549</v>
      </c>
      <c r="B241" s="662" t="s">
        <v>550</v>
      </c>
      <c r="C241" s="663" t="s">
        <v>559</v>
      </c>
      <c r="D241" s="664" t="s">
        <v>3573</v>
      </c>
      <c r="E241" s="663" t="s">
        <v>565</v>
      </c>
      <c r="F241" s="664" t="s">
        <v>3575</v>
      </c>
      <c r="G241" s="663" t="s">
        <v>634</v>
      </c>
      <c r="H241" s="663" t="s">
        <v>1427</v>
      </c>
      <c r="I241" s="663" t="s">
        <v>1428</v>
      </c>
      <c r="J241" s="663" t="s">
        <v>1429</v>
      </c>
      <c r="K241" s="663" t="s">
        <v>1430</v>
      </c>
      <c r="L241" s="665">
        <v>59.83</v>
      </c>
      <c r="M241" s="665">
        <v>2</v>
      </c>
      <c r="N241" s="666">
        <v>119.66</v>
      </c>
    </row>
    <row r="242" spans="1:14" ht="14.4" customHeight="1" x14ac:dyDescent="0.3">
      <c r="A242" s="661" t="s">
        <v>549</v>
      </c>
      <c r="B242" s="662" t="s">
        <v>550</v>
      </c>
      <c r="C242" s="663" t="s">
        <v>559</v>
      </c>
      <c r="D242" s="664" t="s">
        <v>3573</v>
      </c>
      <c r="E242" s="663" t="s">
        <v>565</v>
      </c>
      <c r="F242" s="664" t="s">
        <v>3575</v>
      </c>
      <c r="G242" s="663" t="s">
        <v>634</v>
      </c>
      <c r="H242" s="663" t="s">
        <v>1431</v>
      </c>
      <c r="I242" s="663" t="s">
        <v>1431</v>
      </c>
      <c r="J242" s="663" t="s">
        <v>636</v>
      </c>
      <c r="K242" s="663" t="s">
        <v>1432</v>
      </c>
      <c r="L242" s="665">
        <v>201.25</v>
      </c>
      <c r="M242" s="665">
        <v>5</v>
      </c>
      <c r="N242" s="666">
        <v>1006.25</v>
      </c>
    </row>
    <row r="243" spans="1:14" ht="14.4" customHeight="1" x14ac:dyDescent="0.3">
      <c r="A243" s="661" t="s">
        <v>549</v>
      </c>
      <c r="B243" s="662" t="s">
        <v>550</v>
      </c>
      <c r="C243" s="663" t="s">
        <v>559</v>
      </c>
      <c r="D243" s="664" t="s">
        <v>3573</v>
      </c>
      <c r="E243" s="663" t="s">
        <v>565</v>
      </c>
      <c r="F243" s="664" t="s">
        <v>3575</v>
      </c>
      <c r="G243" s="663" t="s">
        <v>634</v>
      </c>
      <c r="H243" s="663" t="s">
        <v>1433</v>
      </c>
      <c r="I243" s="663" t="s">
        <v>1433</v>
      </c>
      <c r="J243" s="663" t="s">
        <v>1434</v>
      </c>
      <c r="K243" s="663" t="s">
        <v>1435</v>
      </c>
      <c r="L243" s="665">
        <v>103.80000000000001</v>
      </c>
      <c r="M243" s="665">
        <v>2</v>
      </c>
      <c r="N243" s="666">
        <v>207.60000000000002</v>
      </c>
    </row>
    <row r="244" spans="1:14" ht="14.4" customHeight="1" x14ac:dyDescent="0.3">
      <c r="A244" s="661" t="s">
        <v>549</v>
      </c>
      <c r="B244" s="662" t="s">
        <v>550</v>
      </c>
      <c r="C244" s="663" t="s">
        <v>559</v>
      </c>
      <c r="D244" s="664" t="s">
        <v>3573</v>
      </c>
      <c r="E244" s="663" t="s">
        <v>565</v>
      </c>
      <c r="F244" s="664" t="s">
        <v>3575</v>
      </c>
      <c r="G244" s="663" t="s">
        <v>634</v>
      </c>
      <c r="H244" s="663" t="s">
        <v>1436</v>
      </c>
      <c r="I244" s="663" t="s">
        <v>1437</v>
      </c>
      <c r="J244" s="663" t="s">
        <v>682</v>
      </c>
      <c r="K244" s="663" t="s">
        <v>1438</v>
      </c>
      <c r="L244" s="665">
        <v>40.909897695220543</v>
      </c>
      <c r="M244" s="665">
        <v>1</v>
      </c>
      <c r="N244" s="666">
        <v>40.909897695220543</v>
      </c>
    </row>
    <row r="245" spans="1:14" ht="14.4" customHeight="1" x14ac:dyDescent="0.3">
      <c r="A245" s="661" t="s">
        <v>549</v>
      </c>
      <c r="B245" s="662" t="s">
        <v>550</v>
      </c>
      <c r="C245" s="663" t="s">
        <v>559</v>
      </c>
      <c r="D245" s="664" t="s">
        <v>3573</v>
      </c>
      <c r="E245" s="663" t="s">
        <v>565</v>
      </c>
      <c r="F245" s="664" t="s">
        <v>3575</v>
      </c>
      <c r="G245" s="663" t="s">
        <v>634</v>
      </c>
      <c r="H245" s="663" t="s">
        <v>1439</v>
      </c>
      <c r="I245" s="663" t="s">
        <v>1440</v>
      </c>
      <c r="J245" s="663" t="s">
        <v>1441</v>
      </c>
      <c r="K245" s="663" t="s">
        <v>664</v>
      </c>
      <c r="L245" s="665">
        <v>56.025000000000006</v>
      </c>
      <c r="M245" s="665">
        <v>4</v>
      </c>
      <c r="N245" s="666">
        <v>224.10000000000002</v>
      </c>
    </row>
    <row r="246" spans="1:14" ht="14.4" customHeight="1" x14ac:dyDescent="0.3">
      <c r="A246" s="661" t="s">
        <v>549</v>
      </c>
      <c r="B246" s="662" t="s">
        <v>550</v>
      </c>
      <c r="C246" s="663" t="s">
        <v>559</v>
      </c>
      <c r="D246" s="664" t="s">
        <v>3573</v>
      </c>
      <c r="E246" s="663" t="s">
        <v>565</v>
      </c>
      <c r="F246" s="664" t="s">
        <v>3575</v>
      </c>
      <c r="G246" s="663" t="s">
        <v>634</v>
      </c>
      <c r="H246" s="663" t="s">
        <v>1442</v>
      </c>
      <c r="I246" s="663" t="s">
        <v>1443</v>
      </c>
      <c r="J246" s="663" t="s">
        <v>1444</v>
      </c>
      <c r="K246" s="663" t="s">
        <v>660</v>
      </c>
      <c r="L246" s="665">
        <v>126.33497398074219</v>
      </c>
      <c r="M246" s="665">
        <v>10</v>
      </c>
      <c r="N246" s="666">
        <v>1263.3497398074219</v>
      </c>
    </row>
    <row r="247" spans="1:14" ht="14.4" customHeight="1" x14ac:dyDescent="0.3">
      <c r="A247" s="661" t="s">
        <v>549</v>
      </c>
      <c r="B247" s="662" t="s">
        <v>550</v>
      </c>
      <c r="C247" s="663" t="s">
        <v>559</v>
      </c>
      <c r="D247" s="664" t="s">
        <v>3573</v>
      </c>
      <c r="E247" s="663" t="s">
        <v>565</v>
      </c>
      <c r="F247" s="664" t="s">
        <v>3575</v>
      </c>
      <c r="G247" s="663" t="s">
        <v>634</v>
      </c>
      <c r="H247" s="663" t="s">
        <v>1445</v>
      </c>
      <c r="I247" s="663" t="s">
        <v>1446</v>
      </c>
      <c r="J247" s="663" t="s">
        <v>1447</v>
      </c>
      <c r="K247" s="663" t="s">
        <v>1448</v>
      </c>
      <c r="L247" s="665">
        <v>59.539528278328227</v>
      </c>
      <c r="M247" s="665">
        <v>2</v>
      </c>
      <c r="N247" s="666">
        <v>119.07905655665645</v>
      </c>
    </row>
    <row r="248" spans="1:14" ht="14.4" customHeight="1" x14ac:dyDescent="0.3">
      <c r="A248" s="661" t="s">
        <v>549</v>
      </c>
      <c r="B248" s="662" t="s">
        <v>550</v>
      </c>
      <c r="C248" s="663" t="s">
        <v>559</v>
      </c>
      <c r="D248" s="664" t="s">
        <v>3573</v>
      </c>
      <c r="E248" s="663" t="s">
        <v>565</v>
      </c>
      <c r="F248" s="664" t="s">
        <v>3575</v>
      </c>
      <c r="G248" s="663" t="s">
        <v>634</v>
      </c>
      <c r="H248" s="663" t="s">
        <v>1449</v>
      </c>
      <c r="I248" s="663" t="s">
        <v>1450</v>
      </c>
      <c r="J248" s="663" t="s">
        <v>735</v>
      </c>
      <c r="K248" s="663" t="s">
        <v>1451</v>
      </c>
      <c r="L248" s="665">
        <v>34.450417038660206</v>
      </c>
      <c r="M248" s="665">
        <v>1</v>
      </c>
      <c r="N248" s="666">
        <v>34.450417038660206</v>
      </c>
    </row>
    <row r="249" spans="1:14" ht="14.4" customHeight="1" x14ac:dyDescent="0.3">
      <c r="A249" s="661" t="s">
        <v>549</v>
      </c>
      <c r="B249" s="662" t="s">
        <v>550</v>
      </c>
      <c r="C249" s="663" t="s">
        <v>559</v>
      </c>
      <c r="D249" s="664" t="s">
        <v>3573</v>
      </c>
      <c r="E249" s="663" t="s">
        <v>565</v>
      </c>
      <c r="F249" s="664" t="s">
        <v>3575</v>
      </c>
      <c r="G249" s="663" t="s">
        <v>634</v>
      </c>
      <c r="H249" s="663" t="s">
        <v>1452</v>
      </c>
      <c r="I249" s="663" t="s">
        <v>1453</v>
      </c>
      <c r="J249" s="663" t="s">
        <v>1454</v>
      </c>
      <c r="K249" s="663" t="s">
        <v>1455</v>
      </c>
      <c r="L249" s="665">
        <v>59.155000000000001</v>
      </c>
      <c r="M249" s="665">
        <v>2</v>
      </c>
      <c r="N249" s="666">
        <v>118.31</v>
      </c>
    </row>
    <row r="250" spans="1:14" ht="14.4" customHeight="1" x14ac:dyDescent="0.3">
      <c r="A250" s="661" t="s">
        <v>549</v>
      </c>
      <c r="B250" s="662" t="s">
        <v>550</v>
      </c>
      <c r="C250" s="663" t="s">
        <v>559</v>
      </c>
      <c r="D250" s="664" t="s">
        <v>3573</v>
      </c>
      <c r="E250" s="663" t="s">
        <v>565</v>
      </c>
      <c r="F250" s="664" t="s">
        <v>3575</v>
      </c>
      <c r="G250" s="663" t="s">
        <v>634</v>
      </c>
      <c r="H250" s="663" t="s">
        <v>1456</v>
      </c>
      <c r="I250" s="663" t="s">
        <v>1457</v>
      </c>
      <c r="J250" s="663" t="s">
        <v>1458</v>
      </c>
      <c r="K250" s="663" t="s">
        <v>1459</v>
      </c>
      <c r="L250" s="665">
        <v>111.14953634680981</v>
      </c>
      <c r="M250" s="665">
        <v>43</v>
      </c>
      <c r="N250" s="666">
        <v>4779.430062912822</v>
      </c>
    </row>
    <row r="251" spans="1:14" ht="14.4" customHeight="1" x14ac:dyDescent="0.3">
      <c r="A251" s="661" t="s">
        <v>549</v>
      </c>
      <c r="B251" s="662" t="s">
        <v>550</v>
      </c>
      <c r="C251" s="663" t="s">
        <v>559</v>
      </c>
      <c r="D251" s="664" t="s">
        <v>3573</v>
      </c>
      <c r="E251" s="663" t="s">
        <v>565</v>
      </c>
      <c r="F251" s="664" t="s">
        <v>3575</v>
      </c>
      <c r="G251" s="663" t="s">
        <v>634</v>
      </c>
      <c r="H251" s="663" t="s">
        <v>1460</v>
      </c>
      <c r="I251" s="663" t="s">
        <v>1461</v>
      </c>
      <c r="J251" s="663" t="s">
        <v>1462</v>
      </c>
      <c r="K251" s="663" t="s">
        <v>1463</v>
      </c>
      <c r="L251" s="665">
        <v>25.4000006251364</v>
      </c>
      <c r="M251" s="665">
        <v>1</v>
      </c>
      <c r="N251" s="666">
        <v>25.4000006251364</v>
      </c>
    </row>
    <row r="252" spans="1:14" ht="14.4" customHeight="1" x14ac:dyDescent="0.3">
      <c r="A252" s="661" t="s">
        <v>549</v>
      </c>
      <c r="B252" s="662" t="s">
        <v>550</v>
      </c>
      <c r="C252" s="663" t="s">
        <v>559</v>
      </c>
      <c r="D252" s="664" t="s">
        <v>3573</v>
      </c>
      <c r="E252" s="663" t="s">
        <v>565</v>
      </c>
      <c r="F252" s="664" t="s">
        <v>3575</v>
      </c>
      <c r="G252" s="663" t="s">
        <v>634</v>
      </c>
      <c r="H252" s="663" t="s">
        <v>1464</v>
      </c>
      <c r="I252" s="663" t="s">
        <v>1465</v>
      </c>
      <c r="J252" s="663" t="s">
        <v>1466</v>
      </c>
      <c r="K252" s="663" t="s">
        <v>1467</v>
      </c>
      <c r="L252" s="665">
        <v>81.416607442531259</v>
      </c>
      <c r="M252" s="665">
        <v>6</v>
      </c>
      <c r="N252" s="666">
        <v>488.49964465518752</v>
      </c>
    </row>
    <row r="253" spans="1:14" ht="14.4" customHeight="1" x14ac:dyDescent="0.3">
      <c r="A253" s="661" t="s">
        <v>549</v>
      </c>
      <c r="B253" s="662" t="s">
        <v>550</v>
      </c>
      <c r="C253" s="663" t="s">
        <v>559</v>
      </c>
      <c r="D253" s="664" t="s">
        <v>3573</v>
      </c>
      <c r="E253" s="663" t="s">
        <v>565</v>
      </c>
      <c r="F253" s="664" t="s">
        <v>3575</v>
      </c>
      <c r="G253" s="663" t="s">
        <v>634</v>
      </c>
      <c r="H253" s="663" t="s">
        <v>1468</v>
      </c>
      <c r="I253" s="663" t="s">
        <v>1469</v>
      </c>
      <c r="J253" s="663" t="s">
        <v>1470</v>
      </c>
      <c r="K253" s="663" t="s">
        <v>1471</v>
      </c>
      <c r="L253" s="665">
        <v>706.99995624290568</v>
      </c>
      <c r="M253" s="665">
        <v>2</v>
      </c>
      <c r="N253" s="666">
        <v>1413.9999124858114</v>
      </c>
    </row>
    <row r="254" spans="1:14" ht="14.4" customHeight="1" x14ac:dyDescent="0.3">
      <c r="A254" s="661" t="s">
        <v>549</v>
      </c>
      <c r="B254" s="662" t="s">
        <v>550</v>
      </c>
      <c r="C254" s="663" t="s">
        <v>559</v>
      </c>
      <c r="D254" s="664" t="s">
        <v>3573</v>
      </c>
      <c r="E254" s="663" t="s">
        <v>565</v>
      </c>
      <c r="F254" s="664" t="s">
        <v>3575</v>
      </c>
      <c r="G254" s="663" t="s">
        <v>634</v>
      </c>
      <c r="H254" s="663" t="s">
        <v>1472</v>
      </c>
      <c r="I254" s="663" t="s">
        <v>1473</v>
      </c>
      <c r="J254" s="663" t="s">
        <v>1474</v>
      </c>
      <c r="K254" s="663" t="s">
        <v>1475</v>
      </c>
      <c r="L254" s="665">
        <v>63.910000000000011</v>
      </c>
      <c r="M254" s="665">
        <v>2</v>
      </c>
      <c r="N254" s="666">
        <v>127.82000000000002</v>
      </c>
    </row>
    <row r="255" spans="1:14" ht="14.4" customHeight="1" x14ac:dyDescent="0.3">
      <c r="A255" s="661" t="s">
        <v>549</v>
      </c>
      <c r="B255" s="662" t="s">
        <v>550</v>
      </c>
      <c r="C255" s="663" t="s">
        <v>559</v>
      </c>
      <c r="D255" s="664" t="s">
        <v>3573</v>
      </c>
      <c r="E255" s="663" t="s">
        <v>565</v>
      </c>
      <c r="F255" s="664" t="s">
        <v>3575</v>
      </c>
      <c r="G255" s="663" t="s">
        <v>634</v>
      </c>
      <c r="H255" s="663" t="s">
        <v>1476</v>
      </c>
      <c r="I255" s="663" t="s">
        <v>1477</v>
      </c>
      <c r="J255" s="663" t="s">
        <v>1184</v>
      </c>
      <c r="K255" s="663" t="s">
        <v>1478</v>
      </c>
      <c r="L255" s="665">
        <v>76.554065579589249</v>
      </c>
      <c r="M255" s="665">
        <v>5</v>
      </c>
      <c r="N255" s="666">
        <v>382.77032789794623</v>
      </c>
    </row>
    <row r="256" spans="1:14" ht="14.4" customHeight="1" x14ac:dyDescent="0.3">
      <c r="A256" s="661" t="s">
        <v>549</v>
      </c>
      <c r="B256" s="662" t="s">
        <v>550</v>
      </c>
      <c r="C256" s="663" t="s">
        <v>559</v>
      </c>
      <c r="D256" s="664" t="s">
        <v>3573</v>
      </c>
      <c r="E256" s="663" t="s">
        <v>565</v>
      </c>
      <c r="F256" s="664" t="s">
        <v>3575</v>
      </c>
      <c r="G256" s="663" t="s">
        <v>634</v>
      </c>
      <c r="H256" s="663" t="s">
        <v>1479</v>
      </c>
      <c r="I256" s="663" t="s">
        <v>1480</v>
      </c>
      <c r="J256" s="663" t="s">
        <v>1481</v>
      </c>
      <c r="K256" s="663" t="s">
        <v>1482</v>
      </c>
      <c r="L256" s="665">
        <v>1665.2</v>
      </c>
      <c r="M256" s="665">
        <v>1</v>
      </c>
      <c r="N256" s="666">
        <v>1665.2</v>
      </c>
    </row>
    <row r="257" spans="1:14" ht="14.4" customHeight="1" x14ac:dyDescent="0.3">
      <c r="A257" s="661" t="s">
        <v>549</v>
      </c>
      <c r="B257" s="662" t="s">
        <v>550</v>
      </c>
      <c r="C257" s="663" t="s">
        <v>559</v>
      </c>
      <c r="D257" s="664" t="s">
        <v>3573</v>
      </c>
      <c r="E257" s="663" t="s">
        <v>565</v>
      </c>
      <c r="F257" s="664" t="s">
        <v>3575</v>
      </c>
      <c r="G257" s="663" t="s">
        <v>634</v>
      </c>
      <c r="H257" s="663" t="s">
        <v>1483</v>
      </c>
      <c r="I257" s="663" t="s">
        <v>1484</v>
      </c>
      <c r="J257" s="663" t="s">
        <v>1485</v>
      </c>
      <c r="K257" s="663" t="s">
        <v>1486</v>
      </c>
      <c r="L257" s="665">
        <v>357.47572609028703</v>
      </c>
      <c r="M257" s="665">
        <v>1</v>
      </c>
      <c r="N257" s="666">
        <v>357.47572609028703</v>
      </c>
    </row>
    <row r="258" spans="1:14" ht="14.4" customHeight="1" x14ac:dyDescent="0.3">
      <c r="A258" s="661" t="s">
        <v>549</v>
      </c>
      <c r="B258" s="662" t="s">
        <v>550</v>
      </c>
      <c r="C258" s="663" t="s">
        <v>559</v>
      </c>
      <c r="D258" s="664" t="s">
        <v>3573</v>
      </c>
      <c r="E258" s="663" t="s">
        <v>565</v>
      </c>
      <c r="F258" s="664" t="s">
        <v>3575</v>
      </c>
      <c r="G258" s="663" t="s">
        <v>634</v>
      </c>
      <c r="H258" s="663" t="s">
        <v>1487</v>
      </c>
      <c r="I258" s="663" t="s">
        <v>1488</v>
      </c>
      <c r="J258" s="663" t="s">
        <v>1489</v>
      </c>
      <c r="K258" s="663" t="s">
        <v>1490</v>
      </c>
      <c r="L258" s="665">
        <v>119.42993651069777</v>
      </c>
      <c r="M258" s="665">
        <v>6</v>
      </c>
      <c r="N258" s="666">
        <v>716.57961906418666</v>
      </c>
    </row>
    <row r="259" spans="1:14" ht="14.4" customHeight="1" x14ac:dyDescent="0.3">
      <c r="A259" s="661" t="s">
        <v>549</v>
      </c>
      <c r="B259" s="662" t="s">
        <v>550</v>
      </c>
      <c r="C259" s="663" t="s">
        <v>559</v>
      </c>
      <c r="D259" s="664" t="s">
        <v>3573</v>
      </c>
      <c r="E259" s="663" t="s">
        <v>565</v>
      </c>
      <c r="F259" s="664" t="s">
        <v>3575</v>
      </c>
      <c r="G259" s="663" t="s">
        <v>634</v>
      </c>
      <c r="H259" s="663" t="s">
        <v>1491</v>
      </c>
      <c r="I259" s="663" t="s">
        <v>1492</v>
      </c>
      <c r="J259" s="663" t="s">
        <v>1493</v>
      </c>
      <c r="K259" s="663" t="s">
        <v>1494</v>
      </c>
      <c r="L259" s="665">
        <v>78.440019989534989</v>
      </c>
      <c r="M259" s="665">
        <v>9</v>
      </c>
      <c r="N259" s="666">
        <v>705.96017990581493</v>
      </c>
    </row>
    <row r="260" spans="1:14" ht="14.4" customHeight="1" x14ac:dyDescent="0.3">
      <c r="A260" s="661" t="s">
        <v>549</v>
      </c>
      <c r="B260" s="662" t="s">
        <v>550</v>
      </c>
      <c r="C260" s="663" t="s">
        <v>559</v>
      </c>
      <c r="D260" s="664" t="s">
        <v>3573</v>
      </c>
      <c r="E260" s="663" t="s">
        <v>565</v>
      </c>
      <c r="F260" s="664" t="s">
        <v>3575</v>
      </c>
      <c r="G260" s="663" t="s">
        <v>634</v>
      </c>
      <c r="H260" s="663" t="s">
        <v>1495</v>
      </c>
      <c r="I260" s="663" t="s">
        <v>1496</v>
      </c>
      <c r="J260" s="663" t="s">
        <v>1497</v>
      </c>
      <c r="K260" s="663" t="s">
        <v>1498</v>
      </c>
      <c r="L260" s="665">
        <v>61.939333333333344</v>
      </c>
      <c r="M260" s="665">
        <v>1</v>
      </c>
      <c r="N260" s="666">
        <v>61.939333333333344</v>
      </c>
    </row>
    <row r="261" spans="1:14" ht="14.4" customHeight="1" x14ac:dyDescent="0.3">
      <c r="A261" s="661" t="s">
        <v>549</v>
      </c>
      <c r="B261" s="662" t="s">
        <v>550</v>
      </c>
      <c r="C261" s="663" t="s">
        <v>559</v>
      </c>
      <c r="D261" s="664" t="s">
        <v>3573</v>
      </c>
      <c r="E261" s="663" t="s">
        <v>565</v>
      </c>
      <c r="F261" s="664" t="s">
        <v>3575</v>
      </c>
      <c r="G261" s="663" t="s">
        <v>634</v>
      </c>
      <c r="H261" s="663" t="s">
        <v>1499</v>
      </c>
      <c r="I261" s="663" t="s">
        <v>1500</v>
      </c>
      <c r="J261" s="663" t="s">
        <v>1501</v>
      </c>
      <c r="K261" s="663" t="s">
        <v>1502</v>
      </c>
      <c r="L261" s="665">
        <v>65.52</v>
      </c>
      <c r="M261" s="665">
        <v>6</v>
      </c>
      <c r="N261" s="666">
        <v>393.12</v>
      </c>
    </row>
    <row r="262" spans="1:14" ht="14.4" customHeight="1" x14ac:dyDescent="0.3">
      <c r="A262" s="661" t="s">
        <v>549</v>
      </c>
      <c r="B262" s="662" t="s">
        <v>550</v>
      </c>
      <c r="C262" s="663" t="s">
        <v>559</v>
      </c>
      <c r="D262" s="664" t="s">
        <v>3573</v>
      </c>
      <c r="E262" s="663" t="s">
        <v>565</v>
      </c>
      <c r="F262" s="664" t="s">
        <v>3575</v>
      </c>
      <c r="G262" s="663" t="s">
        <v>634</v>
      </c>
      <c r="H262" s="663" t="s">
        <v>1503</v>
      </c>
      <c r="I262" s="663" t="s">
        <v>1504</v>
      </c>
      <c r="J262" s="663" t="s">
        <v>1505</v>
      </c>
      <c r="K262" s="663" t="s">
        <v>1506</v>
      </c>
      <c r="L262" s="665">
        <v>117.56000000000006</v>
      </c>
      <c r="M262" s="665">
        <v>2</v>
      </c>
      <c r="N262" s="666">
        <v>235.12000000000012</v>
      </c>
    </row>
    <row r="263" spans="1:14" ht="14.4" customHeight="1" x14ac:dyDescent="0.3">
      <c r="A263" s="661" t="s">
        <v>549</v>
      </c>
      <c r="B263" s="662" t="s">
        <v>550</v>
      </c>
      <c r="C263" s="663" t="s">
        <v>559</v>
      </c>
      <c r="D263" s="664" t="s">
        <v>3573</v>
      </c>
      <c r="E263" s="663" t="s">
        <v>565</v>
      </c>
      <c r="F263" s="664" t="s">
        <v>3575</v>
      </c>
      <c r="G263" s="663" t="s">
        <v>634</v>
      </c>
      <c r="H263" s="663" t="s">
        <v>1507</v>
      </c>
      <c r="I263" s="663" t="s">
        <v>1508</v>
      </c>
      <c r="J263" s="663" t="s">
        <v>1509</v>
      </c>
      <c r="K263" s="663" t="s">
        <v>1510</v>
      </c>
      <c r="L263" s="665">
        <v>132.16294401513127</v>
      </c>
      <c r="M263" s="665">
        <v>3</v>
      </c>
      <c r="N263" s="666">
        <v>396.48883204539379</v>
      </c>
    </row>
    <row r="264" spans="1:14" ht="14.4" customHeight="1" x14ac:dyDescent="0.3">
      <c r="A264" s="661" t="s">
        <v>549</v>
      </c>
      <c r="B264" s="662" t="s">
        <v>550</v>
      </c>
      <c r="C264" s="663" t="s">
        <v>559</v>
      </c>
      <c r="D264" s="664" t="s">
        <v>3573</v>
      </c>
      <c r="E264" s="663" t="s">
        <v>565</v>
      </c>
      <c r="F264" s="664" t="s">
        <v>3575</v>
      </c>
      <c r="G264" s="663" t="s">
        <v>634</v>
      </c>
      <c r="H264" s="663" t="s">
        <v>1511</v>
      </c>
      <c r="I264" s="663" t="s">
        <v>1512</v>
      </c>
      <c r="J264" s="663" t="s">
        <v>1513</v>
      </c>
      <c r="K264" s="663" t="s">
        <v>1514</v>
      </c>
      <c r="L264" s="665">
        <v>69.949733985801586</v>
      </c>
      <c r="M264" s="665">
        <v>1</v>
      </c>
      <c r="N264" s="666">
        <v>69.949733985801586</v>
      </c>
    </row>
    <row r="265" spans="1:14" ht="14.4" customHeight="1" x14ac:dyDescent="0.3">
      <c r="A265" s="661" t="s">
        <v>549</v>
      </c>
      <c r="B265" s="662" t="s">
        <v>550</v>
      </c>
      <c r="C265" s="663" t="s">
        <v>559</v>
      </c>
      <c r="D265" s="664" t="s">
        <v>3573</v>
      </c>
      <c r="E265" s="663" t="s">
        <v>565</v>
      </c>
      <c r="F265" s="664" t="s">
        <v>3575</v>
      </c>
      <c r="G265" s="663" t="s">
        <v>634</v>
      </c>
      <c r="H265" s="663" t="s">
        <v>1515</v>
      </c>
      <c r="I265" s="663" t="s">
        <v>1516</v>
      </c>
      <c r="J265" s="663" t="s">
        <v>1517</v>
      </c>
      <c r="K265" s="663" t="s">
        <v>743</v>
      </c>
      <c r="L265" s="665">
        <v>42.290000000000006</v>
      </c>
      <c r="M265" s="665">
        <v>2</v>
      </c>
      <c r="N265" s="666">
        <v>84.580000000000013</v>
      </c>
    </row>
    <row r="266" spans="1:14" ht="14.4" customHeight="1" x14ac:dyDescent="0.3">
      <c r="A266" s="661" t="s">
        <v>549</v>
      </c>
      <c r="B266" s="662" t="s">
        <v>550</v>
      </c>
      <c r="C266" s="663" t="s">
        <v>559</v>
      </c>
      <c r="D266" s="664" t="s">
        <v>3573</v>
      </c>
      <c r="E266" s="663" t="s">
        <v>565</v>
      </c>
      <c r="F266" s="664" t="s">
        <v>3575</v>
      </c>
      <c r="G266" s="663" t="s">
        <v>634</v>
      </c>
      <c r="H266" s="663" t="s">
        <v>1518</v>
      </c>
      <c r="I266" s="663" t="s">
        <v>1519</v>
      </c>
      <c r="J266" s="663" t="s">
        <v>1520</v>
      </c>
      <c r="K266" s="663" t="s">
        <v>1521</v>
      </c>
      <c r="L266" s="665">
        <v>265.56</v>
      </c>
      <c r="M266" s="665">
        <v>1</v>
      </c>
      <c r="N266" s="666">
        <v>265.56</v>
      </c>
    </row>
    <row r="267" spans="1:14" ht="14.4" customHeight="1" x14ac:dyDescent="0.3">
      <c r="A267" s="661" t="s">
        <v>549</v>
      </c>
      <c r="B267" s="662" t="s">
        <v>550</v>
      </c>
      <c r="C267" s="663" t="s">
        <v>559</v>
      </c>
      <c r="D267" s="664" t="s">
        <v>3573</v>
      </c>
      <c r="E267" s="663" t="s">
        <v>565</v>
      </c>
      <c r="F267" s="664" t="s">
        <v>3575</v>
      </c>
      <c r="G267" s="663" t="s">
        <v>634</v>
      </c>
      <c r="H267" s="663" t="s">
        <v>1522</v>
      </c>
      <c r="I267" s="663" t="s">
        <v>1523</v>
      </c>
      <c r="J267" s="663" t="s">
        <v>1524</v>
      </c>
      <c r="K267" s="663" t="s">
        <v>1525</v>
      </c>
      <c r="L267" s="665">
        <v>51.906020468568727</v>
      </c>
      <c r="M267" s="665">
        <v>5</v>
      </c>
      <c r="N267" s="666">
        <v>259.53010234284363</v>
      </c>
    </row>
    <row r="268" spans="1:14" ht="14.4" customHeight="1" x14ac:dyDescent="0.3">
      <c r="A268" s="661" t="s">
        <v>549</v>
      </c>
      <c r="B268" s="662" t="s">
        <v>550</v>
      </c>
      <c r="C268" s="663" t="s">
        <v>559</v>
      </c>
      <c r="D268" s="664" t="s">
        <v>3573</v>
      </c>
      <c r="E268" s="663" t="s">
        <v>565</v>
      </c>
      <c r="F268" s="664" t="s">
        <v>3575</v>
      </c>
      <c r="G268" s="663" t="s">
        <v>634</v>
      </c>
      <c r="H268" s="663" t="s">
        <v>1526</v>
      </c>
      <c r="I268" s="663" t="s">
        <v>1526</v>
      </c>
      <c r="J268" s="663" t="s">
        <v>1527</v>
      </c>
      <c r="K268" s="663" t="s">
        <v>1528</v>
      </c>
      <c r="L268" s="665">
        <v>49.419519241283503</v>
      </c>
      <c r="M268" s="665">
        <v>1</v>
      </c>
      <c r="N268" s="666">
        <v>49.419519241283503</v>
      </c>
    </row>
    <row r="269" spans="1:14" ht="14.4" customHeight="1" x14ac:dyDescent="0.3">
      <c r="A269" s="661" t="s">
        <v>549</v>
      </c>
      <c r="B269" s="662" t="s">
        <v>550</v>
      </c>
      <c r="C269" s="663" t="s">
        <v>559</v>
      </c>
      <c r="D269" s="664" t="s">
        <v>3573</v>
      </c>
      <c r="E269" s="663" t="s">
        <v>565</v>
      </c>
      <c r="F269" s="664" t="s">
        <v>3575</v>
      </c>
      <c r="G269" s="663" t="s">
        <v>634</v>
      </c>
      <c r="H269" s="663" t="s">
        <v>1529</v>
      </c>
      <c r="I269" s="663" t="s">
        <v>1529</v>
      </c>
      <c r="J269" s="663" t="s">
        <v>1530</v>
      </c>
      <c r="K269" s="663" t="s">
        <v>1531</v>
      </c>
      <c r="L269" s="665">
        <v>105.62024273955282</v>
      </c>
      <c r="M269" s="665">
        <v>1</v>
      </c>
      <c r="N269" s="666">
        <v>105.62024273955282</v>
      </c>
    </row>
    <row r="270" spans="1:14" ht="14.4" customHeight="1" x14ac:dyDescent="0.3">
      <c r="A270" s="661" t="s">
        <v>549</v>
      </c>
      <c r="B270" s="662" t="s">
        <v>550</v>
      </c>
      <c r="C270" s="663" t="s">
        <v>559</v>
      </c>
      <c r="D270" s="664" t="s">
        <v>3573</v>
      </c>
      <c r="E270" s="663" t="s">
        <v>565</v>
      </c>
      <c r="F270" s="664" t="s">
        <v>3575</v>
      </c>
      <c r="G270" s="663" t="s">
        <v>634</v>
      </c>
      <c r="H270" s="663" t="s">
        <v>1532</v>
      </c>
      <c r="I270" s="663" t="s">
        <v>1533</v>
      </c>
      <c r="J270" s="663" t="s">
        <v>1534</v>
      </c>
      <c r="K270" s="663" t="s">
        <v>1535</v>
      </c>
      <c r="L270" s="665">
        <v>979.69</v>
      </c>
      <c r="M270" s="665">
        <v>1</v>
      </c>
      <c r="N270" s="666">
        <v>979.69</v>
      </c>
    </row>
    <row r="271" spans="1:14" ht="14.4" customHeight="1" x14ac:dyDescent="0.3">
      <c r="A271" s="661" t="s">
        <v>549</v>
      </c>
      <c r="B271" s="662" t="s">
        <v>550</v>
      </c>
      <c r="C271" s="663" t="s">
        <v>559</v>
      </c>
      <c r="D271" s="664" t="s">
        <v>3573</v>
      </c>
      <c r="E271" s="663" t="s">
        <v>565</v>
      </c>
      <c r="F271" s="664" t="s">
        <v>3575</v>
      </c>
      <c r="G271" s="663" t="s">
        <v>634</v>
      </c>
      <c r="H271" s="663" t="s">
        <v>1536</v>
      </c>
      <c r="I271" s="663" t="s">
        <v>1537</v>
      </c>
      <c r="J271" s="663" t="s">
        <v>1538</v>
      </c>
      <c r="K271" s="663" t="s">
        <v>1539</v>
      </c>
      <c r="L271" s="665">
        <v>268.41999999999985</v>
      </c>
      <c r="M271" s="665">
        <v>1</v>
      </c>
      <c r="N271" s="666">
        <v>268.41999999999985</v>
      </c>
    </row>
    <row r="272" spans="1:14" ht="14.4" customHeight="1" x14ac:dyDescent="0.3">
      <c r="A272" s="661" t="s">
        <v>549</v>
      </c>
      <c r="B272" s="662" t="s">
        <v>550</v>
      </c>
      <c r="C272" s="663" t="s">
        <v>559</v>
      </c>
      <c r="D272" s="664" t="s">
        <v>3573</v>
      </c>
      <c r="E272" s="663" t="s">
        <v>565</v>
      </c>
      <c r="F272" s="664" t="s">
        <v>3575</v>
      </c>
      <c r="G272" s="663" t="s">
        <v>634</v>
      </c>
      <c r="H272" s="663" t="s">
        <v>1540</v>
      </c>
      <c r="I272" s="663" t="s">
        <v>1541</v>
      </c>
      <c r="J272" s="663" t="s">
        <v>1542</v>
      </c>
      <c r="K272" s="663" t="s">
        <v>1543</v>
      </c>
      <c r="L272" s="665">
        <v>1033.1500000000001</v>
      </c>
      <c r="M272" s="665">
        <v>2</v>
      </c>
      <c r="N272" s="666">
        <v>2066.3000000000002</v>
      </c>
    </row>
    <row r="273" spans="1:14" ht="14.4" customHeight="1" x14ac:dyDescent="0.3">
      <c r="A273" s="661" t="s">
        <v>549</v>
      </c>
      <c r="B273" s="662" t="s">
        <v>550</v>
      </c>
      <c r="C273" s="663" t="s">
        <v>559</v>
      </c>
      <c r="D273" s="664" t="s">
        <v>3573</v>
      </c>
      <c r="E273" s="663" t="s">
        <v>565</v>
      </c>
      <c r="F273" s="664" t="s">
        <v>3575</v>
      </c>
      <c r="G273" s="663" t="s">
        <v>634</v>
      </c>
      <c r="H273" s="663" t="s">
        <v>1544</v>
      </c>
      <c r="I273" s="663" t="s">
        <v>1545</v>
      </c>
      <c r="J273" s="663" t="s">
        <v>1546</v>
      </c>
      <c r="K273" s="663" t="s">
        <v>1547</v>
      </c>
      <c r="L273" s="665">
        <v>56.744841025253322</v>
      </c>
      <c r="M273" s="665">
        <v>2</v>
      </c>
      <c r="N273" s="666">
        <v>113.48968205050664</v>
      </c>
    </row>
    <row r="274" spans="1:14" ht="14.4" customHeight="1" x14ac:dyDescent="0.3">
      <c r="A274" s="661" t="s">
        <v>549</v>
      </c>
      <c r="B274" s="662" t="s">
        <v>550</v>
      </c>
      <c r="C274" s="663" t="s">
        <v>559</v>
      </c>
      <c r="D274" s="664" t="s">
        <v>3573</v>
      </c>
      <c r="E274" s="663" t="s">
        <v>565</v>
      </c>
      <c r="F274" s="664" t="s">
        <v>3575</v>
      </c>
      <c r="G274" s="663" t="s">
        <v>634</v>
      </c>
      <c r="H274" s="663" t="s">
        <v>1548</v>
      </c>
      <c r="I274" s="663" t="s">
        <v>1548</v>
      </c>
      <c r="J274" s="663" t="s">
        <v>1549</v>
      </c>
      <c r="K274" s="663" t="s">
        <v>1550</v>
      </c>
      <c r="L274" s="665">
        <v>40.050000000000004</v>
      </c>
      <c r="M274" s="665">
        <v>3</v>
      </c>
      <c r="N274" s="666">
        <v>120.15</v>
      </c>
    </row>
    <row r="275" spans="1:14" ht="14.4" customHeight="1" x14ac:dyDescent="0.3">
      <c r="A275" s="661" t="s">
        <v>549</v>
      </c>
      <c r="B275" s="662" t="s">
        <v>550</v>
      </c>
      <c r="C275" s="663" t="s">
        <v>559</v>
      </c>
      <c r="D275" s="664" t="s">
        <v>3573</v>
      </c>
      <c r="E275" s="663" t="s">
        <v>565</v>
      </c>
      <c r="F275" s="664" t="s">
        <v>3575</v>
      </c>
      <c r="G275" s="663" t="s">
        <v>634</v>
      </c>
      <c r="H275" s="663" t="s">
        <v>1551</v>
      </c>
      <c r="I275" s="663" t="s">
        <v>1552</v>
      </c>
      <c r="J275" s="663" t="s">
        <v>1553</v>
      </c>
      <c r="K275" s="663" t="s">
        <v>1554</v>
      </c>
      <c r="L275" s="665">
        <v>106.83999999999996</v>
      </c>
      <c r="M275" s="665">
        <v>1</v>
      </c>
      <c r="N275" s="666">
        <v>106.83999999999996</v>
      </c>
    </row>
    <row r="276" spans="1:14" ht="14.4" customHeight="1" x14ac:dyDescent="0.3">
      <c r="A276" s="661" t="s">
        <v>549</v>
      </c>
      <c r="B276" s="662" t="s">
        <v>550</v>
      </c>
      <c r="C276" s="663" t="s">
        <v>559</v>
      </c>
      <c r="D276" s="664" t="s">
        <v>3573</v>
      </c>
      <c r="E276" s="663" t="s">
        <v>565</v>
      </c>
      <c r="F276" s="664" t="s">
        <v>3575</v>
      </c>
      <c r="G276" s="663" t="s">
        <v>634</v>
      </c>
      <c r="H276" s="663" t="s">
        <v>1555</v>
      </c>
      <c r="I276" s="663" t="s">
        <v>1556</v>
      </c>
      <c r="J276" s="663" t="s">
        <v>1557</v>
      </c>
      <c r="K276" s="663" t="s">
        <v>1558</v>
      </c>
      <c r="L276" s="665">
        <v>140.63666666666668</v>
      </c>
      <c r="M276" s="665">
        <v>3</v>
      </c>
      <c r="N276" s="666">
        <v>421.91000000000008</v>
      </c>
    </row>
    <row r="277" spans="1:14" ht="14.4" customHeight="1" x14ac:dyDescent="0.3">
      <c r="A277" s="661" t="s">
        <v>549</v>
      </c>
      <c r="B277" s="662" t="s">
        <v>550</v>
      </c>
      <c r="C277" s="663" t="s">
        <v>559</v>
      </c>
      <c r="D277" s="664" t="s">
        <v>3573</v>
      </c>
      <c r="E277" s="663" t="s">
        <v>565</v>
      </c>
      <c r="F277" s="664" t="s">
        <v>3575</v>
      </c>
      <c r="G277" s="663" t="s">
        <v>634</v>
      </c>
      <c r="H277" s="663" t="s">
        <v>1559</v>
      </c>
      <c r="I277" s="663" t="s">
        <v>1560</v>
      </c>
      <c r="J277" s="663" t="s">
        <v>1561</v>
      </c>
      <c r="K277" s="663" t="s">
        <v>1562</v>
      </c>
      <c r="L277" s="665">
        <v>37.869999999999997</v>
      </c>
      <c r="M277" s="665">
        <v>2</v>
      </c>
      <c r="N277" s="666">
        <v>75.739999999999995</v>
      </c>
    </row>
    <row r="278" spans="1:14" ht="14.4" customHeight="1" x14ac:dyDescent="0.3">
      <c r="A278" s="661" t="s">
        <v>549</v>
      </c>
      <c r="B278" s="662" t="s">
        <v>550</v>
      </c>
      <c r="C278" s="663" t="s">
        <v>559</v>
      </c>
      <c r="D278" s="664" t="s">
        <v>3573</v>
      </c>
      <c r="E278" s="663" t="s">
        <v>565</v>
      </c>
      <c r="F278" s="664" t="s">
        <v>3575</v>
      </c>
      <c r="G278" s="663" t="s">
        <v>634</v>
      </c>
      <c r="H278" s="663" t="s">
        <v>1563</v>
      </c>
      <c r="I278" s="663" t="s">
        <v>1564</v>
      </c>
      <c r="J278" s="663" t="s">
        <v>1565</v>
      </c>
      <c r="K278" s="663" t="s">
        <v>1566</v>
      </c>
      <c r="L278" s="665">
        <v>318.73</v>
      </c>
      <c r="M278" s="665">
        <v>1</v>
      </c>
      <c r="N278" s="666">
        <v>318.73</v>
      </c>
    </row>
    <row r="279" spans="1:14" ht="14.4" customHeight="1" x14ac:dyDescent="0.3">
      <c r="A279" s="661" t="s">
        <v>549</v>
      </c>
      <c r="B279" s="662" t="s">
        <v>550</v>
      </c>
      <c r="C279" s="663" t="s">
        <v>559</v>
      </c>
      <c r="D279" s="664" t="s">
        <v>3573</v>
      </c>
      <c r="E279" s="663" t="s">
        <v>565</v>
      </c>
      <c r="F279" s="664" t="s">
        <v>3575</v>
      </c>
      <c r="G279" s="663" t="s">
        <v>634</v>
      </c>
      <c r="H279" s="663" t="s">
        <v>1567</v>
      </c>
      <c r="I279" s="663" t="s">
        <v>1568</v>
      </c>
      <c r="J279" s="663" t="s">
        <v>1569</v>
      </c>
      <c r="K279" s="663" t="s">
        <v>1570</v>
      </c>
      <c r="L279" s="665">
        <v>138.85999999999999</v>
      </c>
      <c r="M279" s="665">
        <v>3</v>
      </c>
      <c r="N279" s="666">
        <v>416.57999999999993</v>
      </c>
    </row>
    <row r="280" spans="1:14" ht="14.4" customHeight="1" x14ac:dyDescent="0.3">
      <c r="A280" s="661" t="s">
        <v>549</v>
      </c>
      <c r="B280" s="662" t="s">
        <v>550</v>
      </c>
      <c r="C280" s="663" t="s">
        <v>559</v>
      </c>
      <c r="D280" s="664" t="s">
        <v>3573</v>
      </c>
      <c r="E280" s="663" t="s">
        <v>565</v>
      </c>
      <c r="F280" s="664" t="s">
        <v>3575</v>
      </c>
      <c r="G280" s="663" t="s">
        <v>634</v>
      </c>
      <c r="H280" s="663" t="s">
        <v>1571</v>
      </c>
      <c r="I280" s="663" t="s">
        <v>1572</v>
      </c>
      <c r="J280" s="663" t="s">
        <v>788</v>
      </c>
      <c r="K280" s="663" t="s">
        <v>1573</v>
      </c>
      <c r="L280" s="665">
        <v>60.35</v>
      </c>
      <c r="M280" s="665">
        <v>3</v>
      </c>
      <c r="N280" s="666">
        <v>181.05</v>
      </c>
    </row>
    <row r="281" spans="1:14" ht="14.4" customHeight="1" x14ac:dyDescent="0.3">
      <c r="A281" s="661" t="s">
        <v>549</v>
      </c>
      <c r="B281" s="662" t="s">
        <v>550</v>
      </c>
      <c r="C281" s="663" t="s">
        <v>559</v>
      </c>
      <c r="D281" s="664" t="s">
        <v>3573</v>
      </c>
      <c r="E281" s="663" t="s">
        <v>565</v>
      </c>
      <c r="F281" s="664" t="s">
        <v>3575</v>
      </c>
      <c r="G281" s="663" t="s">
        <v>634</v>
      </c>
      <c r="H281" s="663" t="s">
        <v>1574</v>
      </c>
      <c r="I281" s="663" t="s">
        <v>1575</v>
      </c>
      <c r="J281" s="663" t="s">
        <v>1576</v>
      </c>
      <c r="K281" s="663" t="s">
        <v>1577</v>
      </c>
      <c r="L281" s="665">
        <v>95.408363394898018</v>
      </c>
      <c r="M281" s="665">
        <v>6</v>
      </c>
      <c r="N281" s="666">
        <v>572.45018036938814</v>
      </c>
    </row>
    <row r="282" spans="1:14" ht="14.4" customHeight="1" x14ac:dyDescent="0.3">
      <c r="A282" s="661" t="s">
        <v>549</v>
      </c>
      <c r="B282" s="662" t="s">
        <v>550</v>
      </c>
      <c r="C282" s="663" t="s">
        <v>559</v>
      </c>
      <c r="D282" s="664" t="s">
        <v>3573</v>
      </c>
      <c r="E282" s="663" t="s">
        <v>565</v>
      </c>
      <c r="F282" s="664" t="s">
        <v>3575</v>
      </c>
      <c r="G282" s="663" t="s">
        <v>634</v>
      </c>
      <c r="H282" s="663" t="s">
        <v>1578</v>
      </c>
      <c r="I282" s="663" t="s">
        <v>1579</v>
      </c>
      <c r="J282" s="663" t="s">
        <v>1580</v>
      </c>
      <c r="K282" s="663" t="s">
        <v>1581</v>
      </c>
      <c r="L282" s="665">
        <v>485.94650000000001</v>
      </c>
      <c r="M282" s="665">
        <v>2</v>
      </c>
      <c r="N282" s="666">
        <v>971.89300000000003</v>
      </c>
    </row>
    <row r="283" spans="1:14" ht="14.4" customHeight="1" x14ac:dyDescent="0.3">
      <c r="A283" s="661" t="s">
        <v>549</v>
      </c>
      <c r="B283" s="662" t="s">
        <v>550</v>
      </c>
      <c r="C283" s="663" t="s">
        <v>559</v>
      </c>
      <c r="D283" s="664" t="s">
        <v>3573</v>
      </c>
      <c r="E283" s="663" t="s">
        <v>565</v>
      </c>
      <c r="F283" s="664" t="s">
        <v>3575</v>
      </c>
      <c r="G283" s="663" t="s">
        <v>634</v>
      </c>
      <c r="H283" s="663" t="s">
        <v>1582</v>
      </c>
      <c r="I283" s="663" t="s">
        <v>1583</v>
      </c>
      <c r="J283" s="663" t="s">
        <v>1584</v>
      </c>
      <c r="K283" s="663" t="s">
        <v>1585</v>
      </c>
      <c r="L283" s="665">
        <v>283.09652729423391</v>
      </c>
      <c r="M283" s="665">
        <v>6</v>
      </c>
      <c r="N283" s="666">
        <v>1698.5791637654033</v>
      </c>
    </row>
    <row r="284" spans="1:14" ht="14.4" customHeight="1" x14ac:dyDescent="0.3">
      <c r="A284" s="661" t="s">
        <v>549</v>
      </c>
      <c r="B284" s="662" t="s">
        <v>550</v>
      </c>
      <c r="C284" s="663" t="s">
        <v>559</v>
      </c>
      <c r="D284" s="664" t="s">
        <v>3573</v>
      </c>
      <c r="E284" s="663" t="s">
        <v>565</v>
      </c>
      <c r="F284" s="664" t="s">
        <v>3575</v>
      </c>
      <c r="G284" s="663" t="s">
        <v>634</v>
      </c>
      <c r="H284" s="663" t="s">
        <v>1586</v>
      </c>
      <c r="I284" s="663" t="s">
        <v>1587</v>
      </c>
      <c r="J284" s="663" t="s">
        <v>1588</v>
      </c>
      <c r="K284" s="663" t="s">
        <v>1566</v>
      </c>
      <c r="L284" s="665">
        <v>65.683075090512958</v>
      </c>
      <c r="M284" s="665">
        <v>6</v>
      </c>
      <c r="N284" s="666">
        <v>394.09845054307777</v>
      </c>
    </row>
    <row r="285" spans="1:14" ht="14.4" customHeight="1" x14ac:dyDescent="0.3">
      <c r="A285" s="661" t="s">
        <v>549</v>
      </c>
      <c r="B285" s="662" t="s">
        <v>550</v>
      </c>
      <c r="C285" s="663" t="s">
        <v>559</v>
      </c>
      <c r="D285" s="664" t="s">
        <v>3573</v>
      </c>
      <c r="E285" s="663" t="s">
        <v>565</v>
      </c>
      <c r="F285" s="664" t="s">
        <v>3575</v>
      </c>
      <c r="G285" s="663" t="s">
        <v>634</v>
      </c>
      <c r="H285" s="663" t="s">
        <v>1589</v>
      </c>
      <c r="I285" s="663" t="s">
        <v>1590</v>
      </c>
      <c r="J285" s="663" t="s">
        <v>1591</v>
      </c>
      <c r="K285" s="663" t="s">
        <v>1592</v>
      </c>
      <c r="L285" s="665">
        <v>108.91667557873983</v>
      </c>
      <c r="M285" s="665">
        <v>3</v>
      </c>
      <c r="N285" s="666">
        <v>326.75002673621947</v>
      </c>
    </row>
    <row r="286" spans="1:14" ht="14.4" customHeight="1" x14ac:dyDescent="0.3">
      <c r="A286" s="661" t="s">
        <v>549</v>
      </c>
      <c r="B286" s="662" t="s">
        <v>550</v>
      </c>
      <c r="C286" s="663" t="s">
        <v>559</v>
      </c>
      <c r="D286" s="664" t="s">
        <v>3573</v>
      </c>
      <c r="E286" s="663" t="s">
        <v>565</v>
      </c>
      <c r="F286" s="664" t="s">
        <v>3575</v>
      </c>
      <c r="G286" s="663" t="s">
        <v>634</v>
      </c>
      <c r="H286" s="663" t="s">
        <v>1593</v>
      </c>
      <c r="I286" s="663" t="s">
        <v>1594</v>
      </c>
      <c r="J286" s="663" t="s">
        <v>1595</v>
      </c>
      <c r="K286" s="663" t="s">
        <v>1596</v>
      </c>
      <c r="L286" s="665">
        <v>388.90000000000003</v>
      </c>
      <c r="M286" s="665">
        <v>7</v>
      </c>
      <c r="N286" s="666">
        <v>2722.3</v>
      </c>
    </row>
    <row r="287" spans="1:14" ht="14.4" customHeight="1" x14ac:dyDescent="0.3">
      <c r="A287" s="661" t="s">
        <v>549</v>
      </c>
      <c r="B287" s="662" t="s">
        <v>550</v>
      </c>
      <c r="C287" s="663" t="s">
        <v>559</v>
      </c>
      <c r="D287" s="664" t="s">
        <v>3573</v>
      </c>
      <c r="E287" s="663" t="s">
        <v>565</v>
      </c>
      <c r="F287" s="664" t="s">
        <v>3575</v>
      </c>
      <c r="G287" s="663" t="s">
        <v>634</v>
      </c>
      <c r="H287" s="663" t="s">
        <v>1597</v>
      </c>
      <c r="I287" s="663" t="s">
        <v>1597</v>
      </c>
      <c r="J287" s="663" t="s">
        <v>1089</v>
      </c>
      <c r="K287" s="663" t="s">
        <v>1598</v>
      </c>
      <c r="L287" s="665">
        <v>41.445714285714281</v>
      </c>
      <c r="M287" s="665">
        <v>7</v>
      </c>
      <c r="N287" s="666">
        <v>290.11999999999995</v>
      </c>
    </row>
    <row r="288" spans="1:14" ht="14.4" customHeight="1" x14ac:dyDescent="0.3">
      <c r="A288" s="661" t="s">
        <v>549</v>
      </c>
      <c r="B288" s="662" t="s">
        <v>550</v>
      </c>
      <c r="C288" s="663" t="s">
        <v>559</v>
      </c>
      <c r="D288" s="664" t="s">
        <v>3573</v>
      </c>
      <c r="E288" s="663" t="s">
        <v>565</v>
      </c>
      <c r="F288" s="664" t="s">
        <v>3575</v>
      </c>
      <c r="G288" s="663" t="s">
        <v>634</v>
      </c>
      <c r="H288" s="663" t="s">
        <v>1599</v>
      </c>
      <c r="I288" s="663" t="s">
        <v>1599</v>
      </c>
      <c r="J288" s="663" t="s">
        <v>1600</v>
      </c>
      <c r="K288" s="663" t="s">
        <v>1601</v>
      </c>
      <c r="L288" s="665">
        <v>251.96708819801219</v>
      </c>
      <c r="M288" s="665">
        <v>9</v>
      </c>
      <c r="N288" s="666">
        <v>2267.7037937821096</v>
      </c>
    </row>
    <row r="289" spans="1:14" ht="14.4" customHeight="1" x14ac:dyDescent="0.3">
      <c r="A289" s="661" t="s">
        <v>549</v>
      </c>
      <c r="B289" s="662" t="s">
        <v>550</v>
      </c>
      <c r="C289" s="663" t="s">
        <v>559</v>
      </c>
      <c r="D289" s="664" t="s">
        <v>3573</v>
      </c>
      <c r="E289" s="663" t="s">
        <v>565</v>
      </c>
      <c r="F289" s="664" t="s">
        <v>3575</v>
      </c>
      <c r="G289" s="663" t="s">
        <v>634</v>
      </c>
      <c r="H289" s="663" t="s">
        <v>1602</v>
      </c>
      <c r="I289" s="663" t="s">
        <v>1603</v>
      </c>
      <c r="J289" s="663" t="s">
        <v>1604</v>
      </c>
      <c r="K289" s="663" t="s">
        <v>1605</v>
      </c>
      <c r="L289" s="665">
        <v>67.507277572538541</v>
      </c>
      <c r="M289" s="665">
        <v>13</v>
      </c>
      <c r="N289" s="666">
        <v>877.59460844300099</v>
      </c>
    </row>
    <row r="290" spans="1:14" ht="14.4" customHeight="1" x14ac:dyDescent="0.3">
      <c r="A290" s="661" t="s">
        <v>549</v>
      </c>
      <c r="B290" s="662" t="s">
        <v>550</v>
      </c>
      <c r="C290" s="663" t="s">
        <v>559</v>
      </c>
      <c r="D290" s="664" t="s">
        <v>3573</v>
      </c>
      <c r="E290" s="663" t="s">
        <v>565</v>
      </c>
      <c r="F290" s="664" t="s">
        <v>3575</v>
      </c>
      <c r="G290" s="663" t="s">
        <v>634</v>
      </c>
      <c r="H290" s="663" t="s">
        <v>1606</v>
      </c>
      <c r="I290" s="663" t="s">
        <v>1606</v>
      </c>
      <c r="J290" s="663" t="s">
        <v>1607</v>
      </c>
      <c r="K290" s="663" t="s">
        <v>947</v>
      </c>
      <c r="L290" s="665">
        <v>109.53005104157924</v>
      </c>
      <c r="M290" s="665">
        <v>18</v>
      </c>
      <c r="N290" s="666">
        <v>1971.5409187484263</v>
      </c>
    </row>
    <row r="291" spans="1:14" ht="14.4" customHeight="1" x14ac:dyDescent="0.3">
      <c r="A291" s="661" t="s">
        <v>549</v>
      </c>
      <c r="B291" s="662" t="s">
        <v>550</v>
      </c>
      <c r="C291" s="663" t="s">
        <v>559</v>
      </c>
      <c r="D291" s="664" t="s">
        <v>3573</v>
      </c>
      <c r="E291" s="663" t="s">
        <v>565</v>
      </c>
      <c r="F291" s="664" t="s">
        <v>3575</v>
      </c>
      <c r="G291" s="663" t="s">
        <v>634</v>
      </c>
      <c r="H291" s="663" t="s">
        <v>1608</v>
      </c>
      <c r="I291" s="663" t="s">
        <v>1609</v>
      </c>
      <c r="J291" s="663" t="s">
        <v>1610</v>
      </c>
      <c r="K291" s="663" t="s">
        <v>1611</v>
      </c>
      <c r="L291" s="665">
        <v>79.669999999999973</v>
      </c>
      <c r="M291" s="665">
        <v>1</v>
      </c>
      <c r="N291" s="666">
        <v>79.669999999999973</v>
      </c>
    </row>
    <row r="292" spans="1:14" ht="14.4" customHeight="1" x14ac:dyDescent="0.3">
      <c r="A292" s="661" t="s">
        <v>549</v>
      </c>
      <c r="B292" s="662" t="s">
        <v>550</v>
      </c>
      <c r="C292" s="663" t="s">
        <v>559</v>
      </c>
      <c r="D292" s="664" t="s">
        <v>3573</v>
      </c>
      <c r="E292" s="663" t="s">
        <v>565</v>
      </c>
      <c r="F292" s="664" t="s">
        <v>3575</v>
      </c>
      <c r="G292" s="663" t="s">
        <v>634</v>
      </c>
      <c r="H292" s="663" t="s">
        <v>1612</v>
      </c>
      <c r="I292" s="663" t="s">
        <v>1613</v>
      </c>
      <c r="J292" s="663" t="s">
        <v>1614</v>
      </c>
      <c r="K292" s="663" t="s">
        <v>1615</v>
      </c>
      <c r="L292" s="665">
        <v>592.20000000000016</v>
      </c>
      <c r="M292" s="665">
        <v>3</v>
      </c>
      <c r="N292" s="666">
        <v>1776.6000000000006</v>
      </c>
    </row>
    <row r="293" spans="1:14" ht="14.4" customHeight="1" x14ac:dyDescent="0.3">
      <c r="A293" s="661" t="s">
        <v>549</v>
      </c>
      <c r="B293" s="662" t="s">
        <v>550</v>
      </c>
      <c r="C293" s="663" t="s">
        <v>559</v>
      </c>
      <c r="D293" s="664" t="s">
        <v>3573</v>
      </c>
      <c r="E293" s="663" t="s">
        <v>565</v>
      </c>
      <c r="F293" s="664" t="s">
        <v>3575</v>
      </c>
      <c r="G293" s="663" t="s">
        <v>634</v>
      </c>
      <c r="H293" s="663" t="s">
        <v>1616</v>
      </c>
      <c r="I293" s="663" t="s">
        <v>1617</v>
      </c>
      <c r="J293" s="663" t="s">
        <v>1618</v>
      </c>
      <c r="K293" s="663" t="s">
        <v>1619</v>
      </c>
      <c r="L293" s="665">
        <v>1596.385</v>
      </c>
      <c r="M293" s="665">
        <v>4</v>
      </c>
      <c r="N293" s="666">
        <v>6385.54</v>
      </c>
    </row>
    <row r="294" spans="1:14" ht="14.4" customHeight="1" x14ac:dyDescent="0.3">
      <c r="A294" s="661" t="s">
        <v>549</v>
      </c>
      <c r="B294" s="662" t="s">
        <v>550</v>
      </c>
      <c r="C294" s="663" t="s">
        <v>559</v>
      </c>
      <c r="D294" s="664" t="s">
        <v>3573</v>
      </c>
      <c r="E294" s="663" t="s">
        <v>565</v>
      </c>
      <c r="F294" s="664" t="s">
        <v>3575</v>
      </c>
      <c r="G294" s="663" t="s">
        <v>634</v>
      </c>
      <c r="H294" s="663" t="s">
        <v>1620</v>
      </c>
      <c r="I294" s="663" t="s">
        <v>1621</v>
      </c>
      <c r="J294" s="663" t="s">
        <v>1622</v>
      </c>
      <c r="K294" s="663" t="s">
        <v>1623</v>
      </c>
      <c r="L294" s="665">
        <v>99.353944487156298</v>
      </c>
      <c r="M294" s="665">
        <v>33</v>
      </c>
      <c r="N294" s="666">
        <v>3278.6801680761578</v>
      </c>
    </row>
    <row r="295" spans="1:14" ht="14.4" customHeight="1" x14ac:dyDescent="0.3">
      <c r="A295" s="661" t="s">
        <v>549</v>
      </c>
      <c r="B295" s="662" t="s">
        <v>550</v>
      </c>
      <c r="C295" s="663" t="s">
        <v>559</v>
      </c>
      <c r="D295" s="664" t="s">
        <v>3573</v>
      </c>
      <c r="E295" s="663" t="s">
        <v>565</v>
      </c>
      <c r="F295" s="664" t="s">
        <v>3575</v>
      </c>
      <c r="G295" s="663" t="s">
        <v>634</v>
      </c>
      <c r="H295" s="663" t="s">
        <v>1624</v>
      </c>
      <c r="I295" s="663" t="s">
        <v>1625</v>
      </c>
      <c r="J295" s="663" t="s">
        <v>863</v>
      </c>
      <c r="K295" s="663" t="s">
        <v>1087</v>
      </c>
      <c r="L295" s="665">
        <v>58.338578550011427</v>
      </c>
      <c r="M295" s="665">
        <v>15</v>
      </c>
      <c r="N295" s="666">
        <v>875.07867825017138</v>
      </c>
    </row>
    <row r="296" spans="1:14" ht="14.4" customHeight="1" x14ac:dyDescent="0.3">
      <c r="A296" s="661" t="s">
        <v>549</v>
      </c>
      <c r="B296" s="662" t="s">
        <v>550</v>
      </c>
      <c r="C296" s="663" t="s">
        <v>559</v>
      </c>
      <c r="D296" s="664" t="s">
        <v>3573</v>
      </c>
      <c r="E296" s="663" t="s">
        <v>565</v>
      </c>
      <c r="F296" s="664" t="s">
        <v>3575</v>
      </c>
      <c r="G296" s="663" t="s">
        <v>634</v>
      </c>
      <c r="H296" s="663" t="s">
        <v>1626</v>
      </c>
      <c r="I296" s="663" t="s">
        <v>1627</v>
      </c>
      <c r="J296" s="663" t="s">
        <v>1628</v>
      </c>
      <c r="K296" s="663" t="s">
        <v>1629</v>
      </c>
      <c r="L296" s="665">
        <v>72.020229167184198</v>
      </c>
      <c r="M296" s="665">
        <v>3</v>
      </c>
      <c r="N296" s="666">
        <v>216.06068750155259</v>
      </c>
    </row>
    <row r="297" spans="1:14" ht="14.4" customHeight="1" x14ac:dyDescent="0.3">
      <c r="A297" s="661" t="s">
        <v>549</v>
      </c>
      <c r="B297" s="662" t="s">
        <v>550</v>
      </c>
      <c r="C297" s="663" t="s">
        <v>559</v>
      </c>
      <c r="D297" s="664" t="s">
        <v>3573</v>
      </c>
      <c r="E297" s="663" t="s">
        <v>565</v>
      </c>
      <c r="F297" s="664" t="s">
        <v>3575</v>
      </c>
      <c r="G297" s="663" t="s">
        <v>634</v>
      </c>
      <c r="H297" s="663" t="s">
        <v>1630</v>
      </c>
      <c r="I297" s="663" t="s">
        <v>1631</v>
      </c>
      <c r="J297" s="663" t="s">
        <v>1632</v>
      </c>
      <c r="K297" s="663" t="s">
        <v>1633</v>
      </c>
      <c r="L297" s="665">
        <v>80.813277825547004</v>
      </c>
      <c r="M297" s="665">
        <v>3</v>
      </c>
      <c r="N297" s="666">
        <v>242.43983347664101</v>
      </c>
    </row>
    <row r="298" spans="1:14" ht="14.4" customHeight="1" x14ac:dyDescent="0.3">
      <c r="A298" s="661" t="s">
        <v>549</v>
      </c>
      <c r="B298" s="662" t="s">
        <v>550</v>
      </c>
      <c r="C298" s="663" t="s">
        <v>559</v>
      </c>
      <c r="D298" s="664" t="s">
        <v>3573</v>
      </c>
      <c r="E298" s="663" t="s">
        <v>565</v>
      </c>
      <c r="F298" s="664" t="s">
        <v>3575</v>
      </c>
      <c r="G298" s="663" t="s">
        <v>634</v>
      </c>
      <c r="H298" s="663" t="s">
        <v>1634</v>
      </c>
      <c r="I298" s="663" t="s">
        <v>1635</v>
      </c>
      <c r="J298" s="663" t="s">
        <v>1636</v>
      </c>
      <c r="K298" s="663" t="s">
        <v>1637</v>
      </c>
      <c r="L298" s="665">
        <v>44.229932443559306</v>
      </c>
      <c r="M298" s="665">
        <v>3</v>
      </c>
      <c r="N298" s="666">
        <v>132.68979733067792</v>
      </c>
    </row>
    <row r="299" spans="1:14" ht="14.4" customHeight="1" x14ac:dyDescent="0.3">
      <c r="A299" s="661" t="s">
        <v>549</v>
      </c>
      <c r="B299" s="662" t="s">
        <v>550</v>
      </c>
      <c r="C299" s="663" t="s">
        <v>559</v>
      </c>
      <c r="D299" s="664" t="s">
        <v>3573</v>
      </c>
      <c r="E299" s="663" t="s">
        <v>565</v>
      </c>
      <c r="F299" s="664" t="s">
        <v>3575</v>
      </c>
      <c r="G299" s="663" t="s">
        <v>634</v>
      </c>
      <c r="H299" s="663" t="s">
        <v>1638</v>
      </c>
      <c r="I299" s="663" t="s">
        <v>1639</v>
      </c>
      <c r="J299" s="663" t="s">
        <v>1640</v>
      </c>
      <c r="K299" s="663" t="s">
        <v>1641</v>
      </c>
      <c r="L299" s="665">
        <v>37.63000000000001</v>
      </c>
      <c r="M299" s="665">
        <v>4</v>
      </c>
      <c r="N299" s="666">
        <v>150.52000000000004</v>
      </c>
    </row>
    <row r="300" spans="1:14" ht="14.4" customHeight="1" x14ac:dyDescent="0.3">
      <c r="A300" s="661" t="s">
        <v>549</v>
      </c>
      <c r="B300" s="662" t="s">
        <v>550</v>
      </c>
      <c r="C300" s="663" t="s">
        <v>559</v>
      </c>
      <c r="D300" s="664" t="s">
        <v>3573</v>
      </c>
      <c r="E300" s="663" t="s">
        <v>565</v>
      </c>
      <c r="F300" s="664" t="s">
        <v>3575</v>
      </c>
      <c r="G300" s="663" t="s">
        <v>634</v>
      </c>
      <c r="H300" s="663" t="s">
        <v>1642</v>
      </c>
      <c r="I300" s="663" t="s">
        <v>1643</v>
      </c>
      <c r="J300" s="663" t="s">
        <v>1640</v>
      </c>
      <c r="K300" s="663" t="s">
        <v>1644</v>
      </c>
      <c r="L300" s="665">
        <v>66.251627036530763</v>
      </c>
      <c r="M300" s="665">
        <v>17</v>
      </c>
      <c r="N300" s="666">
        <v>1126.2776596210231</v>
      </c>
    </row>
    <row r="301" spans="1:14" ht="14.4" customHeight="1" x14ac:dyDescent="0.3">
      <c r="A301" s="661" t="s">
        <v>549</v>
      </c>
      <c r="B301" s="662" t="s">
        <v>550</v>
      </c>
      <c r="C301" s="663" t="s">
        <v>559</v>
      </c>
      <c r="D301" s="664" t="s">
        <v>3573</v>
      </c>
      <c r="E301" s="663" t="s">
        <v>565</v>
      </c>
      <c r="F301" s="664" t="s">
        <v>3575</v>
      </c>
      <c r="G301" s="663" t="s">
        <v>634</v>
      </c>
      <c r="H301" s="663" t="s">
        <v>1645</v>
      </c>
      <c r="I301" s="663" t="s">
        <v>1646</v>
      </c>
      <c r="J301" s="663" t="s">
        <v>1647</v>
      </c>
      <c r="K301" s="663" t="s">
        <v>1648</v>
      </c>
      <c r="L301" s="665">
        <v>84.889901953990332</v>
      </c>
      <c r="M301" s="665">
        <v>3</v>
      </c>
      <c r="N301" s="666">
        <v>254.66970586197101</v>
      </c>
    </row>
    <row r="302" spans="1:14" ht="14.4" customHeight="1" x14ac:dyDescent="0.3">
      <c r="A302" s="661" t="s">
        <v>549</v>
      </c>
      <c r="B302" s="662" t="s">
        <v>550</v>
      </c>
      <c r="C302" s="663" t="s">
        <v>559</v>
      </c>
      <c r="D302" s="664" t="s">
        <v>3573</v>
      </c>
      <c r="E302" s="663" t="s">
        <v>565</v>
      </c>
      <c r="F302" s="664" t="s">
        <v>3575</v>
      </c>
      <c r="G302" s="663" t="s">
        <v>634</v>
      </c>
      <c r="H302" s="663" t="s">
        <v>1649</v>
      </c>
      <c r="I302" s="663" t="s">
        <v>1650</v>
      </c>
      <c r="J302" s="663" t="s">
        <v>1651</v>
      </c>
      <c r="K302" s="663" t="s">
        <v>1652</v>
      </c>
      <c r="L302" s="665">
        <v>54.539999999999985</v>
      </c>
      <c r="M302" s="665">
        <v>2</v>
      </c>
      <c r="N302" s="666">
        <v>109.07999999999997</v>
      </c>
    </row>
    <row r="303" spans="1:14" ht="14.4" customHeight="1" x14ac:dyDescent="0.3">
      <c r="A303" s="661" t="s">
        <v>549</v>
      </c>
      <c r="B303" s="662" t="s">
        <v>550</v>
      </c>
      <c r="C303" s="663" t="s">
        <v>559</v>
      </c>
      <c r="D303" s="664" t="s">
        <v>3573</v>
      </c>
      <c r="E303" s="663" t="s">
        <v>565</v>
      </c>
      <c r="F303" s="664" t="s">
        <v>3575</v>
      </c>
      <c r="G303" s="663" t="s">
        <v>634</v>
      </c>
      <c r="H303" s="663" t="s">
        <v>1653</v>
      </c>
      <c r="I303" s="663" t="s">
        <v>1654</v>
      </c>
      <c r="J303" s="663" t="s">
        <v>1655</v>
      </c>
      <c r="K303" s="663" t="s">
        <v>1656</v>
      </c>
      <c r="L303" s="665">
        <v>94.289896962359137</v>
      </c>
      <c r="M303" s="665">
        <v>11</v>
      </c>
      <c r="N303" s="666">
        <v>1037.1888665859506</v>
      </c>
    </row>
    <row r="304" spans="1:14" ht="14.4" customHeight="1" x14ac:dyDescent="0.3">
      <c r="A304" s="661" t="s">
        <v>549</v>
      </c>
      <c r="B304" s="662" t="s">
        <v>550</v>
      </c>
      <c r="C304" s="663" t="s">
        <v>559</v>
      </c>
      <c r="D304" s="664" t="s">
        <v>3573</v>
      </c>
      <c r="E304" s="663" t="s">
        <v>565</v>
      </c>
      <c r="F304" s="664" t="s">
        <v>3575</v>
      </c>
      <c r="G304" s="663" t="s">
        <v>634</v>
      </c>
      <c r="H304" s="663" t="s">
        <v>1657</v>
      </c>
      <c r="I304" s="663" t="s">
        <v>1658</v>
      </c>
      <c r="J304" s="663" t="s">
        <v>1659</v>
      </c>
      <c r="K304" s="663" t="s">
        <v>1660</v>
      </c>
      <c r="L304" s="665">
        <v>27.16003698331097</v>
      </c>
      <c r="M304" s="665">
        <v>3</v>
      </c>
      <c r="N304" s="666">
        <v>81.480110949932907</v>
      </c>
    </row>
    <row r="305" spans="1:14" ht="14.4" customHeight="1" x14ac:dyDescent="0.3">
      <c r="A305" s="661" t="s">
        <v>549</v>
      </c>
      <c r="B305" s="662" t="s">
        <v>550</v>
      </c>
      <c r="C305" s="663" t="s">
        <v>559</v>
      </c>
      <c r="D305" s="664" t="s">
        <v>3573</v>
      </c>
      <c r="E305" s="663" t="s">
        <v>565</v>
      </c>
      <c r="F305" s="664" t="s">
        <v>3575</v>
      </c>
      <c r="G305" s="663" t="s">
        <v>634</v>
      </c>
      <c r="H305" s="663" t="s">
        <v>1661</v>
      </c>
      <c r="I305" s="663" t="s">
        <v>1662</v>
      </c>
      <c r="J305" s="663" t="s">
        <v>1663</v>
      </c>
      <c r="K305" s="663" t="s">
        <v>1664</v>
      </c>
      <c r="L305" s="665">
        <v>52.429999999999993</v>
      </c>
      <c r="M305" s="665">
        <v>1</v>
      </c>
      <c r="N305" s="666">
        <v>52.429999999999993</v>
      </c>
    </row>
    <row r="306" spans="1:14" ht="14.4" customHeight="1" x14ac:dyDescent="0.3">
      <c r="A306" s="661" t="s">
        <v>549</v>
      </c>
      <c r="B306" s="662" t="s">
        <v>550</v>
      </c>
      <c r="C306" s="663" t="s">
        <v>559</v>
      </c>
      <c r="D306" s="664" t="s">
        <v>3573</v>
      </c>
      <c r="E306" s="663" t="s">
        <v>565</v>
      </c>
      <c r="F306" s="664" t="s">
        <v>3575</v>
      </c>
      <c r="G306" s="663" t="s">
        <v>634</v>
      </c>
      <c r="H306" s="663" t="s">
        <v>1665</v>
      </c>
      <c r="I306" s="663" t="s">
        <v>1666</v>
      </c>
      <c r="J306" s="663" t="s">
        <v>1667</v>
      </c>
      <c r="K306" s="663" t="s">
        <v>1668</v>
      </c>
      <c r="L306" s="665">
        <v>153.76969860881749</v>
      </c>
      <c r="M306" s="665">
        <v>15</v>
      </c>
      <c r="N306" s="666">
        <v>2306.5454791322622</v>
      </c>
    </row>
    <row r="307" spans="1:14" ht="14.4" customHeight="1" x14ac:dyDescent="0.3">
      <c r="A307" s="661" t="s">
        <v>549</v>
      </c>
      <c r="B307" s="662" t="s">
        <v>550</v>
      </c>
      <c r="C307" s="663" t="s">
        <v>559</v>
      </c>
      <c r="D307" s="664" t="s">
        <v>3573</v>
      </c>
      <c r="E307" s="663" t="s">
        <v>565</v>
      </c>
      <c r="F307" s="664" t="s">
        <v>3575</v>
      </c>
      <c r="G307" s="663" t="s">
        <v>634</v>
      </c>
      <c r="H307" s="663" t="s">
        <v>1669</v>
      </c>
      <c r="I307" s="663" t="s">
        <v>1670</v>
      </c>
      <c r="J307" s="663" t="s">
        <v>1330</v>
      </c>
      <c r="K307" s="663" t="s">
        <v>1601</v>
      </c>
      <c r="L307" s="665">
        <v>345.29999999999995</v>
      </c>
      <c r="M307" s="665">
        <v>1</v>
      </c>
      <c r="N307" s="666">
        <v>345.29999999999995</v>
      </c>
    </row>
    <row r="308" spans="1:14" ht="14.4" customHeight="1" x14ac:dyDescent="0.3">
      <c r="A308" s="661" t="s">
        <v>549</v>
      </c>
      <c r="B308" s="662" t="s">
        <v>550</v>
      </c>
      <c r="C308" s="663" t="s">
        <v>559</v>
      </c>
      <c r="D308" s="664" t="s">
        <v>3573</v>
      </c>
      <c r="E308" s="663" t="s">
        <v>565</v>
      </c>
      <c r="F308" s="664" t="s">
        <v>3575</v>
      </c>
      <c r="G308" s="663" t="s">
        <v>634</v>
      </c>
      <c r="H308" s="663" t="s">
        <v>1671</v>
      </c>
      <c r="I308" s="663" t="s">
        <v>1672</v>
      </c>
      <c r="J308" s="663" t="s">
        <v>1673</v>
      </c>
      <c r="K308" s="663" t="s">
        <v>1674</v>
      </c>
      <c r="L308" s="665">
        <v>109.52460071751375</v>
      </c>
      <c r="M308" s="665">
        <v>19</v>
      </c>
      <c r="N308" s="666">
        <v>2080.9674136327612</v>
      </c>
    </row>
    <row r="309" spans="1:14" ht="14.4" customHeight="1" x14ac:dyDescent="0.3">
      <c r="A309" s="661" t="s">
        <v>549</v>
      </c>
      <c r="B309" s="662" t="s">
        <v>550</v>
      </c>
      <c r="C309" s="663" t="s">
        <v>559</v>
      </c>
      <c r="D309" s="664" t="s">
        <v>3573</v>
      </c>
      <c r="E309" s="663" t="s">
        <v>565</v>
      </c>
      <c r="F309" s="664" t="s">
        <v>3575</v>
      </c>
      <c r="G309" s="663" t="s">
        <v>634</v>
      </c>
      <c r="H309" s="663" t="s">
        <v>1675</v>
      </c>
      <c r="I309" s="663" t="s">
        <v>1676</v>
      </c>
      <c r="J309" s="663" t="s">
        <v>1677</v>
      </c>
      <c r="K309" s="663" t="s">
        <v>1146</v>
      </c>
      <c r="L309" s="665">
        <v>191.64550000000003</v>
      </c>
      <c r="M309" s="665">
        <v>4</v>
      </c>
      <c r="N309" s="666">
        <v>766.58200000000011</v>
      </c>
    </row>
    <row r="310" spans="1:14" ht="14.4" customHeight="1" x14ac:dyDescent="0.3">
      <c r="A310" s="661" t="s">
        <v>549</v>
      </c>
      <c r="B310" s="662" t="s">
        <v>550</v>
      </c>
      <c r="C310" s="663" t="s">
        <v>559</v>
      </c>
      <c r="D310" s="664" t="s">
        <v>3573</v>
      </c>
      <c r="E310" s="663" t="s">
        <v>565</v>
      </c>
      <c r="F310" s="664" t="s">
        <v>3575</v>
      </c>
      <c r="G310" s="663" t="s">
        <v>634</v>
      </c>
      <c r="H310" s="663" t="s">
        <v>1678</v>
      </c>
      <c r="I310" s="663" t="s">
        <v>1679</v>
      </c>
      <c r="J310" s="663" t="s">
        <v>1680</v>
      </c>
      <c r="K310" s="663" t="s">
        <v>1146</v>
      </c>
      <c r="L310" s="665">
        <v>237.80333333333337</v>
      </c>
      <c r="M310" s="665">
        <v>3</v>
      </c>
      <c r="N310" s="666">
        <v>713.41000000000008</v>
      </c>
    </row>
    <row r="311" spans="1:14" ht="14.4" customHeight="1" x14ac:dyDescent="0.3">
      <c r="A311" s="661" t="s">
        <v>549</v>
      </c>
      <c r="B311" s="662" t="s">
        <v>550</v>
      </c>
      <c r="C311" s="663" t="s">
        <v>559</v>
      </c>
      <c r="D311" s="664" t="s">
        <v>3573</v>
      </c>
      <c r="E311" s="663" t="s">
        <v>565</v>
      </c>
      <c r="F311" s="664" t="s">
        <v>3575</v>
      </c>
      <c r="G311" s="663" t="s">
        <v>634</v>
      </c>
      <c r="H311" s="663" t="s">
        <v>1681</v>
      </c>
      <c r="I311" s="663" t="s">
        <v>237</v>
      </c>
      <c r="J311" s="663" t="s">
        <v>1682</v>
      </c>
      <c r="K311" s="663"/>
      <c r="L311" s="665">
        <v>343.68333333333334</v>
      </c>
      <c r="M311" s="665">
        <v>6</v>
      </c>
      <c r="N311" s="666">
        <v>2062.1</v>
      </c>
    </row>
    <row r="312" spans="1:14" ht="14.4" customHeight="1" x14ac:dyDescent="0.3">
      <c r="A312" s="661" t="s">
        <v>549</v>
      </c>
      <c r="B312" s="662" t="s">
        <v>550</v>
      </c>
      <c r="C312" s="663" t="s">
        <v>559</v>
      </c>
      <c r="D312" s="664" t="s">
        <v>3573</v>
      </c>
      <c r="E312" s="663" t="s">
        <v>565</v>
      </c>
      <c r="F312" s="664" t="s">
        <v>3575</v>
      </c>
      <c r="G312" s="663" t="s">
        <v>634</v>
      </c>
      <c r="H312" s="663" t="s">
        <v>1683</v>
      </c>
      <c r="I312" s="663" t="s">
        <v>1684</v>
      </c>
      <c r="J312" s="663" t="s">
        <v>1685</v>
      </c>
      <c r="K312" s="663" t="s">
        <v>1105</v>
      </c>
      <c r="L312" s="665">
        <v>1908.2800000000004</v>
      </c>
      <c r="M312" s="665">
        <v>1</v>
      </c>
      <c r="N312" s="666">
        <v>1908.2800000000004</v>
      </c>
    </row>
    <row r="313" spans="1:14" ht="14.4" customHeight="1" x14ac:dyDescent="0.3">
      <c r="A313" s="661" t="s">
        <v>549</v>
      </c>
      <c r="B313" s="662" t="s">
        <v>550</v>
      </c>
      <c r="C313" s="663" t="s">
        <v>559</v>
      </c>
      <c r="D313" s="664" t="s">
        <v>3573</v>
      </c>
      <c r="E313" s="663" t="s">
        <v>565</v>
      </c>
      <c r="F313" s="664" t="s">
        <v>3575</v>
      </c>
      <c r="G313" s="663" t="s">
        <v>634</v>
      </c>
      <c r="H313" s="663" t="s">
        <v>1686</v>
      </c>
      <c r="I313" s="663" t="s">
        <v>1687</v>
      </c>
      <c r="J313" s="663" t="s">
        <v>1688</v>
      </c>
      <c r="K313" s="663" t="s">
        <v>828</v>
      </c>
      <c r="L313" s="665">
        <v>165.01</v>
      </c>
      <c r="M313" s="665">
        <v>2</v>
      </c>
      <c r="N313" s="666">
        <v>330.02</v>
      </c>
    </row>
    <row r="314" spans="1:14" ht="14.4" customHeight="1" x14ac:dyDescent="0.3">
      <c r="A314" s="661" t="s">
        <v>549</v>
      </c>
      <c r="B314" s="662" t="s">
        <v>550</v>
      </c>
      <c r="C314" s="663" t="s">
        <v>559</v>
      </c>
      <c r="D314" s="664" t="s">
        <v>3573</v>
      </c>
      <c r="E314" s="663" t="s">
        <v>565</v>
      </c>
      <c r="F314" s="664" t="s">
        <v>3575</v>
      </c>
      <c r="G314" s="663" t="s">
        <v>634</v>
      </c>
      <c r="H314" s="663" t="s">
        <v>1689</v>
      </c>
      <c r="I314" s="663" t="s">
        <v>1690</v>
      </c>
      <c r="J314" s="663" t="s">
        <v>1549</v>
      </c>
      <c r="K314" s="663" t="s">
        <v>1331</v>
      </c>
      <c r="L314" s="665">
        <v>107.79953797788303</v>
      </c>
      <c r="M314" s="665">
        <v>73</v>
      </c>
      <c r="N314" s="666">
        <v>7869.3662723854613</v>
      </c>
    </row>
    <row r="315" spans="1:14" ht="14.4" customHeight="1" x14ac:dyDescent="0.3">
      <c r="A315" s="661" t="s">
        <v>549</v>
      </c>
      <c r="B315" s="662" t="s">
        <v>550</v>
      </c>
      <c r="C315" s="663" t="s">
        <v>559</v>
      </c>
      <c r="D315" s="664" t="s">
        <v>3573</v>
      </c>
      <c r="E315" s="663" t="s">
        <v>565</v>
      </c>
      <c r="F315" s="664" t="s">
        <v>3575</v>
      </c>
      <c r="G315" s="663" t="s">
        <v>634</v>
      </c>
      <c r="H315" s="663" t="s">
        <v>1691</v>
      </c>
      <c r="I315" s="663" t="s">
        <v>1692</v>
      </c>
      <c r="J315" s="663" t="s">
        <v>1693</v>
      </c>
      <c r="K315" s="663" t="s">
        <v>618</v>
      </c>
      <c r="L315" s="665">
        <v>106.42009535865814</v>
      </c>
      <c r="M315" s="665">
        <v>21</v>
      </c>
      <c r="N315" s="666">
        <v>2234.822002531821</v>
      </c>
    </row>
    <row r="316" spans="1:14" ht="14.4" customHeight="1" x14ac:dyDescent="0.3">
      <c r="A316" s="661" t="s">
        <v>549</v>
      </c>
      <c r="B316" s="662" t="s">
        <v>550</v>
      </c>
      <c r="C316" s="663" t="s">
        <v>559</v>
      </c>
      <c r="D316" s="664" t="s">
        <v>3573</v>
      </c>
      <c r="E316" s="663" t="s">
        <v>565</v>
      </c>
      <c r="F316" s="664" t="s">
        <v>3575</v>
      </c>
      <c r="G316" s="663" t="s">
        <v>634</v>
      </c>
      <c r="H316" s="663" t="s">
        <v>1694</v>
      </c>
      <c r="I316" s="663" t="s">
        <v>1695</v>
      </c>
      <c r="J316" s="663" t="s">
        <v>1696</v>
      </c>
      <c r="K316" s="663" t="s">
        <v>1697</v>
      </c>
      <c r="L316" s="665">
        <v>177.5</v>
      </c>
      <c r="M316" s="665">
        <v>4</v>
      </c>
      <c r="N316" s="666">
        <v>710</v>
      </c>
    </row>
    <row r="317" spans="1:14" ht="14.4" customHeight="1" x14ac:dyDescent="0.3">
      <c r="A317" s="661" t="s">
        <v>549</v>
      </c>
      <c r="B317" s="662" t="s">
        <v>550</v>
      </c>
      <c r="C317" s="663" t="s">
        <v>559</v>
      </c>
      <c r="D317" s="664" t="s">
        <v>3573</v>
      </c>
      <c r="E317" s="663" t="s">
        <v>565</v>
      </c>
      <c r="F317" s="664" t="s">
        <v>3575</v>
      </c>
      <c r="G317" s="663" t="s">
        <v>634</v>
      </c>
      <c r="H317" s="663" t="s">
        <v>1698</v>
      </c>
      <c r="I317" s="663" t="s">
        <v>1699</v>
      </c>
      <c r="J317" s="663" t="s">
        <v>1700</v>
      </c>
      <c r="K317" s="663" t="s">
        <v>1701</v>
      </c>
      <c r="L317" s="665">
        <v>85.2</v>
      </c>
      <c r="M317" s="665">
        <v>1</v>
      </c>
      <c r="N317" s="666">
        <v>85.2</v>
      </c>
    </row>
    <row r="318" spans="1:14" ht="14.4" customHeight="1" x14ac:dyDescent="0.3">
      <c r="A318" s="661" t="s">
        <v>549</v>
      </c>
      <c r="B318" s="662" t="s">
        <v>550</v>
      </c>
      <c r="C318" s="663" t="s">
        <v>559</v>
      </c>
      <c r="D318" s="664" t="s">
        <v>3573</v>
      </c>
      <c r="E318" s="663" t="s">
        <v>565</v>
      </c>
      <c r="F318" s="664" t="s">
        <v>3575</v>
      </c>
      <c r="G318" s="663" t="s">
        <v>634</v>
      </c>
      <c r="H318" s="663" t="s">
        <v>1702</v>
      </c>
      <c r="I318" s="663" t="s">
        <v>1703</v>
      </c>
      <c r="J318" s="663" t="s">
        <v>1549</v>
      </c>
      <c r="K318" s="663" t="s">
        <v>1704</v>
      </c>
      <c r="L318" s="665">
        <v>70.000116906866339</v>
      </c>
      <c r="M318" s="665">
        <v>15</v>
      </c>
      <c r="N318" s="666">
        <v>1050.001753602995</v>
      </c>
    </row>
    <row r="319" spans="1:14" ht="14.4" customHeight="1" x14ac:dyDescent="0.3">
      <c r="A319" s="661" t="s">
        <v>549</v>
      </c>
      <c r="B319" s="662" t="s">
        <v>550</v>
      </c>
      <c r="C319" s="663" t="s">
        <v>559</v>
      </c>
      <c r="D319" s="664" t="s">
        <v>3573</v>
      </c>
      <c r="E319" s="663" t="s">
        <v>565</v>
      </c>
      <c r="F319" s="664" t="s">
        <v>3575</v>
      </c>
      <c r="G319" s="663" t="s">
        <v>634</v>
      </c>
      <c r="H319" s="663" t="s">
        <v>1705</v>
      </c>
      <c r="I319" s="663" t="s">
        <v>1706</v>
      </c>
      <c r="J319" s="663" t="s">
        <v>1707</v>
      </c>
      <c r="K319" s="663" t="s">
        <v>1708</v>
      </c>
      <c r="L319" s="665">
        <v>49.867257997081467</v>
      </c>
      <c r="M319" s="665">
        <v>25</v>
      </c>
      <c r="N319" s="666">
        <v>1246.6814499270367</v>
      </c>
    </row>
    <row r="320" spans="1:14" ht="14.4" customHeight="1" x14ac:dyDescent="0.3">
      <c r="A320" s="661" t="s">
        <v>549</v>
      </c>
      <c r="B320" s="662" t="s">
        <v>550</v>
      </c>
      <c r="C320" s="663" t="s">
        <v>559</v>
      </c>
      <c r="D320" s="664" t="s">
        <v>3573</v>
      </c>
      <c r="E320" s="663" t="s">
        <v>565</v>
      </c>
      <c r="F320" s="664" t="s">
        <v>3575</v>
      </c>
      <c r="G320" s="663" t="s">
        <v>634</v>
      </c>
      <c r="H320" s="663" t="s">
        <v>1709</v>
      </c>
      <c r="I320" s="663" t="s">
        <v>1710</v>
      </c>
      <c r="J320" s="663" t="s">
        <v>1711</v>
      </c>
      <c r="K320" s="663" t="s">
        <v>1712</v>
      </c>
      <c r="L320" s="665">
        <v>58.881321133212467</v>
      </c>
      <c r="M320" s="665">
        <v>23</v>
      </c>
      <c r="N320" s="666">
        <v>1354.2703860638867</v>
      </c>
    </row>
    <row r="321" spans="1:14" ht="14.4" customHeight="1" x14ac:dyDescent="0.3">
      <c r="A321" s="661" t="s">
        <v>549</v>
      </c>
      <c r="B321" s="662" t="s">
        <v>550</v>
      </c>
      <c r="C321" s="663" t="s">
        <v>559</v>
      </c>
      <c r="D321" s="664" t="s">
        <v>3573</v>
      </c>
      <c r="E321" s="663" t="s">
        <v>565</v>
      </c>
      <c r="F321" s="664" t="s">
        <v>3575</v>
      </c>
      <c r="G321" s="663" t="s">
        <v>634</v>
      </c>
      <c r="H321" s="663" t="s">
        <v>1713</v>
      </c>
      <c r="I321" s="663" t="s">
        <v>237</v>
      </c>
      <c r="J321" s="663" t="s">
        <v>1714</v>
      </c>
      <c r="K321" s="663"/>
      <c r="L321" s="665">
        <v>302.21570933249455</v>
      </c>
      <c r="M321" s="665">
        <v>1</v>
      </c>
      <c r="N321" s="666">
        <v>302.21570933249455</v>
      </c>
    </row>
    <row r="322" spans="1:14" ht="14.4" customHeight="1" x14ac:dyDescent="0.3">
      <c r="A322" s="661" t="s">
        <v>549</v>
      </c>
      <c r="B322" s="662" t="s">
        <v>550</v>
      </c>
      <c r="C322" s="663" t="s">
        <v>559</v>
      </c>
      <c r="D322" s="664" t="s">
        <v>3573</v>
      </c>
      <c r="E322" s="663" t="s">
        <v>565</v>
      </c>
      <c r="F322" s="664" t="s">
        <v>3575</v>
      </c>
      <c r="G322" s="663" t="s">
        <v>634</v>
      </c>
      <c r="H322" s="663" t="s">
        <v>1715</v>
      </c>
      <c r="I322" s="663" t="s">
        <v>237</v>
      </c>
      <c r="J322" s="663" t="s">
        <v>1716</v>
      </c>
      <c r="K322" s="663"/>
      <c r="L322" s="665">
        <v>164.68817106267068</v>
      </c>
      <c r="M322" s="665">
        <v>2</v>
      </c>
      <c r="N322" s="666">
        <v>329.37634212534135</v>
      </c>
    </row>
    <row r="323" spans="1:14" ht="14.4" customHeight="1" x14ac:dyDescent="0.3">
      <c r="A323" s="661" t="s">
        <v>549</v>
      </c>
      <c r="B323" s="662" t="s">
        <v>550</v>
      </c>
      <c r="C323" s="663" t="s">
        <v>559</v>
      </c>
      <c r="D323" s="664" t="s">
        <v>3573</v>
      </c>
      <c r="E323" s="663" t="s">
        <v>565</v>
      </c>
      <c r="F323" s="664" t="s">
        <v>3575</v>
      </c>
      <c r="G323" s="663" t="s">
        <v>634</v>
      </c>
      <c r="H323" s="663" t="s">
        <v>1717</v>
      </c>
      <c r="I323" s="663" t="s">
        <v>1718</v>
      </c>
      <c r="J323" s="663" t="s">
        <v>1719</v>
      </c>
      <c r="K323" s="663" t="s">
        <v>1720</v>
      </c>
      <c r="L323" s="665">
        <v>34.653212075373624</v>
      </c>
      <c r="M323" s="665">
        <v>3</v>
      </c>
      <c r="N323" s="666">
        <v>103.95963622612086</v>
      </c>
    </row>
    <row r="324" spans="1:14" ht="14.4" customHeight="1" x14ac:dyDescent="0.3">
      <c r="A324" s="661" t="s">
        <v>549</v>
      </c>
      <c r="B324" s="662" t="s">
        <v>550</v>
      </c>
      <c r="C324" s="663" t="s">
        <v>559</v>
      </c>
      <c r="D324" s="664" t="s">
        <v>3573</v>
      </c>
      <c r="E324" s="663" t="s">
        <v>565</v>
      </c>
      <c r="F324" s="664" t="s">
        <v>3575</v>
      </c>
      <c r="G324" s="663" t="s">
        <v>634</v>
      </c>
      <c r="H324" s="663" t="s">
        <v>1721</v>
      </c>
      <c r="I324" s="663" t="s">
        <v>1722</v>
      </c>
      <c r="J324" s="663" t="s">
        <v>670</v>
      </c>
      <c r="K324" s="663" t="s">
        <v>1723</v>
      </c>
      <c r="L324" s="665">
        <v>51.003022048423816</v>
      </c>
      <c r="M324" s="665">
        <v>46</v>
      </c>
      <c r="N324" s="666">
        <v>2346.1390142274954</v>
      </c>
    </row>
    <row r="325" spans="1:14" ht="14.4" customHeight="1" x14ac:dyDescent="0.3">
      <c r="A325" s="661" t="s">
        <v>549</v>
      </c>
      <c r="B325" s="662" t="s">
        <v>550</v>
      </c>
      <c r="C325" s="663" t="s">
        <v>559</v>
      </c>
      <c r="D325" s="664" t="s">
        <v>3573</v>
      </c>
      <c r="E325" s="663" t="s">
        <v>565</v>
      </c>
      <c r="F325" s="664" t="s">
        <v>3575</v>
      </c>
      <c r="G325" s="663" t="s">
        <v>634</v>
      </c>
      <c r="H325" s="663" t="s">
        <v>1724</v>
      </c>
      <c r="I325" s="663" t="s">
        <v>1725</v>
      </c>
      <c r="J325" s="663" t="s">
        <v>727</v>
      </c>
      <c r="K325" s="663" t="s">
        <v>1726</v>
      </c>
      <c r="L325" s="665">
        <v>147.91999999999993</v>
      </c>
      <c r="M325" s="665">
        <v>2</v>
      </c>
      <c r="N325" s="666">
        <v>295.83999999999986</v>
      </c>
    </row>
    <row r="326" spans="1:14" ht="14.4" customHeight="1" x14ac:dyDescent="0.3">
      <c r="A326" s="661" t="s">
        <v>549</v>
      </c>
      <c r="B326" s="662" t="s">
        <v>550</v>
      </c>
      <c r="C326" s="663" t="s">
        <v>559</v>
      </c>
      <c r="D326" s="664" t="s">
        <v>3573</v>
      </c>
      <c r="E326" s="663" t="s">
        <v>565</v>
      </c>
      <c r="F326" s="664" t="s">
        <v>3575</v>
      </c>
      <c r="G326" s="663" t="s">
        <v>634</v>
      </c>
      <c r="H326" s="663" t="s">
        <v>1727</v>
      </c>
      <c r="I326" s="663" t="s">
        <v>1728</v>
      </c>
      <c r="J326" s="663" t="s">
        <v>1729</v>
      </c>
      <c r="K326" s="663" t="s">
        <v>1730</v>
      </c>
      <c r="L326" s="665">
        <v>2663.1599999999994</v>
      </c>
      <c r="M326" s="665">
        <v>1</v>
      </c>
      <c r="N326" s="666">
        <v>2663.1599999999994</v>
      </c>
    </row>
    <row r="327" spans="1:14" ht="14.4" customHeight="1" x14ac:dyDescent="0.3">
      <c r="A327" s="661" t="s">
        <v>549</v>
      </c>
      <c r="B327" s="662" t="s">
        <v>550</v>
      </c>
      <c r="C327" s="663" t="s">
        <v>559</v>
      </c>
      <c r="D327" s="664" t="s">
        <v>3573</v>
      </c>
      <c r="E327" s="663" t="s">
        <v>565</v>
      </c>
      <c r="F327" s="664" t="s">
        <v>3575</v>
      </c>
      <c r="G327" s="663" t="s">
        <v>634</v>
      </c>
      <c r="H327" s="663" t="s">
        <v>1731</v>
      </c>
      <c r="I327" s="663" t="s">
        <v>1732</v>
      </c>
      <c r="J327" s="663" t="s">
        <v>1733</v>
      </c>
      <c r="K327" s="663" t="s">
        <v>1734</v>
      </c>
      <c r="L327" s="665">
        <v>128.66</v>
      </c>
      <c r="M327" s="665">
        <v>1</v>
      </c>
      <c r="N327" s="666">
        <v>128.66</v>
      </c>
    </row>
    <row r="328" spans="1:14" ht="14.4" customHeight="1" x14ac:dyDescent="0.3">
      <c r="A328" s="661" t="s">
        <v>549</v>
      </c>
      <c r="B328" s="662" t="s">
        <v>550</v>
      </c>
      <c r="C328" s="663" t="s">
        <v>559</v>
      </c>
      <c r="D328" s="664" t="s">
        <v>3573</v>
      </c>
      <c r="E328" s="663" t="s">
        <v>565</v>
      </c>
      <c r="F328" s="664" t="s">
        <v>3575</v>
      </c>
      <c r="G328" s="663" t="s">
        <v>634</v>
      </c>
      <c r="H328" s="663" t="s">
        <v>1735</v>
      </c>
      <c r="I328" s="663" t="s">
        <v>1736</v>
      </c>
      <c r="J328" s="663" t="s">
        <v>1737</v>
      </c>
      <c r="K328" s="663" t="s">
        <v>1738</v>
      </c>
      <c r="L328" s="665">
        <v>65.599999999999994</v>
      </c>
      <c r="M328" s="665">
        <v>2</v>
      </c>
      <c r="N328" s="666">
        <v>131.19999999999999</v>
      </c>
    </row>
    <row r="329" spans="1:14" ht="14.4" customHeight="1" x14ac:dyDescent="0.3">
      <c r="A329" s="661" t="s">
        <v>549</v>
      </c>
      <c r="B329" s="662" t="s">
        <v>550</v>
      </c>
      <c r="C329" s="663" t="s">
        <v>559</v>
      </c>
      <c r="D329" s="664" t="s">
        <v>3573</v>
      </c>
      <c r="E329" s="663" t="s">
        <v>565</v>
      </c>
      <c r="F329" s="664" t="s">
        <v>3575</v>
      </c>
      <c r="G329" s="663" t="s">
        <v>634</v>
      </c>
      <c r="H329" s="663" t="s">
        <v>1739</v>
      </c>
      <c r="I329" s="663" t="s">
        <v>237</v>
      </c>
      <c r="J329" s="663" t="s">
        <v>1740</v>
      </c>
      <c r="K329" s="663"/>
      <c r="L329" s="665">
        <v>45.407511762144587</v>
      </c>
      <c r="M329" s="665">
        <v>1</v>
      </c>
      <c r="N329" s="666">
        <v>45.407511762144587</v>
      </c>
    </row>
    <row r="330" spans="1:14" ht="14.4" customHeight="1" x14ac:dyDescent="0.3">
      <c r="A330" s="661" t="s">
        <v>549</v>
      </c>
      <c r="B330" s="662" t="s">
        <v>550</v>
      </c>
      <c r="C330" s="663" t="s">
        <v>559</v>
      </c>
      <c r="D330" s="664" t="s">
        <v>3573</v>
      </c>
      <c r="E330" s="663" t="s">
        <v>565</v>
      </c>
      <c r="F330" s="664" t="s">
        <v>3575</v>
      </c>
      <c r="G330" s="663" t="s">
        <v>634</v>
      </c>
      <c r="H330" s="663" t="s">
        <v>1741</v>
      </c>
      <c r="I330" s="663" t="s">
        <v>1741</v>
      </c>
      <c r="J330" s="663" t="s">
        <v>642</v>
      </c>
      <c r="K330" s="663" t="s">
        <v>1742</v>
      </c>
      <c r="L330" s="665">
        <v>300.14999999999998</v>
      </c>
      <c r="M330" s="665">
        <v>6</v>
      </c>
      <c r="N330" s="666">
        <v>1800.8999999999999</v>
      </c>
    </row>
    <row r="331" spans="1:14" ht="14.4" customHeight="1" x14ac:dyDescent="0.3">
      <c r="A331" s="661" t="s">
        <v>549</v>
      </c>
      <c r="B331" s="662" t="s">
        <v>550</v>
      </c>
      <c r="C331" s="663" t="s">
        <v>559</v>
      </c>
      <c r="D331" s="664" t="s">
        <v>3573</v>
      </c>
      <c r="E331" s="663" t="s">
        <v>565</v>
      </c>
      <c r="F331" s="664" t="s">
        <v>3575</v>
      </c>
      <c r="G331" s="663" t="s">
        <v>634</v>
      </c>
      <c r="H331" s="663" t="s">
        <v>1743</v>
      </c>
      <c r="I331" s="663" t="s">
        <v>1743</v>
      </c>
      <c r="J331" s="663" t="s">
        <v>1744</v>
      </c>
      <c r="K331" s="663" t="s">
        <v>1745</v>
      </c>
      <c r="L331" s="665">
        <v>266.95999999999998</v>
      </c>
      <c r="M331" s="665">
        <v>2</v>
      </c>
      <c r="N331" s="666">
        <v>533.91999999999996</v>
      </c>
    </row>
    <row r="332" spans="1:14" ht="14.4" customHeight="1" x14ac:dyDescent="0.3">
      <c r="A332" s="661" t="s">
        <v>549</v>
      </c>
      <c r="B332" s="662" t="s">
        <v>550</v>
      </c>
      <c r="C332" s="663" t="s">
        <v>559</v>
      </c>
      <c r="D332" s="664" t="s">
        <v>3573</v>
      </c>
      <c r="E332" s="663" t="s">
        <v>565</v>
      </c>
      <c r="F332" s="664" t="s">
        <v>3575</v>
      </c>
      <c r="G332" s="663" t="s">
        <v>634</v>
      </c>
      <c r="H332" s="663" t="s">
        <v>1746</v>
      </c>
      <c r="I332" s="663" t="s">
        <v>1747</v>
      </c>
      <c r="J332" s="663" t="s">
        <v>1748</v>
      </c>
      <c r="K332" s="663" t="s">
        <v>697</v>
      </c>
      <c r="L332" s="665">
        <v>41.61</v>
      </c>
      <c r="M332" s="665">
        <v>2</v>
      </c>
      <c r="N332" s="666">
        <v>83.22</v>
      </c>
    </row>
    <row r="333" spans="1:14" ht="14.4" customHeight="1" x14ac:dyDescent="0.3">
      <c r="A333" s="661" t="s">
        <v>549</v>
      </c>
      <c r="B333" s="662" t="s">
        <v>550</v>
      </c>
      <c r="C333" s="663" t="s">
        <v>559</v>
      </c>
      <c r="D333" s="664" t="s">
        <v>3573</v>
      </c>
      <c r="E333" s="663" t="s">
        <v>565</v>
      </c>
      <c r="F333" s="664" t="s">
        <v>3575</v>
      </c>
      <c r="G333" s="663" t="s">
        <v>634</v>
      </c>
      <c r="H333" s="663" t="s">
        <v>1749</v>
      </c>
      <c r="I333" s="663" t="s">
        <v>1750</v>
      </c>
      <c r="J333" s="663" t="s">
        <v>1751</v>
      </c>
      <c r="K333" s="663" t="s">
        <v>1752</v>
      </c>
      <c r="L333" s="665">
        <v>155.25000000000003</v>
      </c>
      <c r="M333" s="665">
        <v>5</v>
      </c>
      <c r="N333" s="666">
        <v>776.25000000000011</v>
      </c>
    </row>
    <row r="334" spans="1:14" ht="14.4" customHeight="1" x14ac:dyDescent="0.3">
      <c r="A334" s="661" t="s">
        <v>549</v>
      </c>
      <c r="B334" s="662" t="s">
        <v>550</v>
      </c>
      <c r="C334" s="663" t="s">
        <v>559</v>
      </c>
      <c r="D334" s="664" t="s">
        <v>3573</v>
      </c>
      <c r="E334" s="663" t="s">
        <v>565</v>
      </c>
      <c r="F334" s="664" t="s">
        <v>3575</v>
      </c>
      <c r="G334" s="663" t="s">
        <v>634</v>
      </c>
      <c r="H334" s="663" t="s">
        <v>1753</v>
      </c>
      <c r="I334" s="663" t="s">
        <v>1754</v>
      </c>
      <c r="J334" s="663" t="s">
        <v>1755</v>
      </c>
      <c r="K334" s="663" t="s">
        <v>1756</v>
      </c>
      <c r="L334" s="665">
        <v>63.954599249507353</v>
      </c>
      <c r="M334" s="665">
        <v>11</v>
      </c>
      <c r="N334" s="666">
        <v>703.5005917445809</v>
      </c>
    </row>
    <row r="335" spans="1:14" ht="14.4" customHeight="1" x14ac:dyDescent="0.3">
      <c r="A335" s="661" t="s">
        <v>549</v>
      </c>
      <c r="B335" s="662" t="s">
        <v>550</v>
      </c>
      <c r="C335" s="663" t="s">
        <v>559</v>
      </c>
      <c r="D335" s="664" t="s">
        <v>3573</v>
      </c>
      <c r="E335" s="663" t="s">
        <v>565</v>
      </c>
      <c r="F335" s="664" t="s">
        <v>3575</v>
      </c>
      <c r="G335" s="663" t="s">
        <v>634</v>
      </c>
      <c r="H335" s="663" t="s">
        <v>1757</v>
      </c>
      <c r="I335" s="663" t="s">
        <v>1758</v>
      </c>
      <c r="J335" s="663" t="s">
        <v>1759</v>
      </c>
      <c r="K335" s="663" t="s">
        <v>1760</v>
      </c>
      <c r="L335" s="665">
        <v>266.56961786517252</v>
      </c>
      <c r="M335" s="665">
        <v>33</v>
      </c>
      <c r="N335" s="666">
        <v>8796.797389550693</v>
      </c>
    </row>
    <row r="336" spans="1:14" ht="14.4" customHeight="1" x14ac:dyDescent="0.3">
      <c r="A336" s="661" t="s">
        <v>549</v>
      </c>
      <c r="B336" s="662" t="s">
        <v>550</v>
      </c>
      <c r="C336" s="663" t="s">
        <v>559</v>
      </c>
      <c r="D336" s="664" t="s">
        <v>3573</v>
      </c>
      <c r="E336" s="663" t="s">
        <v>565</v>
      </c>
      <c r="F336" s="664" t="s">
        <v>3575</v>
      </c>
      <c r="G336" s="663" t="s">
        <v>634</v>
      </c>
      <c r="H336" s="663" t="s">
        <v>1761</v>
      </c>
      <c r="I336" s="663" t="s">
        <v>1761</v>
      </c>
      <c r="J336" s="663" t="s">
        <v>1762</v>
      </c>
      <c r="K336" s="663" t="s">
        <v>1146</v>
      </c>
      <c r="L336" s="665">
        <v>169.73000000000002</v>
      </c>
      <c r="M336" s="665">
        <v>12</v>
      </c>
      <c r="N336" s="666">
        <v>2036.7600000000002</v>
      </c>
    </row>
    <row r="337" spans="1:14" ht="14.4" customHeight="1" x14ac:dyDescent="0.3">
      <c r="A337" s="661" t="s">
        <v>549</v>
      </c>
      <c r="B337" s="662" t="s">
        <v>550</v>
      </c>
      <c r="C337" s="663" t="s">
        <v>559</v>
      </c>
      <c r="D337" s="664" t="s">
        <v>3573</v>
      </c>
      <c r="E337" s="663" t="s">
        <v>565</v>
      </c>
      <c r="F337" s="664" t="s">
        <v>3575</v>
      </c>
      <c r="G337" s="663" t="s">
        <v>634</v>
      </c>
      <c r="H337" s="663" t="s">
        <v>1763</v>
      </c>
      <c r="I337" s="663" t="s">
        <v>1764</v>
      </c>
      <c r="J337" s="663" t="s">
        <v>1636</v>
      </c>
      <c r="K337" s="663" t="s">
        <v>1765</v>
      </c>
      <c r="L337" s="665">
        <v>89.80530807455807</v>
      </c>
      <c r="M337" s="665">
        <v>18</v>
      </c>
      <c r="N337" s="666">
        <v>1616.4955453420453</v>
      </c>
    </row>
    <row r="338" spans="1:14" ht="14.4" customHeight="1" x14ac:dyDescent="0.3">
      <c r="A338" s="661" t="s">
        <v>549</v>
      </c>
      <c r="B338" s="662" t="s">
        <v>550</v>
      </c>
      <c r="C338" s="663" t="s">
        <v>559</v>
      </c>
      <c r="D338" s="664" t="s">
        <v>3573</v>
      </c>
      <c r="E338" s="663" t="s">
        <v>565</v>
      </c>
      <c r="F338" s="664" t="s">
        <v>3575</v>
      </c>
      <c r="G338" s="663" t="s">
        <v>634</v>
      </c>
      <c r="H338" s="663" t="s">
        <v>1766</v>
      </c>
      <c r="I338" s="663" t="s">
        <v>237</v>
      </c>
      <c r="J338" s="663" t="s">
        <v>1767</v>
      </c>
      <c r="K338" s="663"/>
      <c r="L338" s="665">
        <v>63.275526855497525</v>
      </c>
      <c r="M338" s="665">
        <v>9</v>
      </c>
      <c r="N338" s="666">
        <v>569.4797416994777</v>
      </c>
    </row>
    <row r="339" spans="1:14" ht="14.4" customHeight="1" x14ac:dyDescent="0.3">
      <c r="A339" s="661" t="s">
        <v>549</v>
      </c>
      <c r="B339" s="662" t="s">
        <v>550</v>
      </c>
      <c r="C339" s="663" t="s">
        <v>559</v>
      </c>
      <c r="D339" s="664" t="s">
        <v>3573</v>
      </c>
      <c r="E339" s="663" t="s">
        <v>565</v>
      </c>
      <c r="F339" s="664" t="s">
        <v>3575</v>
      </c>
      <c r="G339" s="663" t="s">
        <v>634</v>
      </c>
      <c r="H339" s="663" t="s">
        <v>1768</v>
      </c>
      <c r="I339" s="663" t="s">
        <v>237</v>
      </c>
      <c r="J339" s="663" t="s">
        <v>1769</v>
      </c>
      <c r="K339" s="663"/>
      <c r="L339" s="665">
        <v>82.903401337331601</v>
      </c>
      <c r="M339" s="665">
        <v>1</v>
      </c>
      <c r="N339" s="666">
        <v>82.903401337331601</v>
      </c>
    </row>
    <row r="340" spans="1:14" ht="14.4" customHeight="1" x14ac:dyDescent="0.3">
      <c r="A340" s="661" t="s">
        <v>549</v>
      </c>
      <c r="B340" s="662" t="s">
        <v>550</v>
      </c>
      <c r="C340" s="663" t="s">
        <v>559</v>
      </c>
      <c r="D340" s="664" t="s">
        <v>3573</v>
      </c>
      <c r="E340" s="663" t="s">
        <v>565</v>
      </c>
      <c r="F340" s="664" t="s">
        <v>3575</v>
      </c>
      <c r="G340" s="663" t="s">
        <v>634</v>
      </c>
      <c r="H340" s="663" t="s">
        <v>1770</v>
      </c>
      <c r="I340" s="663" t="s">
        <v>1771</v>
      </c>
      <c r="J340" s="663" t="s">
        <v>1755</v>
      </c>
      <c r="K340" s="663" t="s">
        <v>1772</v>
      </c>
      <c r="L340" s="665">
        <v>56.819987514984533</v>
      </c>
      <c r="M340" s="665">
        <v>9</v>
      </c>
      <c r="N340" s="666">
        <v>511.37988763486078</v>
      </c>
    </row>
    <row r="341" spans="1:14" ht="14.4" customHeight="1" x14ac:dyDescent="0.3">
      <c r="A341" s="661" t="s">
        <v>549</v>
      </c>
      <c r="B341" s="662" t="s">
        <v>550</v>
      </c>
      <c r="C341" s="663" t="s">
        <v>559</v>
      </c>
      <c r="D341" s="664" t="s">
        <v>3573</v>
      </c>
      <c r="E341" s="663" t="s">
        <v>565</v>
      </c>
      <c r="F341" s="664" t="s">
        <v>3575</v>
      </c>
      <c r="G341" s="663" t="s">
        <v>634</v>
      </c>
      <c r="H341" s="663" t="s">
        <v>1773</v>
      </c>
      <c r="I341" s="663" t="s">
        <v>237</v>
      </c>
      <c r="J341" s="663" t="s">
        <v>1774</v>
      </c>
      <c r="K341" s="663"/>
      <c r="L341" s="665">
        <v>46.749999999999993</v>
      </c>
      <c r="M341" s="665">
        <v>4</v>
      </c>
      <c r="N341" s="666">
        <v>186.99999999999997</v>
      </c>
    </row>
    <row r="342" spans="1:14" ht="14.4" customHeight="1" x14ac:dyDescent="0.3">
      <c r="A342" s="661" t="s">
        <v>549</v>
      </c>
      <c r="B342" s="662" t="s">
        <v>550</v>
      </c>
      <c r="C342" s="663" t="s">
        <v>559</v>
      </c>
      <c r="D342" s="664" t="s">
        <v>3573</v>
      </c>
      <c r="E342" s="663" t="s">
        <v>565</v>
      </c>
      <c r="F342" s="664" t="s">
        <v>3575</v>
      </c>
      <c r="G342" s="663" t="s">
        <v>634</v>
      </c>
      <c r="H342" s="663" t="s">
        <v>1775</v>
      </c>
      <c r="I342" s="663" t="s">
        <v>1776</v>
      </c>
      <c r="J342" s="663" t="s">
        <v>1777</v>
      </c>
      <c r="K342" s="663" t="s">
        <v>1778</v>
      </c>
      <c r="L342" s="665">
        <v>128.64993884430552</v>
      </c>
      <c r="M342" s="665">
        <v>8</v>
      </c>
      <c r="N342" s="666">
        <v>1029.1995107544442</v>
      </c>
    </row>
    <row r="343" spans="1:14" ht="14.4" customHeight="1" x14ac:dyDescent="0.3">
      <c r="A343" s="661" t="s">
        <v>549</v>
      </c>
      <c r="B343" s="662" t="s">
        <v>550</v>
      </c>
      <c r="C343" s="663" t="s">
        <v>559</v>
      </c>
      <c r="D343" s="664" t="s">
        <v>3573</v>
      </c>
      <c r="E343" s="663" t="s">
        <v>565</v>
      </c>
      <c r="F343" s="664" t="s">
        <v>3575</v>
      </c>
      <c r="G343" s="663" t="s">
        <v>634</v>
      </c>
      <c r="H343" s="663" t="s">
        <v>1779</v>
      </c>
      <c r="I343" s="663" t="s">
        <v>1780</v>
      </c>
      <c r="J343" s="663" t="s">
        <v>1260</v>
      </c>
      <c r="K343" s="663" t="s">
        <v>1781</v>
      </c>
      <c r="L343" s="665">
        <v>107.41011029887463</v>
      </c>
      <c r="M343" s="665">
        <v>2</v>
      </c>
      <c r="N343" s="666">
        <v>214.82022059774926</v>
      </c>
    </row>
    <row r="344" spans="1:14" ht="14.4" customHeight="1" x14ac:dyDescent="0.3">
      <c r="A344" s="661" t="s">
        <v>549</v>
      </c>
      <c r="B344" s="662" t="s">
        <v>550</v>
      </c>
      <c r="C344" s="663" t="s">
        <v>559</v>
      </c>
      <c r="D344" s="664" t="s">
        <v>3573</v>
      </c>
      <c r="E344" s="663" t="s">
        <v>565</v>
      </c>
      <c r="F344" s="664" t="s">
        <v>3575</v>
      </c>
      <c r="G344" s="663" t="s">
        <v>634</v>
      </c>
      <c r="H344" s="663" t="s">
        <v>1782</v>
      </c>
      <c r="I344" s="663" t="s">
        <v>1783</v>
      </c>
      <c r="J344" s="663" t="s">
        <v>1784</v>
      </c>
      <c r="K344" s="663" t="s">
        <v>1785</v>
      </c>
      <c r="L344" s="665">
        <v>555.41999999999996</v>
      </c>
      <c r="M344" s="665">
        <v>2</v>
      </c>
      <c r="N344" s="666">
        <v>1110.8399999999999</v>
      </c>
    </row>
    <row r="345" spans="1:14" ht="14.4" customHeight="1" x14ac:dyDescent="0.3">
      <c r="A345" s="661" t="s">
        <v>549</v>
      </c>
      <c r="B345" s="662" t="s">
        <v>550</v>
      </c>
      <c r="C345" s="663" t="s">
        <v>559</v>
      </c>
      <c r="D345" s="664" t="s">
        <v>3573</v>
      </c>
      <c r="E345" s="663" t="s">
        <v>565</v>
      </c>
      <c r="F345" s="664" t="s">
        <v>3575</v>
      </c>
      <c r="G345" s="663" t="s">
        <v>634</v>
      </c>
      <c r="H345" s="663" t="s">
        <v>1786</v>
      </c>
      <c r="I345" s="663" t="s">
        <v>237</v>
      </c>
      <c r="J345" s="663" t="s">
        <v>1787</v>
      </c>
      <c r="K345" s="663"/>
      <c r="L345" s="665">
        <v>142.23971751353596</v>
      </c>
      <c r="M345" s="665">
        <v>11</v>
      </c>
      <c r="N345" s="666">
        <v>1564.6368926488956</v>
      </c>
    </row>
    <row r="346" spans="1:14" ht="14.4" customHeight="1" x14ac:dyDescent="0.3">
      <c r="A346" s="661" t="s">
        <v>549</v>
      </c>
      <c r="B346" s="662" t="s">
        <v>550</v>
      </c>
      <c r="C346" s="663" t="s">
        <v>559</v>
      </c>
      <c r="D346" s="664" t="s">
        <v>3573</v>
      </c>
      <c r="E346" s="663" t="s">
        <v>565</v>
      </c>
      <c r="F346" s="664" t="s">
        <v>3575</v>
      </c>
      <c r="G346" s="663" t="s">
        <v>634</v>
      </c>
      <c r="H346" s="663" t="s">
        <v>1788</v>
      </c>
      <c r="I346" s="663" t="s">
        <v>1788</v>
      </c>
      <c r="J346" s="663" t="s">
        <v>1789</v>
      </c>
      <c r="K346" s="663" t="s">
        <v>1790</v>
      </c>
      <c r="L346" s="665">
        <v>142.59998187557792</v>
      </c>
      <c r="M346" s="665">
        <v>3</v>
      </c>
      <c r="N346" s="666">
        <v>427.7999456267338</v>
      </c>
    </row>
    <row r="347" spans="1:14" ht="14.4" customHeight="1" x14ac:dyDescent="0.3">
      <c r="A347" s="661" t="s">
        <v>549</v>
      </c>
      <c r="B347" s="662" t="s">
        <v>550</v>
      </c>
      <c r="C347" s="663" t="s">
        <v>559</v>
      </c>
      <c r="D347" s="664" t="s">
        <v>3573</v>
      </c>
      <c r="E347" s="663" t="s">
        <v>565</v>
      </c>
      <c r="F347" s="664" t="s">
        <v>3575</v>
      </c>
      <c r="G347" s="663" t="s">
        <v>634</v>
      </c>
      <c r="H347" s="663" t="s">
        <v>1791</v>
      </c>
      <c r="I347" s="663" t="s">
        <v>1792</v>
      </c>
      <c r="J347" s="663" t="s">
        <v>1441</v>
      </c>
      <c r="K347" s="663" t="s">
        <v>1793</v>
      </c>
      <c r="L347" s="665">
        <v>59.69178414643973</v>
      </c>
      <c r="M347" s="665">
        <v>13</v>
      </c>
      <c r="N347" s="666">
        <v>775.99319390371647</v>
      </c>
    </row>
    <row r="348" spans="1:14" ht="14.4" customHeight="1" x14ac:dyDescent="0.3">
      <c r="A348" s="661" t="s">
        <v>549</v>
      </c>
      <c r="B348" s="662" t="s">
        <v>550</v>
      </c>
      <c r="C348" s="663" t="s">
        <v>559</v>
      </c>
      <c r="D348" s="664" t="s">
        <v>3573</v>
      </c>
      <c r="E348" s="663" t="s">
        <v>565</v>
      </c>
      <c r="F348" s="664" t="s">
        <v>3575</v>
      </c>
      <c r="G348" s="663" t="s">
        <v>634</v>
      </c>
      <c r="H348" s="663" t="s">
        <v>1794</v>
      </c>
      <c r="I348" s="663" t="s">
        <v>1795</v>
      </c>
      <c r="J348" s="663" t="s">
        <v>1796</v>
      </c>
      <c r="K348" s="663" t="s">
        <v>1797</v>
      </c>
      <c r="L348" s="665">
        <v>31.521999999999991</v>
      </c>
      <c r="M348" s="665">
        <v>5</v>
      </c>
      <c r="N348" s="666">
        <v>157.60999999999996</v>
      </c>
    </row>
    <row r="349" spans="1:14" ht="14.4" customHeight="1" x14ac:dyDescent="0.3">
      <c r="A349" s="661" t="s">
        <v>549</v>
      </c>
      <c r="B349" s="662" t="s">
        <v>550</v>
      </c>
      <c r="C349" s="663" t="s">
        <v>559</v>
      </c>
      <c r="D349" s="664" t="s">
        <v>3573</v>
      </c>
      <c r="E349" s="663" t="s">
        <v>565</v>
      </c>
      <c r="F349" s="664" t="s">
        <v>3575</v>
      </c>
      <c r="G349" s="663" t="s">
        <v>634</v>
      </c>
      <c r="H349" s="663" t="s">
        <v>1798</v>
      </c>
      <c r="I349" s="663" t="s">
        <v>1799</v>
      </c>
      <c r="J349" s="663" t="s">
        <v>1800</v>
      </c>
      <c r="K349" s="663" t="s">
        <v>1801</v>
      </c>
      <c r="L349" s="665">
        <v>25.537940148286651</v>
      </c>
      <c r="M349" s="665">
        <v>29</v>
      </c>
      <c r="N349" s="666">
        <v>740.60026430031292</v>
      </c>
    </row>
    <row r="350" spans="1:14" ht="14.4" customHeight="1" x14ac:dyDescent="0.3">
      <c r="A350" s="661" t="s">
        <v>549</v>
      </c>
      <c r="B350" s="662" t="s">
        <v>550</v>
      </c>
      <c r="C350" s="663" t="s">
        <v>559</v>
      </c>
      <c r="D350" s="664" t="s">
        <v>3573</v>
      </c>
      <c r="E350" s="663" t="s">
        <v>565</v>
      </c>
      <c r="F350" s="664" t="s">
        <v>3575</v>
      </c>
      <c r="G350" s="663" t="s">
        <v>634</v>
      </c>
      <c r="H350" s="663" t="s">
        <v>1802</v>
      </c>
      <c r="I350" s="663" t="s">
        <v>1803</v>
      </c>
      <c r="J350" s="663" t="s">
        <v>1804</v>
      </c>
      <c r="K350" s="663" t="s">
        <v>1805</v>
      </c>
      <c r="L350" s="665">
        <v>67.707518811295316</v>
      </c>
      <c r="M350" s="665">
        <v>4</v>
      </c>
      <c r="N350" s="666">
        <v>270.83007524518126</v>
      </c>
    </row>
    <row r="351" spans="1:14" ht="14.4" customHeight="1" x14ac:dyDescent="0.3">
      <c r="A351" s="661" t="s">
        <v>549</v>
      </c>
      <c r="B351" s="662" t="s">
        <v>550</v>
      </c>
      <c r="C351" s="663" t="s">
        <v>559</v>
      </c>
      <c r="D351" s="664" t="s">
        <v>3573</v>
      </c>
      <c r="E351" s="663" t="s">
        <v>565</v>
      </c>
      <c r="F351" s="664" t="s">
        <v>3575</v>
      </c>
      <c r="G351" s="663" t="s">
        <v>634</v>
      </c>
      <c r="H351" s="663" t="s">
        <v>1806</v>
      </c>
      <c r="I351" s="663" t="s">
        <v>1807</v>
      </c>
      <c r="J351" s="663" t="s">
        <v>1808</v>
      </c>
      <c r="K351" s="663" t="s">
        <v>1809</v>
      </c>
      <c r="L351" s="665">
        <v>88.389999999999986</v>
      </c>
      <c r="M351" s="665">
        <v>1</v>
      </c>
      <c r="N351" s="666">
        <v>88.389999999999986</v>
      </c>
    </row>
    <row r="352" spans="1:14" ht="14.4" customHeight="1" x14ac:dyDescent="0.3">
      <c r="A352" s="661" t="s">
        <v>549</v>
      </c>
      <c r="B352" s="662" t="s">
        <v>550</v>
      </c>
      <c r="C352" s="663" t="s">
        <v>559</v>
      </c>
      <c r="D352" s="664" t="s">
        <v>3573</v>
      </c>
      <c r="E352" s="663" t="s">
        <v>565</v>
      </c>
      <c r="F352" s="664" t="s">
        <v>3575</v>
      </c>
      <c r="G352" s="663" t="s">
        <v>634</v>
      </c>
      <c r="H352" s="663" t="s">
        <v>1810</v>
      </c>
      <c r="I352" s="663" t="s">
        <v>1811</v>
      </c>
      <c r="J352" s="663" t="s">
        <v>1812</v>
      </c>
      <c r="K352" s="663" t="s">
        <v>1813</v>
      </c>
      <c r="L352" s="665">
        <v>153.54</v>
      </c>
      <c r="M352" s="665">
        <v>2</v>
      </c>
      <c r="N352" s="666">
        <v>307.08</v>
      </c>
    </row>
    <row r="353" spans="1:14" ht="14.4" customHeight="1" x14ac:dyDescent="0.3">
      <c r="A353" s="661" t="s">
        <v>549</v>
      </c>
      <c r="B353" s="662" t="s">
        <v>550</v>
      </c>
      <c r="C353" s="663" t="s">
        <v>559</v>
      </c>
      <c r="D353" s="664" t="s">
        <v>3573</v>
      </c>
      <c r="E353" s="663" t="s">
        <v>565</v>
      </c>
      <c r="F353" s="664" t="s">
        <v>3575</v>
      </c>
      <c r="G353" s="663" t="s">
        <v>634</v>
      </c>
      <c r="H353" s="663" t="s">
        <v>1814</v>
      </c>
      <c r="I353" s="663" t="s">
        <v>1815</v>
      </c>
      <c r="J353" s="663" t="s">
        <v>1816</v>
      </c>
      <c r="K353" s="663" t="s">
        <v>1817</v>
      </c>
      <c r="L353" s="665">
        <v>41.89</v>
      </c>
      <c r="M353" s="665">
        <v>2</v>
      </c>
      <c r="N353" s="666">
        <v>83.78</v>
      </c>
    </row>
    <row r="354" spans="1:14" ht="14.4" customHeight="1" x14ac:dyDescent="0.3">
      <c r="A354" s="661" t="s">
        <v>549</v>
      </c>
      <c r="B354" s="662" t="s">
        <v>550</v>
      </c>
      <c r="C354" s="663" t="s">
        <v>559</v>
      </c>
      <c r="D354" s="664" t="s">
        <v>3573</v>
      </c>
      <c r="E354" s="663" t="s">
        <v>565</v>
      </c>
      <c r="F354" s="664" t="s">
        <v>3575</v>
      </c>
      <c r="G354" s="663" t="s">
        <v>634</v>
      </c>
      <c r="H354" s="663" t="s">
        <v>1818</v>
      </c>
      <c r="I354" s="663" t="s">
        <v>1819</v>
      </c>
      <c r="J354" s="663" t="s">
        <v>1820</v>
      </c>
      <c r="K354" s="663" t="s">
        <v>1821</v>
      </c>
      <c r="L354" s="665">
        <v>305.71996839373242</v>
      </c>
      <c r="M354" s="665">
        <v>1</v>
      </c>
      <c r="N354" s="666">
        <v>305.71996839373242</v>
      </c>
    </row>
    <row r="355" spans="1:14" ht="14.4" customHeight="1" x14ac:dyDescent="0.3">
      <c r="A355" s="661" t="s">
        <v>549</v>
      </c>
      <c r="B355" s="662" t="s">
        <v>550</v>
      </c>
      <c r="C355" s="663" t="s">
        <v>559</v>
      </c>
      <c r="D355" s="664" t="s">
        <v>3573</v>
      </c>
      <c r="E355" s="663" t="s">
        <v>565</v>
      </c>
      <c r="F355" s="664" t="s">
        <v>3575</v>
      </c>
      <c r="G355" s="663" t="s">
        <v>634</v>
      </c>
      <c r="H355" s="663" t="s">
        <v>1822</v>
      </c>
      <c r="I355" s="663" t="s">
        <v>1823</v>
      </c>
      <c r="J355" s="663" t="s">
        <v>1824</v>
      </c>
      <c r="K355" s="663" t="s">
        <v>1825</v>
      </c>
      <c r="L355" s="665">
        <v>39.102056736800662</v>
      </c>
      <c r="M355" s="665">
        <v>5</v>
      </c>
      <c r="N355" s="666">
        <v>195.5102836840033</v>
      </c>
    </row>
    <row r="356" spans="1:14" ht="14.4" customHeight="1" x14ac:dyDescent="0.3">
      <c r="A356" s="661" t="s">
        <v>549</v>
      </c>
      <c r="B356" s="662" t="s">
        <v>550</v>
      </c>
      <c r="C356" s="663" t="s">
        <v>559</v>
      </c>
      <c r="D356" s="664" t="s">
        <v>3573</v>
      </c>
      <c r="E356" s="663" t="s">
        <v>565</v>
      </c>
      <c r="F356" s="664" t="s">
        <v>3575</v>
      </c>
      <c r="G356" s="663" t="s">
        <v>634</v>
      </c>
      <c r="H356" s="663" t="s">
        <v>1826</v>
      </c>
      <c r="I356" s="663" t="s">
        <v>1827</v>
      </c>
      <c r="J356" s="663" t="s">
        <v>1828</v>
      </c>
      <c r="K356" s="663" t="s">
        <v>1829</v>
      </c>
      <c r="L356" s="665">
        <v>108.3994376056193</v>
      </c>
      <c r="M356" s="665">
        <v>36</v>
      </c>
      <c r="N356" s="666">
        <v>3902.3797538022945</v>
      </c>
    </row>
    <row r="357" spans="1:14" ht="14.4" customHeight="1" x14ac:dyDescent="0.3">
      <c r="A357" s="661" t="s">
        <v>549</v>
      </c>
      <c r="B357" s="662" t="s">
        <v>550</v>
      </c>
      <c r="C357" s="663" t="s">
        <v>559</v>
      </c>
      <c r="D357" s="664" t="s">
        <v>3573</v>
      </c>
      <c r="E357" s="663" t="s">
        <v>565</v>
      </c>
      <c r="F357" s="664" t="s">
        <v>3575</v>
      </c>
      <c r="G357" s="663" t="s">
        <v>634</v>
      </c>
      <c r="H357" s="663" t="s">
        <v>1830</v>
      </c>
      <c r="I357" s="663" t="s">
        <v>1830</v>
      </c>
      <c r="J357" s="663" t="s">
        <v>1831</v>
      </c>
      <c r="K357" s="663" t="s">
        <v>1832</v>
      </c>
      <c r="L357" s="665">
        <v>75.5</v>
      </c>
      <c r="M357" s="665">
        <v>2</v>
      </c>
      <c r="N357" s="666">
        <v>151</v>
      </c>
    </row>
    <row r="358" spans="1:14" ht="14.4" customHeight="1" x14ac:dyDescent="0.3">
      <c r="A358" s="661" t="s">
        <v>549</v>
      </c>
      <c r="B358" s="662" t="s">
        <v>550</v>
      </c>
      <c r="C358" s="663" t="s">
        <v>559</v>
      </c>
      <c r="D358" s="664" t="s">
        <v>3573</v>
      </c>
      <c r="E358" s="663" t="s">
        <v>565</v>
      </c>
      <c r="F358" s="664" t="s">
        <v>3575</v>
      </c>
      <c r="G358" s="663" t="s">
        <v>634</v>
      </c>
      <c r="H358" s="663" t="s">
        <v>1833</v>
      </c>
      <c r="I358" s="663" t="s">
        <v>1834</v>
      </c>
      <c r="J358" s="663" t="s">
        <v>1835</v>
      </c>
      <c r="K358" s="663" t="s">
        <v>1836</v>
      </c>
      <c r="L358" s="665">
        <v>422.62952820081961</v>
      </c>
      <c r="M358" s="665">
        <v>3</v>
      </c>
      <c r="N358" s="666">
        <v>1267.8885846024589</v>
      </c>
    </row>
    <row r="359" spans="1:14" ht="14.4" customHeight="1" x14ac:dyDescent="0.3">
      <c r="A359" s="661" t="s">
        <v>549</v>
      </c>
      <c r="B359" s="662" t="s">
        <v>550</v>
      </c>
      <c r="C359" s="663" t="s">
        <v>559</v>
      </c>
      <c r="D359" s="664" t="s">
        <v>3573</v>
      </c>
      <c r="E359" s="663" t="s">
        <v>565</v>
      </c>
      <c r="F359" s="664" t="s">
        <v>3575</v>
      </c>
      <c r="G359" s="663" t="s">
        <v>634</v>
      </c>
      <c r="H359" s="663" t="s">
        <v>1837</v>
      </c>
      <c r="I359" s="663" t="s">
        <v>1838</v>
      </c>
      <c r="J359" s="663" t="s">
        <v>1839</v>
      </c>
      <c r="K359" s="663" t="s">
        <v>1840</v>
      </c>
      <c r="L359" s="665">
        <v>1047.9396985585277</v>
      </c>
      <c r="M359" s="665">
        <v>3</v>
      </c>
      <c r="N359" s="666">
        <v>3143.819095675583</v>
      </c>
    </row>
    <row r="360" spans="1:14" ht="14.4" customHeight="1" x14ac:dyDescent="0.3">
      <c r="A360" s="661" t="s">
        <v>549</v>
      </c>
      <c r="B360" s="662" t="s">
        <v>550</v>
      </c>
      <c r="C360" s="663" t="s">
        <v>559</v>
      </c>
      <c r="D360" s="664" t="s">
        <v>3573</v>
      </c>
      <c r="E360" s="663" t="s">
        <v>565</v>
      </c>
      <c r="F360" s="664" t="s">
        <v>3575</v>
      </c>
      <c r="G360" s="663" t="s">
        <v>634</v>
      </c>
      <c r="H360" s="663" t="s">
        <v>1841</v>
      </c>
      <c r="I360" s="663" t="s">
        <v>1842</v>
      </c>
      <c r="J360" s="663" t="s">
        <v>1843</v>
      </c>
      <c r="K360" s="663" t="s">
        <v>1844</v>
      </c>
      <c r="L360" s="665">
        <v>3779.3600000000006</v>
      </c>
      <c r="M360" s="665">
        <v>2</v>
      </c>
      <c r="N360" s="666">
        <v>7558.7200000000012</v>
      </c>
    </row>
    <row r="361" spans="1:14" ht="14.4" customHeight="1" x14ac:dyDescent="0.3">
      <c r="A361" s="661" t="s">
        <v>549</v>
      </c>
      <c r="B361" s="662" t="s">
        <v>550</v>
      </c>
      <c r="C361" s="663" t="s">
        <v>559</v>
      </c>
      <c r="D361" s="664" t="s">
        <v>3573</v>
      </c>
      <c r="E361" s="663" t="s">
        <v>565</v>
      </c>
      <c r="F361" s="664" t="s">
        <v>3575</v>
      </c>
      <c r="G361" s="663" t="s">
        <v>634</v>
      </c>
      <c r="H361" s="663" t="s">
        <v>1845</v>
      </c>
      <c r="I361" s="663" t="s">
        <v>1846</v>
      </c>
      <c r="J361" s="663" t="s">
        <v>1847</v>
      </c>
      <c r="K361" s="663" t="s">
        <v>1848</v>
      </c>
      <c r="L361" s="665">
        <v>84.49</v>
      </c>
      <c r="M361" s="665">
        <v>1</v>
      </c>
      <c r="N361" s="666">
        <v>84.49</v>
      </c>
    </row>
    <row r="362" spans="1:14" ht="14.4" customHeight="1" x14ac:dyDescent="0.3">
      <c r="A362" s="661" t="s">
        <v>549</v>
      </c>
      <c r="B362" s="662" t="s">
        <v>550</v>
      </c>
      <c r="C362" s="663" t="s">
        <v>559</v>
      </c>
      <c r="D362" s="664" t="s">
        <v>3573</v>
      </c>
      <c r="E362" s="663" t="s">
        <v>565</v>
      </c>
      <c r="F362" s="664" t="s">
        <v>3575</v>
      </c>
      <c r="G362" s="663" t="s">
        <v>634</v>
      </c>
      <c r="H362" s="663" t="s">
        <v>1849</v>
      </c>
      <c r="I362" s="663" t="s">
        <v>1850</v>
      </c>
      <c r="J362" s="663" t="s">
        <v>995</v>
      </c>
      <c r="K362" s="663" t="s">
        <v>1851</v>
      </c>
      <c r="L362" s="665">
        <v>103.86147727122869</v>
      </c>
      <c r="M362" s="665">
        <v>19</v>
      </c>
      <c r="N362" s="666">
        <v>1973.3680681533451</v>
      </c>
    </row>
    <row r="363" spans="1:14" ht="14.4" customHeight="1" x14ac:dyDescent="0.3">
      <c r="A363" s="661" t="s">
        <v>549</v>
      </c>
      <c r="B363" s="662" t="s">
        <v>550</v>
      </c>
      <c r="C363" s="663" t="s">
        <v>559</v>
      </c>
      <c r="D363" s="664" t="s">
        <v>3573</v>
      </c>
      <c r="E363" s="663" t="s">
        <v>565</v>
      </c>
      <c r="F363" s="664" t="s">
        <v>3575</v>
      </c>
      <c r="G363" s="663" t="s">
        <v>634</v>
      </c>
      <c r="H363" s="663" t="s">
        <v>1852</v>
      </c>
      <c r="I363" s="663" t="s">
        <v>1853</v>
      </c>
      <c r="J363" s="663" t="s">
        <v>1854</v>
      </c>
      <c r="K363" s="663" t="s">
        <v>1008</v>
      </c>
      <c r="L363" s="665">
        <v>145.76499999999999</v>
      </c>
      <c r="M363" s="665">
        <v>4</v>
      </c>
      <c r="N363" s="666">
        <v>583.05999999999995</v>
      </c>
    </row>
    <row r="364" spans="1:14" ht="14.4" customHeight="1" x14ac:dyDescent="0.3">
      <c r="A364" s="661" t="s">
        <v>549</v>
      </c>
      <c r="B364" s="662" t="s">
        <v>550</v>
      </c>
      <c r="C364" s="663" t="s">
        <v>559</v>
      </c>
      <c r="D364" s="664" t="s">
        <v>3573</v>
      </c>
      <c r="E364" s="663" t="s">
        <v>565</v>
      </c>
      <c r="F364" s="664" t="s">
        <v>3575</v>
      </c>
      <c r="G364" s="663" t="s">
        <v>634</v>
      </c>
      <c r="H364" s="663" t="s">
        <v>1855</v>
      </c>
      <c r="I364" s="663" t="s">
        <v>1856</v>
      </c>
      <c r="J364" s="663" t="s">
        <v>1857</v>
      </c>
      <c r="K364" s="663" t="s">
        <v>1858</v>
      </c>
      <c r="L364" s="665">
        <v>303.93956894528122</v>
      </c>
      <c r="M364" s="665">
        <v>5</v>
      </c>
      <c r="N364" s="666">
        <v>1519.6978447264062</v>
      </c>
    </row>
    <row r="365" spans="1:14" ht="14.4" customHeight="1" x14ac:dyDescent="0.3">
      <c r="A365" s="661" t="s">
        <v>549</v>
      </c>
      <c r="B365" s="662" t="s">
        <v>550</v>
      </c>
      <c r="C365" s="663" t="s">
        <v>559</v>
      </c>
      <c r="D365" s="664" t="s">
        <v>3573</v>
      </c>
      <c r="E365" s="663" t="s">
        <v>565</v>
      </c>
      <c r="F365" s="664" t="s">
        <v>3575</v>
      </c>
      <c r="G365" s="663" t="s">
        <v>634</v>
      </c>
      <c r="H365" s="663" t="s">
        <v>1859</v>
      </c>
      <c r="I365" s="663" t="s">
        <v>1860</v>
      </c>
      <c r="J365" s="663" t="s">
        <v>1861</v>
      </c>
      <c r="K365" s="663" t="s">
        <v>1862</v>
      </c>
      <c r="L365" s="665">
        <v>828.66</v>
      </c>
      <c r="M365" s="665">
        <v>2</v>
      </c>
      <c r="N365" s="666">
        <v>1657.32</v>
      </c>
    </row>
    <row r="366" spans="1:14" ht="14.4" customHeight="1" x14ac:dyDescent="0.3">
      <c r="A366" s="661" t="s">
        <v>549</v>
      </c>
      <c r="B366" s="662" t="s">
        <v>550</v>
      </c>
      <c r="C366" s="663" t="s">
        <v>559</v>
      </c>
      <c r="D366" s="664" t="s">
        <v>3573</v>
      </c>
      <c r="E366" s="663" t="s">
        <v>565</v>
      </c>
      <c r="F366" s="664" t="s">
        <v>3575</v>
      </c>
      <c r="G366" s="663" t="s">
        <v>634</v>
      </c>
      <c r="H366" s="663" t="s">
        <v>1863</v>
      </c>
      <c r="I366" s="663" t="s">
        <v>1864</v>
      </c>
      <c r="J366" s="663" t="s">
        <v>1865</v>
      </c>
      <c r="K366" s="663" t="s">
        <v>1866</v>
      </c>
      <c r="L366" s="665">
        <v>49.679834865020112</v>
      </c>
      <c r="M366" s="665">
        <v>1</v>
      </c>
      <c r="N366" s="666">
        <v>49.679834865020112</v>
      </c>
    </row>
    <row r="367" spans="1:14" ht="14.4" customHeight="1" x14ac:dyDescent="0.3">
      <c r="A367" s="661" t="s">
        <v>549</v>
      </c>
      <c r="B367" s="662" t="s">
        <v>550</v>
      </c>
      <c r="C367" s="663" t="s">
        <v>559</v>
      </c>
      <c r="D367" s="664" t="s">
        <v>3573</v>
      </c>
      <c r="E367" s="663" t="s">
        <v>565</v>
      </c>
      <c r="F367" s="664" t="s">
        <v>3575</v>
      </c>
      <c r="G367" s="663" t="s">
        <v>634</v>
      </c>
      <c r="H367" s="663" t="s">
        <v>1867</v>
      </c>
      <c r="I367" s="663" t="s">
        <v>1868</v>
      </c>
      <c r="J367" s="663" t="s">
        <v>1869</v>
      </c>
      <c r="K367" s="663" t="s">
        <v>1870</v>
      </c>
      <c r="L367" s="665">
        <v>57.366129310042339</v>
      </c>
      <c r="M367" s="665">
        <v>18</v>
      </c>
      <c r="N367" s="666">
        <v>1032.5903275807621</v>
      </c>
    </row>
    <row r="368" spans="1:14" ht="14.4" customHeight="1" x14ac:dyDescent="0.3">
      <c r="A368" s="661" t="s">
        <v>549</v>
      </c>
      <c r="B368" s="662" t="s">
        <v>550</v>
      </c>
      <c r="C368" s="663" t="s">
        <v>559</v>
      </c>
      <c r="D368" s="664" t="s">
        <v>3573</v>
      </c>
      <c r="E368" s="663" t="s">
        <v>565</v>
      </c>
      <c r="F368" s="664" t="s">
        <v>3575</v>
      </c>
      <c r="G368" s="663" t="s">
        <v>634</v>
      </c>
      <c r="H368" s="663" t="s">
        <v>1871</v>
      </c>
      <c r="I368" s="663" t="s">
        <v>1871</v>
      </c>
      <c r="J368" s="663" t="s">
        <v>1872</v>
      </c>
      <c r="K368" s="663" t="s">
        <v>1293</v>
      </c>
      <c r="L368" s="665">
        <v>1081.4899919266977</v>
      </c>
      <c r="M368" s="665">
        <v>14</v>
      </c>
      <c r="N368" s="666">
        <v>15140.859886973769</v>
      </c>
    </row>
    <row r="369" spans="1:14" ht="14.4" customHeight="1" x14ac:dyDescent="0.3">
      <c r="A369" s="661" t="s">
        <v>549</v>
      </c>
      <c r="B369" s="662" t="s">
        <v>550</v>
      </c>
      <c r="C369" s="663" t="s">
        <v>559</v>
      </c>
      <c r="D369" s="664" t="s">
        <v>3573</v>
      </c>
      <c r="E369" s="663" t="s">
        <v>565</v>
      </c>
      <c r="F369" s="664" t="s">
        <v>3575</v>
      </c>
      <c r="G369" s="663" t="s">
        <v>634</v>
      </c>
      <c r="H369" s="663" t="s">
        <v>1873</v>
      </c>
      <c r="I369" s="663" t="s">
        <v>1873</v>
      </c>
      <c r="J369" s="663" t="s">
        <v>1874</v>
      </c>
      <c r="K369" s="663" t="s">
        <v>1875</v>
      </c>
      <c r="L369" s="665">
        <v>546.25</v>
      </c>
      <c r="M369" s="665">
        <v>2</v>
      </c>
      <c r="N369" s="666">
        <v>1092.5</v>
      </c>
    </row>
    <row r="370" spans="1:14" ht="14.4" customHeight="1" x14ac:dyDescent="0.3">
      <c r="A370" s="661" t="s">
        <v>549</v>
      </c>
      <c r="B370" s="662" t="s">
        <v>550</v>
      </c>
      <c r="C370" s="663" t="s">
        <v>559</v>
      </c>
      <c r="D370" s="664" t="s">
        <v>3573</v>
      </c>
      <c r="E370" s="663" t="s">
        <v>565</v>
      </c>
      <c r="F370" s="664" t="s">
        <v>3575</v>
      </c>
      <c r="G370" s="663" t="s">
        <v>634</v>
      </c>
      <c r="H370" s="663" t="s">
        <v>1876</v>
      </c>
      <c r="I370" s="663" t="s">
        <v>1877</v>
      </c>
      <c r="J370" s="663" t="s">
        <v>1180</v>
      </c>
      <c r="K370" s="663" t="s">
        <v>1878</v>
      </c>
      <c r="L370" s="665">
        <v>106.7717707683193</v>
      </c>
      <c r="M370" s="665">
        <v>11</v>
      </c>
      <c r="N370" s="666">
        <v>1174.4894784515122</v>
      </c>
    </row>
    <row r="371" spans="1:14" ht="14.4" customHeight="1" x14ac:dyDescent="0.3">
      <c r="A371" s="661" t="s">
        <v>549</v>
      </c>
      <c r="B371" s="662" t="s">
        <v>550</v>
      </c>
      <c r="C371" s="663" t="s">
        <v>559</v>
      </c>
      <c r="D371" s="664" t="s">
        <v>3573</v>
      </c>
      <c r="E371" s="663" t="s">
        <v>565</v>
      </c>
      <c r="F371" s="664" t="s">
        <v>3575</v>
      </c>
      <c r="G371" s="663" t="s">
        <v>634</v>
      </c>
      <c r="H371" s="663" t="s">
        <v>1879</v>
      </c>
      <c r="I371" s="663" t="s">
        <v>1880</v>
      </c>
      <c r="J371" s="663" t="s">
        <v>1881</v>
      </c>
      <c r="K371" s="663" t="s">
        <v>724</v>
      </c>
      <c r="L371" s="665">
        <v>110.29</v>
      </c>
      <c r="M371" s="665">
        <v>2</v>
      </c>
      <c r="N371" s="666">
        <v>220.58</v>
      </c>
    </row>
    <row r="372" spans="1:14" ht="14.4" customHeight="1" x14ac:dyDescent="0.3">
      <c r="A372" s="661" t="s">
        <v>549</v>
      </c>
      <c r="B372" s="662" t="s">
        <v>550</v>
      </c>
      <c r="C372" s="663" t="s">
        <v>559</v>
      </c>
      <c r="D372" s="664" t="s">
        <v>3573</v>
      </c>
      <c r="E372" s="663" t="s">
        <v>565</v>
      </c>
      <c r="F372" s="664" t="s">
        <v>3575</v>
      </c>
      <c r="G372" s="663" t="s">
        <v>634</v>
      </c>
      <c r="H372" s="663" t="s">
        <v>1882</v>
      </c>
      <c r="I372" s="663" t="s">
        <v>1883</v>
      </c>
      <c r="J372" s="663" t="s">
        <v>1884</v>
      </c>
      <c r="K372" s="663" t="s">
        <v>1885</v>
      </c>
      <c r="L372" s="665">
        <v>96.92</v>
      </c>
      <c r="M372" s="665">
        <v>1</v>
      </c>
      <c r="N372" s="666">
        <v>96.92</v>
      </c>
    </row>
    <row r="373" spans="1:14" ht="14.4" customHeight="1" x14ac:dyDescent="0.3">
      <c r="A373" s="661" t="s">
        <v>549</v>
      </c>
      <c r="B373" s="662" t="s">
        <v>550</v>
      </c>
      <c r="C373" s="663" t="s">
        <v>559</v>
      </c>
      <c r="D373" s="664" t="s">
        <v>3573</v>
      </c>
      <c r="E373" s="663" t="s">
        <v>565</v>
      </c>
      <c r="F373" s="664" t="s">
        <v>3575</v>
      </c>
      <c r="G373" s="663" t="s">
        <v>634</v>
      </c>
      <c r="H373" s="663" t="s">
        <v>1886</v>
      </c>
      <c r="I373" s="663" t="s">
        <v>1887</v>
      </c>
      <c r="J373" s="663" t="s">
        <v>811</v>
      </c>
      <c r="K373" s="663" t="s">
        <v>1888</v>
      </c>
      <c r="L373" s="665">
        <v>723.42762593215093</v>
      </c>
      <c r="M373" s="665">
        <v>6</v>
      </c>
      <c r="N373" s="666">
        <v>4340.5657555929056</v>
      </c>
    </row>
    <row r="374" spans="1:14" ht="14.4" customHeight="1" x14ac:dyDescent="0.3">
      <c r="A374" s="661" t="s">
        <v>549</v>
      </c>
      <c r="B374" s="662" t="s">
        <v>550</v>
      </c>
      <c r="C374" s="663" t="s">
        <v>559</v>
      </c>
      <c r="D374" s="664" t="s">
        <v>3573</v>
      </c>
      <c r="E374" s="663" t="s">
        <v>565</v>
      </c>
      <c r="F374" s="664" t="s">
        <v>3575</v>
      </c>
      <c r="G374" s="663" t="s">
        <v>634</v>
      </c>
      <c r="H374" s="663" t="s">
        <v>1889</v>
      </c>
      <c r="I374" s="663" t="s">
        <v>1890</v>
      </c>
      <c r="J374" s="663" t="s">
        <v>1891</v>
      </c>
      <c r="K374" s="663" t="s">
        <v>1892</v>
      </c>
      <c r="L374" s="665">
        <v>42.400000000000006</v>
      </c>
      <c r="M374" s="665">
        <v>3</v>
      </c>
      <c r="N374" s="666">
        <v>127.20000000000002</v>
      </c>
    </row>
    <row r="375" spans="1:14" ht="14.4" customHeight="1" x14ac:dyDescent="0.3">
      <c r="A375" s="661" t="s">
        <v>549</v>
      </c>
      <c r="B375" s="662" t="s">
        <v>550</v>
      </c>
      <c r="C375" s="663" t="s">
        <v>559</v>
      </c>
      <c r="D375" s="664" t="s">
        <v>3573</v>
      </c>
      <c r="E375" s="663" t="s">
        <v>565</v>
      </c>
      <c r="F375" s="664" t="s">
        <v>3575</v>
      </c>
      <c r="G375" s="663" t="s">
        <v>634</v>
      </c>
      <c r="H375" s="663" t="s">
        <v>1893</v>
      </c>
      <c r="I375" s="663" t="s">
        <v>237</v>
      </c>
      <c r="J375" s="663" t="s">
        <v>1894</v>
      </c>
      <c r="K375" s="663"/>
      <c r="L375" s="665">
        <v>153.6885022555515</v>
      </c>
      <c r="M375" s="665">
        <v>23</v>
      </c>
      <c r="N375" s="666">
        <v>3534.8355518776843</v>
      </c>
    </row>
    <row r="376" spans="1:14" ht="14.4" customHeight="1" x14ac:dyDescent="0.3">
      <c r="A376" s="661" t="s">
        <v>549</v>
      </c>
      <c r="B376" s="662" t="s">
        <v>550</v>
      </c>
      <c r="C376" s="663" t="s">
        <v>559</v>
      </c>
      <c r="D376" s="664" t="s">
        <v>3573</v>
      </c>
      <c r="E376" s="663" t="s">
        <v>565</v>
      </c>
      <c r="F376" s="664" t="s">
        <v>3575</v>
      </c>
      <c r="G376" s="663" t="s">
        <v>634</v>
      </c>
      <c r="H376" s="663" t="s">
        <v>1895</v>
      </c>
      <c r="I376" s="663" t="s">
        <v>237</v>
      </c>
      <c r="J376" s="663" t="s">
        <v>1896</v>
      </c>
      <c r="K376" s="663" t="s">
        <v>1897</v>
      </c>
      <c r="L376" s="665">
        <v>73.310000000000016</v>
      </c>
      <c r="M376" s="665">
        <v>1</v>
      </c>
      <c r="N376" s="666">
        <v>73.310000000000016</v>
      </c>
    </row>
    <row r="377" spans="1:14" ht="14.4" customHeight="1" x14ac:dyDescent="0.3">
      <c r="A377" s="661" t="s">
        <v>549</v>
      </c>
      <c r="B377" s="662" t="s">
        <v>550</v>
      </c>
      <c r="C377" s="663" t="s">
        <v>559</v>
      </c>
      <c r="D377" s="664" t="s">
        <v>3573</v>
      </c>
      <c r="E377" s="663" t="s">
        <v>565</v>
      </c>
      <c r="F377" s="664" t="s">
        <v>3575</v>
      </c>
      <c r="G377" s="663" t="s">
        <v>634</v>
      </c>
      <c r="H377" s="663" t="s">
        <v>1898</v>
      </c>
      <c r="I377" s="663" t="s">
        <v>1899</v>
      </c>
      <c r="J377" s="663" t="s">
        <v>1900</v>
      </c>
      <c r="K377" s="663" t="s">
        <v>1901</v>
      </c>
      <c r="L377" s="665">
        <v>172.73000000000002</v>
      </c>
      <c r="M377" s="665">
        <v>4</v>
      </c>
      <c r="N377" s="666">
        <v>690.92000000000007</v>
      </c>
    </row>
    <row r="378" spans="1:14" ht="14.4" customHeight="1" x14ac:dyDescent="0.3">
      <c r="A378" s="661" t="s">
        <v>549</v>
      </c>
      <c r="B378" s="662" t="s">
        <v>550</v>
      </c>
      <c r="C378" s="663" t="s">
        <v>559</v>
      </c>
      <c r="D378" s="664" t="s">
        <v>3573</v>
      </c>
      <c r="E378" s="663" t="s">
        <v>565</v>
      </c>
      <c r="F378" s="664" t="s">
        <v>3575</v>
      </c>
      <c r="G378" s="663" t="s">
        <v>634</v>
      </c>
      <c r="H378" s="663" t="s">
        <v>1902</v>
      </c>
      <c r="I378" s="663" t="s">
        <v>1903</v>
      </c>
      <c r="J378" s="663" t="s">
        <v>1904</v>
      </c>
      <c r="K378" s="663" t="s">
        <v>1146</v>
      </c>
      <c r="L378" s="665">
        <v>211.42874578224698</v>
      </c>
      <c r="M378" s="665">
        <v>4</v>
      </c>
      <c r="N378" s="666">
        <v>845.71498312898791</v>
      </c>
    </row>
    <row r="379" spans="1:14" ht="14.4" customHeight="1" x14ac:dyDescent="0.3">
      <c r="A379" s="661" t="s">
        <v>549</v>
      </c>
      <c r="B379" s="662" t="s">
        <v>550</v>
      </c>
      <c r="C379" s="663" t="s">
        <v>559</v>
      </c>
      <c r="D379" s="664" t="s">
        <v>3573</v>
      </c>
      <c r="E379" s="663" t="s">
        <v>565</v>
      </c>
      <c r="F379" s="664" t="s">
        <v>3575</v>
      </c>
      <c r="G379" s="663" t="s">
        <v>634</v>
      </c>
      <c r="H379" s="663" t="s">
        <v>1905</v>
      </c>
      <c r="I379" s="663" t="s">
        <v>1906</v>
      </c>
      <c r="J379" s="663" t="s">
        <v>1907</v>
      </c>
      <c r="K379" s="663" t="s">
        <v>1908</v>
      </c>
      <c r="L379" s="665">
        <v>202.05740224576488</v>
      </c>
      <c r="M379" s="665">
        <v>4</v>
      </c>
      <c r="N379" s="666">
        <v>808.22960898305951</v>
      </c>
    </row>
    <row r="380" spans="1:14" ht="14.4" customHeight="1" x14ac:dyDescent="0.3">
      <c r="A380" s="661" t="s">
        <v>549</v>
      </c>
      <c r="B380" s="662" t="s">
        <v>550</v>
      </c>
      <c r="C380" s="663" t="s">
        <v>559</v>
      </c>
      <c r="D380" s="664" t="s">
        <v>3573</v>
      </c>
      <c r="E380" s="663" t="s">
        <v>565</v>
      </c>
      <c r="F380" s="664" t="s">
        <v>3575</v>
      </c>
      <c r="G380" s="663" t="s">
        <v>634</v>
      </c>
      <c r="H380" s="663" t="s">
        <v>1909</v>
      </c>
      <c r="I380" s="663" t="s">
        <v>1909</v>
      </c>
      <c r="J380" s="663" t="s">
        <v>1910</v>
      </c>
      <c r="K380" s="663" t="s">
        <v>1911</v>
      </c>
      <c r="L380" s="665">
        <v>1206.7200000000003</v>
      </c>
      <c r="M380" s="665">
        <v>2</v>
      </c>
      <c r="N380" s="666">
        <v>2413.4400000000005</v>
      </c>
    </row>
    <row r="381" spans="1:14" ht="14.4" customHeight="1" x14ac:dyDescent="0.3">
      <c r="A381" s="661" t="s">
        <v>549</v>
      </c>
      <c r="B381" s="662" t="s">
        <v>550</v>
      </c>
      <c r="C381" s="663" t="s">
        <v>559</v>
      </c>
      <c r="D381" s="664" t="s">
        <v>3573</v>
      </c>
      <c r="E381" s="663" t="s">
        <v>565</v>
      </c>
      <c r="F381" s="664" t="s">
        <v>3575</v>
      </c>
      <c r="G381" s="663" t="s">
        <v>634</v>
      </c>
      <c r="H381" s="663" t="s">
        <v>1912</v>
      </c>
      <c r="I381" s="663" t="s">
        <v>1913</v>
      </c>
      <c r="J381" s="663" t="s">
        <v>1914</v>
      </c>
      <c r="K381" s="663" t="s">
        <v>1087</v>
      </c>
      <c r="L381" s="665">
        <v>41.139802398497054</v>
      </c>
      <c r="M381" s="665">
        <v>4</v>
      </c>
      <c r="N381" s="666">
        <v>164.55920959398821</v>
      </c>
    </row>
    <row r="382" spans="1:14" ht="14.4" customHeight="1" x14ac:dyDescent="0.3">
      <c r="A382" s="661" t="s">
        <v>549</v>
      </c>
      <c r="B382" s="662" t="s">
        <v>550</v>
      </c>
      <c r="C382" s="663" t="s">
        <v>559</v>
      </c>
      <c r="D382" s="664" t="s">
        <v>3573</v>
      </c>
      <c r="E382" s="663" t="s">
        <v>565</v>
      </c>
      <c r="F382" s="664" t="s">
        <v>3575</v>
      </c>
      <c r="G382" s="663" t="s">
        <v>634</v>
      </c>
      <c r="H382" s="663" t="s">
        <v>1915</v>
      </c>
      <c r="I382" s="663" t="s">
        <v>1916</v>
      </c>
      <c r="J382" s="663" t="s">
        <v>1917</v>
      </c>
      <c r="K382" s="663" t="s">
        <v>1918</v>
      </c>
      <c r="L382" s="665">
        <v>117.73957517841862</v>
      </c>
      <c r="M382" s="665">
        <v>7</v>
      </c>
      <c r="N382" s="666">
        <v>824.17702624893036</v>
      </c>
    </row>
    <row r="383" spans="1:14" ht="14.4" customHeight="1" x14ac:dyDescent="0.3">
      <c r="A383" s="661" t="s">
        <v>549</v>
      </c>
      <c r="B383" s="662" t="s">
        <v>550</v>
      </c>
      <c r="C383" s="663" t="s">
        <v>559</v>
      </c>
      <c r="D383" s="664" t="s">
        <v>3573</v>
      </c>
      <c r="E383" s="663" t="s">
        <v>565</v>
      </c>
      <c r="F383" s="664" t="s">
        <v>3575</v>
      </c>
      <c r="G383" s="663" t="s">
        <v>634</v>
      </c>
      <c r="H383" s="663" t="s">
        <v>1919</v>
      </c>
      <c r="I383" s="663" t="s">
        <v>1920</v>
      </c>
      <c r="J383" s="663" t="s">
        <v>1921</v>
      </c>
      <c r="K383" s="663" t="s">
        <v>1922</v>
      </c>
      <c r="L383" s="665">
        <v>595.23000000000013</v>
      </c>
      <c r="M383" s="665">
        <v>1</v>
      </c>
      <c r="N383" s="666">
        <v>595.23000000000013</v>
      </c>
    </row>
    <row r="384" spans="1:14" ht="14.4" customHeight="1" x14ac:dyDescent="0.3">
      <c r="A384" s="661" t="s">
        <v>549</v>
      </c>
      <c r="B384" s="662" t="s">
        <v>550</v>
      </c>
      <c r="C384" s="663" t="s">
        <v>559</v>
      </c>
      <c r="D384" s="664" t="s">
        <v>3573</v>
      </c>
      <c r="E384" s="663" t="s">
        <v>565</v>
      </c>
      <c r="F384" s="664" t="s">
        <v>3575</v>
      </c>
      <c r="G384" s="663" t="s">
        <v>634</v>
      </c>
      <c r="H384" s="663" t="s">
        <v>1923</v>
      </c>
      <c r="I384" s="663" t="s">
        <v>1924</v>
      </c>
      <c r="J384" s="663" t="s">
        <v>1925</v>
      </c>
      <c r="K384" s="663" t="s">
        <v>1016</v>
      </c>
      <c r="L384" s="665">
        <v>58.429999999999993</v>
      </c>
      <c r="M384" s="665">
        <v>1</v>
      </c>
      <c r="N384" s="666">
        <v>58.429999999999993</v>
      </c>
    </row>
    <row r="385" spans="1:14" ht="14.4" customHeight="1" x14ac:dyDescent="0.3">
      <c r="A385" s="661" t="s">
        <v>549</v>
      </c>
      <c r="B385" s="662" t="s">
        <v>550</v>
      </c>
      <c r="C385" s="663" t="s">
        <v>559</v>
      </c>
      <c r="D385" s="664" t="s">
        <v>3573</v>
      </c>
      <c r="E385" s="663" t="s">
        <v>565</v>
      </c>
      <c r="F385" s="664" t="s">
        <v>3575</v>
      </c>
      <c r="G385" s="663" t="s">
        <v>634</v>
      </c>
      <c r="H385" s="663" t="s">
        <v>1926</v>
      </c>
      <c r="I385" s="663" t="s">
        <v>1927</v>
      </c>
      <c r="J385" s="663" t="s">
        <v>1928</v>
      </c>
      <c r="K385" s="663" t="s">
        <v>1929</v>
      </c>
      <c r="L385" s="665">
        <v>735.125</v>
      </c>
      <c r="M385" s="665">
        <v>1</v>
      </c>
      <c r="N385" s="666">
        <v>735.125</v>
      </c>
    </row>
    <row r="386" spans="1:14" ht="14.4" customHeight="1" x14ac:dyDescent="0.3">
      <c r="A386" s="661" t="s">
        <v>549</v>
      </c>
      <c r="B386" s="662" t="s">
        <v>550</v>
      </c>
      <c r="C386" s="663" t="s">
        <v>559</v>
      </c>
      <c r="D386" s="664" t="s">
        <v>3573</v>
      </c>
      <c r="E386" s="663" t="s">
        <v>565</v>
      </c>
      <c r="F386" s="664" t="s">
        <v>3575</v>
      </c>
      <c r="G386" s="663" t="s">
        <v>634</v>
      </c>
      <c r="H386" s="663" t="s">
        <v>1930</v>
      </c>
      <c r="I386" s="663" t="s">
        <v>1931</v>
      </c>
      <c r="J386" s="663" t="s">
        <v>1932</v>
      </c>
      <c r="K386" s="663" t="s">
        <v>1933</v>
      </c>
      <c r="L386" s="665">
        <v>1845.9800000000009</v>
      </c>
      <c r="M386" s="665">
        <v>1</v>
      </c>
      <c r="N386" s="666">
        <v>1845.9800000000009</v>
      </c>
    </row>
    <row r="387" spans="1:14" ht="14.4" customHeight="1" x14ac:dyDescent="0.3">
      <c r="A387" s="661" t="s">
        <v>549</v>
      </c>
      <c r="B387" s="662" t="s">
        <v>550</v>
      </c>
      <c r="C387" s="663" t="s">
        <v>559</v>
      </c>
      <c r="D387" s="664" t="s">
        <v>3573</v>
      </c>
      <c r="E387" s="663" t="s">
        <v>565</v>
      </c>
      <c r="F387" s="664" t="s">
        <v>3575</v>
      </c>
      <c r="G387" s="663" t="s">
        <v>634</v>
      </c>
      <c r="H387" s="663" t="s">
        <v>1934</v>
      </c>
      <c r="I387" s="663" t="s">
        <v>1935</v>
      </c>
      <c r="J387" s="663" t="s">
        <v>1936</v>
      </c>
      <c r="K387" s="663" t="s">
        <v>697</v>
      </c>
      <c r="L387" s="665">
        <v>82.89</v>
      </c>
      <c r="M387" s="665">
        <v>2</v>
      </c>
      <c r="N387" s="666">
        <v>165.78</v>
      </c>
    </row>
    <row r="388" spans="1:14" ht="14.4" customHeight="1" x14ac:dyDescent="0.3">
      <c r="A388" s="661" t="s">
        <v>549</v>
      </c>
      <c r="B388" s="662" t="s">
        <v>550</v>
      </c>
      <c r="C388" s="663" t="s">
        <v>559</v>
      </c>
      <c r="D388" s="664" t="s">
        <v>3573</v>
      </c>
      <c r="E388" s="663" t="s">
        <v>565</v>
      </c>
      <c r="F388" s="664" t="s">
        <v>3575</v>
      </c>
      <c r="G388" s="663" t="s">
        <v>634</v>
      </c>
      <c r="H388" s="663" t="s">
        <v>1937</v>
      </c>
      <c r="I388" s="663" t="s">
        <v>1938</v>
      </c>
      <c r="J388" s="663" t="s">
        <v>1939</v>
      </c>
      <c r="K388" s="663" t="s">
        <v>1940</v>
      </c>
      <c r="L388" s="665">
        <v>80.668306636159414</v>
      </c>
      <c r="M388" s="665">
        <v>18</v>
      </c>
      <c r="N388" s="666">
        <v>1452.0295194508694</v>
      </c>
    </row>
    <row r="389" spans="1:14" ht="14.4" customHeight="1" x14ac:dyDescent="0.3">
      <c r="A389" s="661" t="s">
        <v>549</v>
      </c>
      <c r="B389" s="662" t="s">
        <v>550</v>
      </c>
      <c r="C389" s="663" t="s">
        <v>559</v>
      </c>
      <c r="D389" s="664" t="s">
        <v>3573</v>
      </c>
      <c r="E389" s="663" t="s">
        <v>565</v>
      </c>
      <c r="F389" s="664" t="s">
        <v>3575</v>
      </c>
      <c r="G389" s="663" t="s">
        <v>634</v>
      </c>
      <c r="H389" s="663" t="s">
        <v>1941</v>
      </c>
      <c r="I389" s="663" t="s">
        <v>1942</v>
      </c>
      <c r="J389" s="663" t="s">
        <v>1943</v>
      </c>
      <c r="K389" s="663" t="s">
        <v>1944</v>
      </c>
      <c r="L389" s="665">
        <v>457.07953528499399</v>
      </c>
      <c r="M389" s="665">
        <v>11</v>
      </c>
      <c r="N389" s="666">
        <v>5027.8748881349338</v>
      </c>
    </row>
    <row r="390" spans="1:14" ht="14.4" customHeight="1" x14ac:dyDescent="0.3">
      <c r="A390" s="661" t="s">
        <v>549</v>
      </c>
      <c r="B390" s="662" t="s">
        <v>550</v>
      </c>
      <c r="C390" s="663" t="s">
        <v>559</v>
      </c>
      <c r="D390" s="664" t="s">
        <v>3573</v>
      </c>
      <c r="E390" s="663" t="s">
        <v>565</v>
      </c>
      <c r="F390" s="664" t="s">
        <v>3575</v>
      </c>
      <c r="G390" s="663" t="s">
        <v>634</v>
      </c>
      <c r="H390" s="663" t="s">
        <v>1945</v>
      </c>
      <c r="I390" s="663" t="s">
        <v>1945</v>
      </c>
      <c r="J390" s="663" t="s">
        <v>1946</v>
      </c>
      <c r="K390" s="663" t="s">
        <v>1947</v>
      </c>
      <c r="L390" s="665">
        <v>1465.6159228448569</v>
      </c>
      <c r="M390" s="665">
        <v>2</v>
      </c>
      <c r="N390" s="666">
        <v>2931.2318456897137</v>
      </c>
    </row>
    <row r="391" spans="1:14" ht="14.4" customHeight="1" x14ac:dyDescent="0.3">
      <c r="A391" s="661" t="s">
        <v>549</v>
      </c>
      <c r="B391" s="662" t="s">
        <v>550</v>
      </c>
      <c r="C391" s="663" t="s">
        <v>559</v>
      </c>
      <c r="D391" s="664" t="s">
        <v>3573</v>
      </c>
      <c r="E391" s="663" t="s">
        <v>565</v>
      </c>
      <c r="F391" s="664" t="s">
        <v>3575</v>
      </c>
      <c r="G391" s="663" t="s">
        <v>634</v>
      </c>
      <c r="H391" s="663" t="s">
        <v>1948</v>
      </c>
      <c r="I391" s="663" t="s">
        <v>1949</v>
      </c>
      <c r="J391" s="663" t="s">
        <v>1950</v>
      </c>
      <c r="K391" s="663" t="s">
        <v>1951</v>
      </c>
      <c r="L391" s="665">
        <v>424.5383346973498</v>
      </c>
      <c r="M391" s="665">
        <v>2</v>
      </c>
      <c r="N391" s="666">
        <v>849.07666939469959</v>
      </c>
    </row>
    <row r="392" spans="1:14" ht="14.4" customHeight="1" x14ac:dyDescent="0.3">
      <c r="A392" s="661" t="s">
        <v>549</v>
      </c>
      <c r="B392" s="662" t="s">
        <v>550</v>
      </c>
      <c r="C392" s="663" t="s">
        <v>559</v>
      </c>
      <c r="D392" s="664" t="s">
        <v>3573</v>
      </c>
      <c r="E392" s="663" t="s">
        <v>565</v>
      </c>
      <c r="F392" s="664" t="s">
        <v>3575</v>
      </c>
      <c r="G392" s="663" t="s">
        <v>634</v>
      </c>
      <c r="H392" s="663" t="s">
        <v>1952</v>
      </c>
      <c r="I392" s="663" t="s">
        <v>1953</v>
      </c>
      <c r="J392" s="663" t="s">
        <v>1954</v>
      </c>
      <c r="K392" s="663" t="s">
        <v>1955</v>
      </c>
      <c r="L392" s="665">
        <v>78.330131435407196</v>
      </c>
      <c r="M392" s="665">
        <v>13</v>
      </c>
      <c r="N392" s="666">
        <v>1018.2917086602936</v>
      </c>
    </row>
    <row r="393" spans="1:14" ht="14.4" customHeight="1" x14ac:dyDescent="0.3">
      <c r="A393" s="661" t="s">
        <v>549</v>
      </c>
      <c r="B393" s="662" t="s">
        <v>550</v>
      </c>
      <c r="C393" s="663" t="s">
        <v>559</v>
      </c>
      <c r="D393" s="664" t="s">
        <v>3573</v>
      </c>
      <c r="E393" s="663" t="s">
        <v>565</v>
      </c>
      <c r="F393" s="664" t="s">
        <v>3575</v>
      </c>
      <c r="G393" s="663" t="s">
        <v>634</v>
      </c>
      <c r="H393" s="663" t="s">
        <v>1956</v>
      </c>
      <c r="I393" s="663" t="s">
        <v>1957</v>
      </c>
      <c r="J393" s="663" t="s">
        <v>1958</v>
      </c>
      <c r="K393" s="663" t="s">
        <v>1959</v>
      </c>
      <c r="L393" s="665">
        <v>143.26999999999995</v>
      </c>
      <c r="M393" s="665">
        <v>1</v>
      </c>
      <c r="N393" s="666">
        <v>143.26999999999995</v>
      </c>
    </row>
    <row r="394" spans="1:14" ht="14.4" customHeight="1" x14ac:dyDescent="0.3">
      <c r="A394" s="661" t="s">
        <v>549</v>
      </c>
      <c r="B394" s="662" t="s">
        <v>550</v>
      </c>
      <c r="C394" s="663" t="s">
        <v>559</v>
      </c>
      <c r="D394" s="664" t="s">
        <v>3573</v>
      </c>
      <c r="E394" s="663" t="s">
        <v>565</v>
      </c>
      <c r="F394" s="664" t="s">
        <v>3575</v>
      </c>
      <c r="G394" s="663" t="s">
        <v>634</v>
      </c>
      <c r="H394" s="663" t="s">
        <v>1960</v>
      </c>
      <c r="I394" s="663" t="s">
        <v>1961</v>
      </c>
      <c r="J394" s="663" t="s">
        <v>1962</v>
      </c>
      <c r="K394" s="663" t="s">
        <v>1219</v>
      </c>
      <c r="L394" s="665">
        <v>97.085570335108258</v>
      </c>
      <c r="M394" s="665">
        <v>18</v>
      </c>
      <c r="N394" s="666">
        <v>1747.5402660319487</v>
      </c>
    </row>
    <row r="395" spans="1:14" ht="14.4" customHeight="1" x14ac:dyDescent="0.3">
      <c r="A395" s="661" t="s">
        <v>549</v>
      </c>
      <c r="B395" s="662" t="s">
        <v>550</v>
      </c>
      <c r="C395" s="663" t="s">
        <v>559</v>
      </c>
      <c r="D395" s="664" t="s">
        <v>3573</v>
      </c>
      <c r="E395" s="663" t="s">
        <v>565</v>
      </c>
      <c r="F395" s="664" t="s">
        <v>3575</v>
      </c>
      <c r="G395" s="663" t="s">
        <v>634</v>
      </c>
      <c r="H395" s="663" t="s">
        <v>1963</v>
      </c>
      <c r="I395" s="663" t="s">
        <v>1964</v>
      </c>
      <c r="J395" s="663" t="s">
        <v>1965</v>
      </c>
      <c r="K395" s="663" t="s">
        <v>1966</v>
      </c>
      <c r="L395" s="665">
        <v>38.94</v>
      </c>
      <c r="M395" s="665">
        <v>1</v>
      </c>
      <c r="N395" s="666">
        <v>38.94</v>
      </c>
    </row>
    <row r="396" spans="1:14" ht="14.4" customHeight="1" x14ac:dyDescent="0.3">
      <c r="A396" s="661" t="s">
        <v>549</v>
      </c>
      <c r="B396" s="662" t="s">
        <v>550</v>
      </c>
      <c r="C396" s="663" t="s">
        <v>559</v>
      </c>
      <c r="D396" s="664" t="s">
        <v>3573</v>
      </c>
      <c r="E396" s="663" t="s">
        <v>565</v>
      </c>
      <c r="F396" s="664" t="s">
        <v>3575</v>
      </c>
      <c r="G396" s="663" t="s">
        <v>634</v>
      </c>
      <c r="H396" s="663" t="s">
        <v>1967</v>
      </c>
      <c r="I396" s="663" t="s">
        <v>1967</v>
      </c>
      <c r="J396" s="663" t="s">
        <v>1968</v>
      </c>
      <c r="K396" s="663" t="s">
        <v>1969</v>
      </c>
      <c r="L396" s="665">
        <v>84.440372607040274</v>
      </c>
      <c r="M396" s="665">
        <v>3</v>
      </c>
      <c r="N396" s="666">
        <v>253.32111782112082</v>
      </c>
    </row>
    <row r="397" spans="1:14" ht="14.4" customHeight="1" x14ac:dyDescent="0.3">
      <c r="A397" s="661" t="s">
        <v>549</v>
      </c>
      <c r="B397" s="662" t="s">
        <v>550</v>
      </c>
      <c r="C397" s="663" t="s">
        <v>559</v>
      </c>
      <c r="D397" s="664" t="s">
        <v>3573</v>
      </c>
      <c r="E397" s="663" t="s">
        <v>565</v>
      </c>
      <c r="F397" s="664" t="s">
        <v>3575</v>
      </c>
      <c r="G397" s="663" t="s">
        <v>634</v>
      </c>
      <c r="H397" s="663" t="s">
        <v>1970</v>
      </c>
      <c r="I397" s="663" t="s">
        <v>1971</v>
      </c>
      <c r="J397" s="663" t="s">
        <v>1972</v>
      </c>
      <c r="K397" s="663" t="s">
        <v>1973</v>
      </c>
      <c r="L397" s="665">
        <v>80.788292748212584</v>
      </c>
      <c r="M397" s="665">
        <v>2</v>
      </c>
      <c r="N397" s="666">
        <v>161.57658549642517</v>
      </c>
    </row>
    <row r="398" spans="1:14" ht="14.4" customHeight="1" x14ac:dyDescent="0.3">
      <c r="A398" s="661" t="s">
        <v>549</v>
      </c>
      <c r="B398" s="662" t="s">
        <v>550</v>
      </c>
      <c r="C398" s="663" t="s">
        <v>559</v>
      </c>
      <c r="D398" s="664" t="s">
        <v>3573</v>
      </c>
      <c r="E398" s="663" t="s">
        <v>565</v>
      </c>
      <c r="F398" s="664" t="s">
        <v>3575</v>
      </c>
      <c r="G398" s="663" t="s">
        <v>634</v>
      </c>
      <c r="H398" s="663" t="s">
        <v>1974</v>
      </c>
      <c r="I398" s="663" t="s">
        <v>1975</v>
      </c>
      <c r="J398" s="663" t="s">
        <v>1976</v>
      </c>
      <c r="K398" s="663" t="s">
        <v>1977</v>
      </c>
      <c r="L398" s="665">
        <v>102.78002533661157</v>
      </c>
      <c r="M398" s="665">
        <v>4</v>
      </c>
      <c r="N398" s="666">
        <v>411.12010134644629</v>
      </c>
    </row>
    <row r="399" spans="1:14" ht="14.4" customHeight="1" x14ac:dyDescent="0.3">
      <c r="A399" s="661" t="s">
        <v>549</v>
      </c>
      <c r="B399" s="662" t="s">
        <v>550</v>
      </c>
      <c r="C399" s="663" t="s">
        <v>559</v>
      </c>
      <c r="D399" s="664" t="s">
        <v>3573</v>
      </c>
      <c r="E399" s="663" t="s">
        <v>565</v>
      </c>
      <c r="F399" s="664" t="s">
        <v>3575</v>
      </c>
      <c r="G399" s="663" t="s">
        <v>634</v>
      </c>
      <c r="H399" s="663" t="s">
        <v>1978</v>
      </c>
      <c r="I399" s="663" t="s">
        <v>1978</v>
      </c>
      <c r="J399" s="663" t="s">
        <v>1979</v>
      </c>
      <c r="K399" s="663" t="s">
        <v>1980</v>
      </c>
      <c r="L399" s="665">
        <v>96.284521960707352</v>
      </c>
      <c r="M399" s="665">
        <v>19</v>
      </c>
      <c r="N399" s="666">
        <v>1829.4059172534396</v>
      </c>
    </row>
    <row r="400" spans="1:14" ht="14.4" customHeight="1" x14ac:dyDescent="0.3">
      <c r="A400" s="661" t="s">
        <v>549</v>
      </c>
      <c r="B400" s="662" t="s">
        <v>550</v>
      </c>
      <c r="C400" s="663" t="s">
        <v>559</v>
      </c>
      <c r="D400" s="664" t="s">
        <v>3573</v>
      </c>
      <c r="E400" s="663" t="s">
        <v>565</v>
      </c>
      <c r="F400" s="664" t="s">
        <v>3575</v>
      </c>
      <c r="G400" s="663" t="s">
        <v>634</v>
      </c>
      <c r="H400" s="663" t="s">
        <v>1981</v>
      </c>
      <c r="I400" s="663" t="s">
        <v>237</v>
      </c>
      <c r="J400" s="663" t="s">
        <v>1982</v>
      </c>
      <c r="K400" s="663"/>
      <c r="L400" s="665">
        <v>262.75922705882351</v>
      </c>
      <c r="M400" s="665">
        <v>1</v>
      </c>
      <c r="N400" s="666">
        <v>262.75922705882351</v>
      </c>
    </row>
    <row r="401" spans="1:14" ht="14.4" customHeight="1" x14ac:dyDescent="0.3">
      <c r="A401" s="661" t="s">
        <v>549</v>
      </c>
      <c r="B401" s="662" t="s">
        <v>550</v>
      </c>
      <c r="C401" s="663" t="s">
        <v>559</v>
      </c>
      <c r="D401" s="664" t="s">
        <v>3573</v>
      </c>
      <c r="E401" s="663" t="s">
        <v>565</v>
      </c>
      <c r="F401" s="664" t="s">
        <v>3575</v>
      </c>
      <c r="G401" s="663" t="s">
        <v>634</v>
      </c>
      <c r="H401" s="663" t="s">
        <v>1983</v>
      </c>
      <c r="I401" s="663" t="s">
        <v>1984</v>
      </c>
      <c r="J401" s="663" t="s">
        <v>1985</v>
      </c>
      <c r="K401" s="663" t="s">
        <v>1986</v>
      </c>
      <c r="L401" s="665">
        <v>82.833333333333357</v>
      </c>
      <c r="M401" s="665">
        <v>3</v>
      </c>
      <c r="N401" s="666">
        <v>248.50000000000009</v>
      </c>
    </row>
    <row r="402" spans="1:14" ht="14.4" customHeight="1" x14ac:dyDescent="0.3">
      <c r="A402" s="661" t="s">
        <v>549</v>
      </c>
      <c r="B402" s="662" t="s">
        <v>550</v>
      </c>
      <c r="C402" s="663" t="s">
        <v>559</v>
      </c>
      <c r="D402" s="664" t="s">
        <v>3573</v>
      </c>
      <c r="E402" s="663" t="s">
        <v>565</v>
      </c>
      <c r="F402" s="664" t="s">
        <v>3575</v>
      </c>
      <c r="G402" s="663" t="s">
        <v>634</v>
      </c>
      <c r="H402" s="663" t="s">
        <v>1987</v>
      </c>
      <c r="I402" s="663" t="s">
        <v>1988</v>
      </c>
      <c r="J402" s="663" t="s">
        <v>1989</v>
      </c>
      <c r="K402" s="663" t="s">
        <v>1990</v>
      </c>
      <c r="L402" s="665">
        <v>86.778997395989435</v>
      </c>
      <c r="M402" s="665">
        <v>21</v>
      </c>
      <c r="N402" s="666">
        <v>1822.3589453157781</v>
      </c>
    </row>
    <row r="403" spans="1:14" ht="14.4" customHeight="1" x14ac:dyDescent="0.3">
      <c r="A403" s="661" t="s">
        <v>549</v>
      </c>
      <c r="B403" s="662" t="s">
        <v>550</v>
      </c>
      <c r="C403" s="663" t="s">
        <v>559</v>
      </c>
      <c r="D403" s="664" t="s">
        <v>3573</v>
      </c>
      <c r="E403" s="663" t="s">
        <v>565</v>
      </c>
      <c r="F403" s="664" t="s">
        <v>3575</v>
      </c>
      <c r="G403" s="663" t="s">
        <v>634</v>
      </c>
      <c r="H403" s="663" t="s">
        <v>1991</v>
      </c>
      <c r="I403" s="663" t="s">
        <v>1992</v>
      </c>
      <c r="J403" s="663" t="s">
        <v>1993</v>
      </c>
      <c r="K403" s="663" t="s">
        <v>1994</v>
      </c>
      <c r="L403" s="665">
        <v>0</v>
      </c>
      <c r="M403" s="665">
        <v>0</v>
      </c>
      <c r="N403" s="666">
        <v>0</v>
      </c>
    </row>
    <row r="404" spans="1:14" ht="14.4" customHeight="1" x14ac:dyDescent="0.3">
      <c r="A404" s="661" t="s">
        <v>549</v>
      </c>
      <c r="B404" s="662" t="s">
        <v>550</v>
      </c>
      <c r="C404" s="663" t="s">
        <v>559</v>
      </c>
      <c r="D404" s="664" t="s">
        <v>3573</v>
      </c>
      <c r="E404" s="663" t="s">
        <v>565</v>
      </c>
      <c r="F404" s="664" t="s">
        <v>3575</v>
      </c>
      <c r="G404" s="663" t="s">
        <v>634</v>
      </c>
      <c r="H404" s="663" t="s">
        <v>1995</v>
      </c>
      <c r="I404" s="663" t="s">
        <v>1996</v>
      </c>
      <c r="J404" s="663" t="s">
        <v>1997</v>
      </c>
      <c r="K404" s="663" t="s">
        <v>1998</v>
      </c>
      <c r="L404" s="665">
        <v>243.75</v>
      </c>
      <c r="M404" s="665">
        <v>1</v>
      </c>
      <c r="N404" s="666">
        <v>243.75</v>
      </c>
    </row>
    <row r="405" spans="1:14" ht="14.4" customHeight="1" x14ac:dyDescent="0.3">
      <c r="A405" s="661" t="s">
        <v>549</v>
      </c>
      <c r="B405" s="662" t="s">
        <v>550</v>
      </c>
      <c r="C405" s="663" t="s">
        <v>559</v>
      </c>
      <c r="D405" s="664" t="s">
        <v>3573</v>
      </c>
      <c r="E405" s="663" t="s">
        <v>565</v>
      </c>
      <c r="F405" s="664" t="s">
        <v>3575</v>
      </c>
      <c r="G405" s="663" t="s">
        <v>634</v>
      </c>
      <c r="H405" s="663" t="s">
        <v>1999</v>
      </c>
      <c r="I405" s="663" t="s">
        <v>2000</v>
      </c>
      <c r="J405" s="663" t="s">
        <v>1401</v>
      </c>
      <c r="K405" s="663" t="s">
        <v>1601</v>
      </c>
      <c r="L405" s="665">
        <v>598.70000000000005</v>
      </c>
      <c r="M405" s="665">
        <v>2</v>
      </c>
      <c r="N405" s="666">
        <v>1197.4000000000001</v>
      </c>
    </row>
    <row r="406" spans="1:14" ht="14.4" customHeight="1" x14ac:dyDescent="0.3">
      <c r="A406" s="661" t="s">
        <v>549</v>
      </c>
      <c r="B406" s="662" t="s">
        <v>550</v>
      </c>
      <c r="C406" s="663" t="s">
        <v>559</v>
      </c>
      <c r="D406" s="664" t="s">
        <v>3573</v>
      </c>
      <c r="E406" s="663" t="s">
        <v>565</v>
      </c>
      <c r="F406" s="664" t="s">
        <v>3575</v>
      </c>
      <c r="G406" s="663" t="s">
        <v>634</v>
      </c>
      <c r="H406" s="663" t="s">
        <v>2001</v>
      </c>
      <c r="I406" s="663" t="s">
        <v>2002</v>
      </c>
      <c r="J406" s="663" t="s">
        <v>2003</v>
      </c>
      <c r="K406" s="663" t="s">
        <v>2004</v>
      </c>
      <c r="L406" s="665">
        <v>131.77000000000001</v>
      </c>
      <c r="M406" s="665">
        <v>1</v>
      </c>
      <c r="N406" s="666">
        <v>131.77000000000001</v>
      </c>
    </row>
    <row r="407" spans="1:14" ht="14.4" customHeight="1" x14ac:dyDescent="0.3">
      <c r="A407" s="661" t="s">
        <v>549</v>
      </c>
      <c r="B407" s="662" t="s">
        <v>550</v>
      </c>
      <c r="C407" s="663" t="s">
        <v>559</v>
      </c>
      <c r="D407" s="664" t="s">
        <v>3573</v>
      </c>
      <c r="E407" s="663" t="s">
        <v>565</v>
      </c>
      <c r="F407" s="664" t="s">
        <v>3575</v>
      </c>
      <c r="G407" s="663" t="s">
        <v>634</v>
      </c>
      <c r="H407" s="663" t="s">
        <v>2005</v>
      </c>
      <c r="I407" s="663" t="s">
        <v>2006</v>
      </c>
      <c r="J407" s="663" t="s">
        <v>2007</v>
      </c>
      <c r="K407" s="663"/>
      <c r="L407" s="665">
        <v>76.08</v>
      </c>
      <c r="M407" s="665">
        <v>1</v>
      </c>
      <c r="N407" s="666">
        <v>76.08</v>
      </c>
    </row>
    <row r="408" spans="1:14" ht="14.4" customHeight="1" x14ac:dyDescent="0.3">
      <c r="A408" s="661" t="s">
        <v>549</v>
      </c>
      <c r="B408" s="662" t="s">
        <v>550</v>
      </c>
      <c r="C408" s="663" t="s">
        <v>559</v>
      </c>
      <c r="D408" s="664" t="s">
        <v>3573</v>
      </c>
      <c r="E408" s="663" t="s">
        <v>565</v>
      </c>
      <c r="F408" s="664" t="s">
        <v>3575</v>
      </c>
      <c r="G408" s="663" t="s">
        <v>634</v>
      </c>
      <c r="H408" s="663" t="s">
        <v>2008</v>
      </c>
      <c r="I408" s="663" t="s">
        <v>237</v>
      </c>
      <c r="J408" s="663" t="s">
        <v>2009</v>
      </c>
      <c r="K408" s="663"/>
      <c r="L408" s="665">
        <v>59.72529863127648</v>
      </c>
      <c r="M408" s="665">
        <v>1</v>
      </c>
      <c r="N408" s="666">
        <v>59.72529863127648</v>
      </c>
    </row>
    <row r="409" spans="1:14" ht="14.4" customHeight="1" x14ac:dyDescent="0.3">
      <c r="A409" s="661" t="s">
        <v>549</v>
      </c>
      <c r="B409" s="662" t="s">
        <v>550</v>
      </c>
      <c r="C409" s="663" t="s">
        <v>559</v>
      </c>
      <c r="D409" s="664" t="s">
        <v>3573</v>
      </c>
      <c r="E409" s="663" t="s">
        <v>565</v>
      </c>
      <c r="F409" s="664" t="s">
        <v>3575</v>
      </c>
      <c r="G409" s="663" t="s">
        <v>634</v>
      </c>
      <c r="H409" s="663" t="s">
        <v>2010</v>
      </c>
      <c r="I409" s="663" t="s">
        <v>237</v>
      </c>
      <c r="J409" s="663" t="s">
        <v>2011</v>
      </c>
      <c r="K409" s="663"/>
      <c r="L409" s="665">
        <v>93.675447181690302</v>
      </c>
      <c r="M409" s="665">
        <v>22</v>
      </c>
      <c r="N409" s="666">
        <v>2060.8598379971868</v>
      </c>
    </row>
    <row r="410" spans="1:14" ht="14.4" customHeight="1" x14ac:dyDescent="0.3">
      <c r="A410" s="661" t="s">
        <v>549</v>
      </c>
      <c r="B410" s="662" t="s">
        <v>550</v>
      </c>
      <c r="C410" s="663" t="s">
        <v>559</v>
      </c>
      <c r="D410" s="664" t="s">
        <v>3573</v>
      </c>
      <c r="E410" s="663" t="s">
        <v>565</v>
      </c>
      <c r="F410" s="664" t="s">
        <v>3575</v>
      </c>
      <c r="G410" s="663" t="s">
        <v>634</v>
      </c>
      <c r="H410" s="663" t="s">
        <v>2012</v>
      </c>
      <c r="I410" s="663" t="s">
        <v>2013</v>
      </c>
      <c r="J410" s="663" t="s">
        <v>2014</v>
      </c>
      <c r="K410" s="663" t="s">
        <v>2015</v>
      </c>
      <c r="L410" s="665">
        <v>39.659999999999982</v>
      </c>
      <c r="M410" s="665">
        <v>2</v>
      </c>
      <c r="N410" s="666">
        <v>79.319999999999965</v>
      </c>
    </row>
    <row r="411" spans="1:14" ht="14.4" customHeight="1" x14ac:dyDescent="0.3">
      <c r="A411" s="661" t="s">
        <v>549</v>
      </c>
      <c r="B411" s="662" t="s">
        <v>550</v>
      </c>
      <c r="C411" s="663" t="s">
        <v>559</v>
      </c>
      <c r="D411" s="664" t="s">
        <v>3573</v>
      </c>
      <c r="E411" s="663" t="s">
        <v>565</v>
      </c>
      <c r="F411" s="664" t="s">
        <v>3575</v>
      </c>
      <c r="G411" s="663" t="s">
        <v>634</v>
      </c>
      <c r="H411" s="663" t="s">
        <v>2016</v>
      </c>
      <c r="I411" s="663" t="s">
        <v>2017</v>
      </c>
      <c r="J411" s="663" t="s">
        <v>2018</v>
      </c>
      <c r="K411" s="663" t="s">
        <v>2019</v>
      </c>
      <c r="L411" s="665">
        <v>92.860000000000028</v>
      </c>
      <c r="M411" s="665">
        <v>1</v>
      </c>
      <c r="N411" s="666">
        <v>92.860000000000028</v>
      </c>
    </row>
    <row r="412" spans="1:14" ht="14.4" customHeight="1" x14ac:dyDescent="0.3">
      <c r="A412" s="661" t="s">
        <v>549</v>
      </c>
      <c r="B412" s="662" t="s">
        <v>550</v>
      </c>
      <c r="C412" s="663" t="s">
        <v>559</v>
      </c>
      <c r="D412" s="664" t="s">
        <v>3573</v>
      </c>
      <c r="E412" s="663" t="s">
        <v>565</v>
      </c>
      <c r="F412" s="664" t="s">
        <v>3575</v>
      </c>
      <c r="G412" s="663" t="s">
        <v>634</v>
      </c>
      <c r="H412" s="663" t="s">
        <v>2020</v>
      </c>
      <c r="I412" s="663" t="s">
        <v>2021</v>
      </c>
      <c r="J412" s="663" t="s">
        <v>2022</v>
      </c>
      <c r="K412" s="663" t="s">
        <v>2023</v>
      </c>
      <c r="L412" s="665">
        <v>38.24</v>
      </c>
      <c r="M412" s="665">
        <v>1</v>
      </c>
      <c r="N412" s="666">
        <v>38.24</v>
      </c>
    </row>
    <row r="413" spans="1:14" ht="14.4" customHeight="1" x14ac:dyDescent="0.3">
      <c r="A413" s="661" t="s">
        <v>549</v>
      </c>
      <c r="B413" s="662" t="s">
        <v>550</v>
      </c>
      <c r="C413" s="663" t="s">
        <v>559</v>
      </c>
      <c r="D413" s="664" t="s">
        <v>3573</v>
      </c>
      <c r="E413" s="663" t="s">
        <v>565</v>
      </c>
      <c r="F413" s="664" t="s">
        <v>3575</v>
      </c>
      <c r="G413" s="663" t="s">
        <v>634</v>
      </c>
      <c r="H413" s="663" t="s">
        <v>2024</v>
      </c>
      <c r="I413" s="663" t="s">
        <v>2025</v>
      </c>
      <c r="J413" s="663" t="s">
        <v>1454</v>
      </c>
      <c r="K413" s="663" t="s">
        <v>2026</v>
      </c>
      <c r="L413" s="665">
        <v>44.02</v>
      </c>
      <c r="M413" s="665">
        <v>1</v>
      </c>
      <c r="N413" s="666">
        <v>44.02</v>
      </c>
    </row>
    <row r="414" spans="1:14" ht="14.4" customHeight="1" x14ac:dyDescent="0.3">
      <c r="A414" s="661" t="s">
        <v>549</v>
      </c>
      <c r="B414" s="662" t="s">
        <v>550</v>
      </c>
      <c r="C414" s="663" t="s">
        <v>559</v>
      </c>
      <c r="D414" s="664" t="s">
        <v>3573</v>
      </c>
      <c r="E414" s="663" t="s">
        <v>565</v>
      </c>
      <c r="F414" s="664" t="s">
        <v>3575</v>
      </c>
      <c r="G414" s="663" t="s">
        <v>634</v>
      </c>
      <c r="H414" s="663" t="s">
        <v>2027</v>
      </c>
      <c r="I414" s="663" t="s">
        <v>2028</v>
      </c>
      <c r="J414" s="663" t="s">
        <v>2029</v>
      </c>
      <c r="K414" s="663" t="s">
        <v>2030</v>
      </c>
      <c r="L414" s="665">
        <v>57.6</v>
      </c>
      <c r="M414" s="665">
        <v>3</v>
      </c>
      <c r="N414" s="666">
        <v>172.8</v>
      </c>
    </row>
    <row r="415" spans="1:14" ht="14.4" customHeight="1" x14ac:dyDescent="0.3">
      <c r="A415" s="661" t="s">
        <v>549</v>
      </c>
      <c r="B415" s="662" t="s">
        <v>550</v>
      </c>
      <c r="C415" s="663" t="s">
        <v>559</v>
      </c>
      <c r="D415" s="664" t="s">
        <v>3573</v>
      </c>
      <c r="E415" s="663" t="s">
        <v>565</v>
      </c>
      <c r="F415" s="664" t="s">
        <v>3575</v>
      </c>
      <c r="G415" s="663" t="s">
        <v>634</v>
      </c>
      <c r="H415" s="663" t="s">
        <v>2031</v>
      </c>
      <c r="I415" s="663" t="s">
        <v>2032</v>
      </c>
      <c r="J415" s="663" t="s">
        <v>2033</v>
      </c>
      <c r="K415" s="663" t="s">
        <v>2034</v>
      </c>
      <c r="L415" s="665">
        <v>236.73937589914237</v>
      </c>
      <c r="M415" s="665">
        <v>2</v>
      </c>
      <c r="N415" s="666">
        <v>473.47875179828475</v>
      </c>
    </row>
    <row r="416" spans="1:14" ht="14.4" customHeight="1" x14ac:dyDescent="0.3">
      <c r="A416" s="661" t="s">
        <v>549</v>
      </c>
      <c r="B416" s="662" t="s">
        <v>550</v>
      </c>
      <c r="C416" s="663" t="s">
        <v>559</v>
      </c>
      <c r="D416" s="664" t="s">
        <v>3573</v>
      </c>
      <c r="E416" s="663" t="s">
        <v>565</v>
      </c>
      <c r="F416" s="664" t="s">
        <v>3575</v>
      </c>
      <c r="G416" s="663" t="s">
        <v>634</v>
      </c>
      <c r="H416" s="663" t="s">
        <v>2035</v>
      </c>
      <c r="I416" s="663" t="s">
        <v>2036</v>
      </c>
      <c r="J416" s="663" t="s">
        <v>2037</v>
      </c>
      <c r="K416" s="663" t="s">
        <v>2038</v>
      </c>
      <c r="L416" s="665">
        <v>74.146329305805494</v>
      </c>
      <c r="M416" s="665">
        <v>33</v>
      </c>
      <c r="N416" s="666">
        <v>2446.8288670915813</v>
      </c>
    </row>
    <row r="417" spans="1:14" ht="14.4" customHeight="1" x14ac:dyDescent="0.3">
      <c r="A417" s="661" t="s">
        <v>549</v>
      </c>
      <c r="B417" s="662" t="s">
        <v>550</v>
      </c>
      <c r="C417" s="663" t="s">
        <v>559</v>
      </c>
      <c r="D417" s="664" t="s">
        <v>3573</v>
      </c>
      <c r="E417" s="663" t="s">
        <v>565</v>
      </c>
      <c r="F417" s="664" t="s">
        <v>3575</v>
      </c>
      <c r="G417" s="663" t="s">
        <v>634</v>
      </c>
      <c r="H417" s="663" t="s">
        <v>2039</v>
      </c>
      <c r="I417" s="663" t="s">
        <v>2040</v>
      </c>
      <c r="J417" s="663" t="s">
        <v>2041</v>
      </c>
      <c r="K417" s="663" t="s">
        <v>2042</v>
      </c>
      <c r="L417" s="665">
        <v>221.2300000000001</v>
      </c>
      <c r="M417" s="665">
        <v>1</v>
      </c>
      <c r="N417" s="666">
        <v>221.2300000000001</v>
      </c>
    </row>
    <row r="418" spans="1:14" ht="14.4" customHeight="1" x14ac:dyDescent="0.3">
      <c r="A418" s="661" t="s">
        <v>549</v>
      </c>
      <c r="B418" s="662" t="s">
        <v>550</v>
      </c>
      <c r="C418" s="663" t="s">
        <v>559</v>
      </c>
      <c r="D418" s="664" t="s">
        <v>3573</v>
      </c>
      <c r="E418" s="663" t="s">
        <v>565</v>
      </c>
      <c r="F418" s="664" t="s">
        <v>3575</v>
      </c>
      <c r="G418" s="663" t="s">
        <v>634</v>
      </c>
      <c r="H418" s="663" t="s">
        <v>2043</v>
      </c>
      <c r="I418" s="663" t="s">
        <v>2044</v>
      </c>
      <c r="J418" s="663" t="s">
        <v>2045</v>
      </c>
      <c r="K418" s="663" t="s">
        <v>1012</v>
      </c>
      <c r="L418" s="665">
        <v>56.969901301428273</v>
      </c>
      <c r="M418" s="665">
        <v>3</v>
      </c>
      <c r="N418" s="666">
        <v>170.90970390428481</v>
      </c>
    </row>
    <row r="419" spans="1:14" ht="14.4" customHeight="1" x14ac:dyDescent="0.3">
      <c r="A419" s="661" t="s">
        <v>549</v>
      </c>
      <c r="B419" s="662" t="s">
        <v>550</v>
      </c>
      <c r="C419" s="663" t="s">
        <v>559</v>
      </c>
      <c r="D419" s="664" t="s">
        <v>3573</v>
      </c>
      <c r="E419" s="663" t="s">
        <v>565</v>
      </c>
      <c r="F419" s="664" t="s">
        <v>3575</v>
      </c>
      <c r="G419" s="663" t="s">
        <v>634</v>
      </c>
      <c r="H419" s="663" t="s">
        <v>2046</v>
      </c>
      <c r="I419" s="663" t="s">
        <v>2047</v>
      </c>
      <c r="J419" s="663" t="s">
        <v>2048</v>
      </c>
      <c r="K419" s="663" t="s">
        <v>1969</v>
      </c>
      <c r="L419" s="665">
        <v>64.22999999999999</v>
      </c>
      <c r="M419" s="665">
        <v>1</v>
      </c>
      <c r="N419" s="666">
        <v>64.22999999999999</v>
      </c>
    </row>
    <row r="420" spans="1:14" ht="14.4" customHeight="1" x14ac:dyDescent="0.3">
      <c r="A420" s="661" t="s">
        <v>549</v>
      </c>
      <c r="B420" s="662" t="s">
        <v>550</v>
      </c>
      <c r="C420" s="663" t="s">
        <v>559</v>
      </c>
      <c r="D420" s="664" t="s">
        <v>3573</v>
      </c>
      <c r="E420" s="663" t="s">
        <v>565</v>
      </c>
      <c r="F420" s="664" t="s">
        <v>3575</v>
      </c>
      <c r="G420" s="663" t="s">
        <v>634</v>
      </c>
      <c r="H420" s="663" t="s">
        <v>2049</v>
      </c>
      <c r="I420" s="663" t="s">
        <v>2050</v>
      </c>
      <c r="J420" s="663" t="s">
        <v>2051</v>
      </c>
      <c r="K420" s="663" t="s">
        <v>2052</v>
      </c>
      <c r="L420" s="665">
        <v>154.14000000000001</v>
      </c>
      <c r="M420" s="665">
        <v>2</v>
      </c>
      <c r="N420" s="666">
        <v>308.28000000000003</v>
      </c>
    </row>
    <row r="421" spans="1:14" ht="14.4" customHeight="1" x14ac:dyDescent="0.3">
      <c r="A421" s="661" t="s">
        <v>549</v>
      </c>
      <c r="B421" s="662" t="s">
        <v>550</v>
      </c>
      <c r="C421" s="663" t="s">
        <v>559</v>
      </c>
      <c r="D421" s="664" t="s">
        <v>3573</v>
      </c>
      <c r="E421" s="663" t="s">
        <v>565</v>
      </c>
      <c r="F421" s="664" t="s">
        <v>3575</v>
      </c>
      <c r="G421" s="663" t="s">
        <v>634</v>
      </c>
      <c r="H421" s="663" t="s">
        <v>2053</v>
      </c>
      <c r="I421" s="663" t="s">
        <v>2054</v>
      </c>
      <c r="J421" s="663" t="s">
        <v>1925</v>
      </c>
      <c r="K421" s="663" t="s">
        <v>2055</v>
      </c>
      <c r="L421" s="665">
        <v>107.39000000000004</v>
      </c>
      <c r="M421" s="665">
        <v>1</v>
      </c>
      <c r="N421" s="666">
        <v>107.39000000000004</v>
      </c>
    </row>
    <row r="422" spans="1:14" ht="14.4" customHeight="1" x14ac:dyDescent="0.3">
      <c r="A422" s="661" t="s">
        <v>549</v>
      </c>
      <c r="B422" s="662" t="s">
        <v>550</v>
      </c>
      <c r="C422" s="663" t="s">
        <v>559</v>
      </c>
      <c r="D422" s="664" t="s">
        <v>3573</v>
      </c>
      <c r="E422" s="663" t="s">
        <v>565</v>
      </c>
      <c r="F422" s="664" t="s">
        <v>3575</v>
      </c>
      <c r="G422" s="663" t="s">
        <v>634</v>
      </c>
      <c r="H422" s="663" t="s">
        <v>2056</v>
      </c>
      <c r="I422" s="663" t="s">
        <v>2057</v>
      </c>
      <c r="J422" s="663" t="s">
        <v>2058</v>
      </c>
      <c r="K422" s="663" t="s">
        <v>2059</v>
      </c>
      <c r="L422" s="665">
        <v>1344.3530575367763</v>
      </c>
      <c r="M422" s="665">
        <v>2</v>
      </c>
      <c r="N422" s="666">
        <v>2688.7061150735526</v>
      </c>
    </row>
    <row r="423" spans="1:14" ht="14.4" customHeight="1" x14ac:dyDescent="0.3">
      <c r="A423" s="661" t="s">
        <v>549</v>
      </c>
      <c r="B423" s="662" t="s">
        <v>550</v>
      </c>
      <c r="C423" s="663" t="s">
        <v>559</v>
      </c>
      <c r="D423" s="664" t="s">
        <v>3573</v>
      </c>
      <c r="E423" s="663" t="s">
        <v>565</v>
      </c>
      <c r="F423" s="664" t="s">
        <v>3575</v>
      </c>
      <c r="G423" s="663" t="s">
        <v>634</v>
      </c>
      <c r="H423" s="663" t="s">
        <v>2060</v>
      </c>
      <c r="I423" s="663" t="s">
        <v>2061</v>
      </c>
      <c r="J423" s="663" t="s">
        <v>2062</v>
      </c>
      <c r="K423" s="663" t="s">
        <v>2063</v>
      </c>
      <c r="L423" s="665">
        <v>845.34999999999991</v>
      </c>
      <c r="M423" s="665">
        <v>1</v>
      </c>
      <c r="N423" s="666">
        <v>845.34999999999991</v>
      </c>
    </row>
    <row r="424" spans="1:14" ht="14.4" customHeight="1" x14ac:dyDescent="0.3">
      <c r="A424" s="661" t="s">
        <v>549</v>
      </c>
      <c r="B424" s="662" t="s">
        <v>550</v>
      </c>
      <c r="C424" s="663" t="s">
        <v>559</v>
      </c>
      <c r="D424" s="664" t="s">
        <v>3573</v>
      </c>
      <c r="E424" s="663" t="s">
        <v>565</v>
      </c>
      <c r="F424" s="664" t="s">
        <v>3575</v>
      </c>
      <c r="G424" s="663" t="s">
        <v>634</v>
      </c>
      <c r="H424" s="663" t="s">
        <v>2064</v>
      </c>
      <c r="I424" s="663" t="s">
        <v>2065</v>
      </c>
      <c r="J424" s="663" t="s">
        <v>2066</v>
      </c>
      <c r="K424" s="663" t="s">
        <v>607</v>
      </c>
      <c r="L424" s="665">
        <v>298.47000000000003</v>
      </c>
      <c r="M424" s="665">
        <v>1</v>
      </c>
      <c r="N424" s="666">
        <v>298.47000000000003</v>
      </c>
    </row>
    <row r="425" spans="1:14" ht="14.4" customHeight="1" x14ac:dyDescent="0.3">
      <c r="A425" s="661" t="s">
        <v>549</v>
      </c>
      <c r="B425" s="662" t="s">
        <v>550</v>
      </c>
      <c r="C425" s="663" t="s">
        <v>559</v>
      </c>
      <c r="D425" s="664" t="s">
        <v>3573</v>
      </c>
      <c r="E425" s="663" t="s">
        <v>565</v>
      </c>
      <c r="F425" s="664" t="s">
        <v>3575</v>
      </c>
      <c r="G425" s="663" t="s">
        <v>634</v>
      </c>
      <c r="H425" s="663" t="s">
        <v>2067</v>
      </c>
      <c r="I425" s="663" t="s">
        <v>2068</v>
      </c>
      <c r="J425" s="663" t="s">
        <v>2069</v>
      </c>
      <c r="K425" s="663" t="s">
        <v>2070</v>
      </c>
      <c r="L425" s="665">
        <v>117.26971290619301</v>
      </c>
      <c r="M425" s="665">
        <v>1</v>
      </c>
      <c r="N425" s="666">
        <v>117.26971290619301</v>
      </c>
    </row>
    <row r="426" spans="1:14" ht="14.4" customHeight="1" x14ac:dyDescent="0.3">
      <c r="A426" s="661" t="s">
        <v>549</v>
      </c>
      <c r="B426" s="662" t="s">
        <v>550</v>
      </c>
      <c r="C426" s="663" t="s">
        <v>559</v>
      </c>
      <c r="D426" s="664" t="s">
        <v>3573</v>
      </c>
      <c r="E426" s="663" t="s">
        <v>565</v>
      </c>
      <c r="F426" s="664" t="s">
        <v>3575</v>
      </c>
      <c r="G426" s="663" t="s">
        <v>634</v>
      </c>
      <c r="H426" s="663" t="s">
        <v>2071</v>
      </c>
      <c r="I426" s="663" t="s">
        <v>2072</v>
      </c>
      <c r="J426" s="663" t="s">
        <v>1561</v>
      </c>
      <c r="K426" s="663" t="s">
        <v>2073</v>
      </c>
      <c r="L426" s="665">
        <v>111.13541361484562</v>
      </c>
      <c r="M426" s="665">
        <v>9</v>
      </c>
      <c r="N426" s="666">
        <v>1000.2187225336105</v>
      </c>
    </row>
    <row r="427" spans="1:14" ht="14.4" customHeight="1" x14ac:dyDescent="0.3">
      <c r="A427" s="661" t="s">
        <v>549</v>
      </c>
      <c r="B427" s="662" t="s">
        <v>550</v>
      </c>
      <c r="C427" s="663" t="s">
        <v>559</v>
      </c>
      <c r="D427" s="664" t="s">
        <v>3573</v>
      </c>
      <c r="E427" s="663" t="s">
        <v>565</v>
      </c>
      <c r="F427" s="664" t="s">
        <v>3575</v>
      </c>
      <c r="G427" s="663" t="s">
        <v>634</v>
      </c>
      <c r="H427" s="663" t="s">
        <v>2074</v>
      </c>
      <c r="I427" s="663" t="s">
        <v>2075</v>
      </c>
      <c r="J427" s="663" t="s">
        <v>2076</v>
      </c>
      <c r="K427" s="663" t="s">
        <v>2077</v>
      </c>
      <c r="L427" s="665">
        <v>294.3539999999997</v>
      </c>
      <c r="M427" s="665">
        <v>1</v>
      </c>
      <c r="N427" s="666">
        <v>294.3539999999997</v>
      </c>
    </row>
    <row r="428" spans="1:14" ht="14.4" customHeight="1" x14ac:dyDescent="0.3">
      <c r="A428" s="661" t="s">
        <v>549</v>
      </c>
      <c r="B428" s="662" t="s">
        <v>550</v>
      </c>
      <c r="C428" s="663" t="s">
        <v>559</v>
      </c>
      <c r="D428" s="664" t="s">
        <v>3573</v>
      </c>
      <c r="E428" s="663" t="s">
        <v>565</v>
      </c>
      <c r="F428" s="664" t="s">
        <v>3575</v>
      </c>
      <c r="G428" s="663" t="s">
        <v>634</v>
      </c>
      <c r="H428" s="663" t="s">
        <v>2078</v>
      </c>
      <c r="I428" s="663" t="s">
        <v>2079</v>
      </c>
      <c r="J428" s="663" t="s">
        <v>2080</v>
      </c>
      <c r="K428" s="663" t="s">
        <v>2081</v>
      </c>
      <c r="L428" s="665">
        <v>67.69</v>
      </c>
      <c r="M428" s="665">
        <v>1</v>
      </c>
      <c r="N428" s="666">
        <v>67.69</v>
      </c>
    </row>
    <row r="429" spans="1:14" ht="14.4" customHeight="1" x14ac:dyDescent="0.3">
      <c r="A429" s="661" t="s">
        <v>549</v>
      </c>
      <c r="B429" s="662" t="s">
        <v>550</v>
      </c>
      <c r="C429" s="663" t="s">
        <v>559</v>
      </c>
      <c r="D429" s="664" t="s">
        <v>3573</v>
      </c>
      <c r="E429" s="663" t="s">
        <v>565</v>
      </c>
      <c r="F429" s="664" t="s">
        <v>3575</v>
      </c>
      <c r="G429" s="663" t="s">
        <v>634</v>
      </c>
      <c r="H429" s="663" t="s">
        <v>2082</v>
      </c>
      <c r="I429" s="663" t="s">
        <v>2083</v>
      </c>
      <c r="J429" s="663" t="s">
        <v>2084</v>
      </c>
      <c r="K429" s="663" t="s">
        <v>2085</v>
      </c>
      <c r="L429" s="665">
        <v>53.73</v>
      </c>
      <c r="M429" s="665">
        <v>2</v>
      </c>
      <c r="N429" s="666">
        <v>107.46</v>
      </c>
    </row>
    <row r="430" spans="1:14" ht="14.4" customHeight="1" x14ac:dyDescent="0.3">
      <c r="A430" s="661" t="s">
        <v>549</v>
      </c>
      <c r="B430" s="662" t="s">
        <v>550</v>
      </c>
      <c r="C430" s="663" t="s">
        <v>559</v>
      </c>
      <c r="D430" s="664" t="s">
        <v>3573</v>
      </c>
      <c r="E430" s="663" t="s">
        <v>565</v>
      </c>
      <c r="F430" s="664" t="s">
        <v>3575</v>
      </c>
      <c r="G430" s="663" t="s">
        <v>634</v>
      </c>
      <c r="H430" s="663" t="s">
        <v>2086</v>
      </c>
      <c r="I430" s="663" t="s">
        <v>2087</v>
      </c>
      <c r="J430" s="663" t="s">
        <v>2069</v>
      </c>
      <c r="K430" s="663" t="s">
        <v>2088</v>
      </c>
      <c r="L430" s="665">
        <v>123.03000000000004</v>
      </c>
      <c r="M430" s="665">
        <v>1</v>
      </c>
      <c r="N430" s="666">
        <v>123.03000000000004</v>
      </c>
    </row>
    <row r="431" spans="1:14" ht="14.4" customHeight="1" x14ac:dyDescent="0.3">
      <c r="A431" s="661" t="s">
        <v>549</v>
      </c>
      <c r="B431" s="662" t="s">
        <v>550</v>
      </c>
      <c r="C431" s="663" t="s">
        <v>559</v>
      </c>
      <c r="D431" s="664" t="s">
        <v>3573</v>
      </c>
      <c r="E431" s="663" t="s">
        <v>565</v>
      </c>
      <c r="F431" s="664" t="s">
        <v>3575</v>
      </c>
      <c r="G431" s="663" t="s">
        <v>634</v>
      </c>
      <c r="H431" s="663" t="s">
        <v>2089</v>
      </c>
      <c r="I431" s="663" t="s">
        <v>2090</v>
      </c>
      <c r="J431" s="663" t="s">
        <v>1972</v>
      </c>
      <c r="K431" s="663" t="s">
        <v>2091</v>
      </c>
      <c r="L431" s="665">
        <v>203.34077044649433</v>
      </c>
      <c r="M431" s="665">
        <v>2</v>
      </c>
      <c r="N431" s="666">
        <v>406.68154089298866</v>
      </c>
    </row>
    <row r="432" spans="1:14" ht="14.4" customHeight="1" x14ac:dyDescent="0.3">
      <c r="A432" s="661" t="s">
        <v>549</v>
      </c>
      <c r="B432" s="662" t="s">
        <v>550</v>
      </c>
      <c r="C432" s="663" t="s">
        <v>559</v>
      </c>
      <c r="D432" s="664" t="s">
        <v>3573</v>
      </c>
      <c r="E432" s="663" t="s">
        <v>565</v>
      </c>
      <c r="F432" s="664" t="s">
        <v>3575</v>
      </c>
      <c r="G432" s="663" t="s">
        <v>634</v>
      </c>
      <c r="H432" s="663" t="s">
        <v>2092</v>
      </c>
      <c r="I432" s="663" t="s">
        <v>2093</v>
      </c>
      <c r="J432" s="663" t="s">
        <v>2094</v>
      </c>
      <c r="K432" s="663" t="s">
        <v>1173</v>
      </c>
      <c r="L432" s="665">
        <v>105.16000000000005</v>
      </c>
      <c r="M432" s="665">
        <v>1</v>
      </c>
      <c r="N432" s="666">
        <v>105.16000000000005</v>
      </c>
    </row>
    <row r="433" spans="1:14" ht="14.4" customHeight="1" x14ac:dyDescent="0.3">
      <c r="A433" s="661" t="s">
        <v>549</v>
      </c>
      <c r="B433" s="662" t="s">
        <v>550</v>
      </c>
      <c r="C433" s="663" t="s">
        <v>559</v>
      </c>
      <c r="D433" s="664" t="s">
        <v>3573</v>
      </c>
      <c r="E433" s="663" t="s">
        <v>565</v>
      </c>
      <c r="F433" s="664" t="s">
        <v>3575</v>
      </c>
      <c r="G433" s="663" t="s">
        <v>634</v>
      </c>
      <c r="H433" s="663" t="s">
        <v>2095</v>
      </c>
      <c r="I433" s="663" t="s">
        <v>2096</v>
      </c>
      <c r="J433" s="663" t="s">
        <v>2097</v>
      </c>
      <c r="K433" s="663" t="s">
        <v>2098</v>
      </c>
      <c r="L433" s="665">
        <v>59.330667314300769</v>
      </c>
      <c r="M433" s="665">
        <v>1</v>
      </c>
      <c r="N433" s="666">
        <v>59.330667314300769</v>
      </c>
    </row>
    <row r="434" spans="1:14" ht="14.4" customHeight="1" x14ac:dyDescent="0.3">
      <c r="A434" s="661" t="s">
        <v>549</v>
      </c>
      <c r="B434" s="662" t="s">
        <v>550</v>
      </c>
      <c r="C434" s="663" t="s">
        <v>559</v>
      </c>
      <c r="D434" s="664" t="s">
        <v>3573</v>
      </c>
      <c r="E434" s="663" t="s">
        <v>565</v>
      </c>
      <c r="F434" s="664" t="s">
        <v>3575</v>
      </c>
      <c r="G434" s="663" t="s">
        <v>634</v>
      </c>
      <c r="H434" s="663" t="s">
        <v>2099</v>
      </c>
      <c r="I434" s="663" t="s">
        <v>2100</v>
      </c>
      <c r="J434" s="663" t="s">
        <v>2101</v>
      </c>
      <c r="K434" s="663" t="s">
        <v>2102</v>
      </c>
      <c r="L434" s="665">
        <v>98.469795897993947</v>
      </c>
      <c r="M434" s="665">
        <v>1</v>
      </c>
      <c r="N434" s="666">
        <v>98.469795897993947</v>
      </c>
    </row>
    <row r="435" spans="1:14" ht="14.4" customHeight="1" x14ac:dyDescent="0.3">
      <c r="A435" s="661" t="s">
        <v>549</v>
      </c>
      <c r="B435" s="662" t="s">
        <v>550</v>
      </c>
      <c r="C435" s="663" t="s">
        <v>559</v>
      </c>
      <c r="D435" s="664" t="s">
        <v>3573</v>
      </c>
      <c r="E435" s="663" t="s">
        <v>565</v>
      </c>
      <c r="F435" s="664" t="s">
        <v>3575</v>
      </c>
      <c r="G435" s="663" t="s">
        <v>634</v>
      </c>
      <c r="H435" s="663" t="s">
        <v>2103</v>
      </c>
      <c r="I435" s="663" t="s">
        <v>2104</v>
      </c>
      <c r="J435" s="663" t="s">
        <v>2105</v>
      </c>
      <c r="K435" s="663" t="s">
        <v>2106</v>
      </c>
      <c r="L435" s="665">
        <v>51.610665333217746</v>
      </c>
      <c r="M435" s="665">
        <v>2</v>
      </c>
      <c r="N435" s="666">
        <v>103.22133066643549</v>
      </c>
    </row>
    <row r="436" spans="1:14" ht="14.4" customHeight="1" x14ac:dyDescent="0.3">
      <c r="A436" s="661" t="s">
        <v>549</v>
      </c>
      <c r="B436" s="662" t="s">
        <v>550</v>
      </c>
      <c r="C436" s="663" t="s">
        <v>559</v>
      </c>
      <c r="D436" s="664" t="s">
        <v>3573</v>
      </c>
      <c r="E436" s="663" t="s">
        <v>565</v>
      </c>
      <c r="F436" s="664" t="s">
        <v>3575</v>
      </c>
      <c r="G436" s="663" t="s">
        <v>634</v>
      </c>
      <c r="H436" s="663" t="s">
        <v>2107</v>
      </c>
      <c r="I436" s="663" t="s">
        <v>2108</v>
      </c>
      <c r="J436" s="663" t="s">
        <v>2109</v>
      </c>
      <c r="K436" s="663"/>
      <c r="L436" s="665">
        <v>374.9989713365793</v>
      </c>
      <c r="M436" s="665">
        <v>7</v>
      </c>
      <c r="N436" s="666">
        <v>2624.992799356055</v>
      </c>
    </row>
    <row r="437" spans="1:14" ht="14.4" customHeight="1" x14ac:dyDescent="0.3">
      <c r="A437" s="661" t="s">
        <v>549</v>
      </c>
      <c r="B437" s="662" t="s">
        <v>550</v>
      </c>
      <c r="C437" s="663" t="s">
        <v>559</v>
      </c>
      <c r="D437" s="664" t="s">
        <v>3573</v>
      </c>
      <c r="E437" s="663" t="s">
        <v>565</v>
      </c>
      <c r="F437" s="664" t="s">
        <v>3575</v>
      </c>
      <c r="G437" s="663" t="s">
        <v>634</v>
      </c>
      <c r="H437" s="663" t="s">
        <v>2110</v>
      </c>
      <c r="I437" s="663" t="s">
        <v>2111</v>
      </c>
      <c r="J437" s="663" t="s">
        <v>2112</v>
      </c>
      <c r="K437" s="663" t="s">
        <v>2113</v>
      </c>
      <c r="L437" s="665">
        <v>297.91399384746762</v>
      </c>
      <c r="M437" s="665">
        <v>5</v>
      </c>
      <c r="N437" s="666">
        <v>1489.569969237338</v>
      </c>
    </row>
    <row r="438" spans="1:14" ht="14.4" customHeight="1" x14ac:dyDescent="0.3">
      <c r="A438" s="661" t="s">
        <v>549</v>
      </c>
      <c r="B438" s="662" t="s">
        <v>550</v>
      </c>
      <c r="C438" s="663" t="s">
        <v>559</v>
      </c>
      <c r="D438" s="664" t="s">
        <v>3573</v>
      </c>
      <c r="E438" s="663" t="s">
        <v>565</v>
      </c>
      <c r="F438" s="664" t="s">
        <v>3575</v>
      </c>
      <c r="G438" s="663" t="s">
        <v>634</v>
      </c>
      <c r="H438" s="663" t="s">
        <v>2114</v>
      </c>
      <c r="I438" s="663" t="s">
        <v>2115</v>
      </c>
      <c r="J438" s="663" t="s">
        <v>2116</v>
      </c>
      <c r="K438" s="663" t="s">
        <v>2117</v>
      </c>
      <c r="L438" s="665">
        <v>111.38032506603449</v>
      </c>
      <c r="M438" s="665">
        <v>1</v>
      </c>
      <c r="N438" s="666">
        <v>111.38032506603449</v>
      </c>
    </row>
    <row r="439" spans="1:14" ht="14.4" customHeight="1" x14ac:dyDescent="0.3">
      <c r="A439" s="661" t="s">
        <v>549</v>
      </c>
      <c r="B439" s="662" t="s">
        <v>550</v>
      </c>
      <c r="C439" s="663" t="s">
        <v>559</v>
      </c>
      <c r="D439" s="664" t="s">
        <v>3573</v>
      </c>
      <c r="E439" s="663" t="s">
        <v>565</v>
      </c>
      <c r="F439" s="664" t="s">
        <v>3575</v>
      </c>
      <c r="G439" s="663" t="s">
        <v>634</v>
      </c>
      <c r="H439" s="663" t="s">
        <v>2118</v>
      </c>
      <c r="I439" s="663" t="s">
        <v>2119</v>
      </c>
      <c r="J439" s="663" t="s">
        <v>2120</v>
      </c>
      <c r="K439" s="663" t="s">
        <v>2121</v>
      </c>
      <c r="L439" s="665">
        <v>122.65000000000006</v>
      </c>
      <c r="M439" s="665">
        <v>1</v>
      </c>
      <c r="N439" s="666">
        <v>122.65000000000006</v>
      </c>
    </row>
    <row r="440" spans="1:14" ht="14.4" customHeight="1" x14ac:dyDescent="0.3">
      <c r="A440" s="661" t="s">
        <v>549</v>
      </c>
      <c r="B440" s="662" t="s">
        <v>550</v>
      </c>
      <c r="C440" s="663" t="s">
        <v>559</v>
      </c>
      <c r="D440" s="664" t="s">
        <v>3573</v>
      </c>
      <c r="E440" s="663" t="s">
        <v>565</v>
      </c>
      <c r="F440" s="664" t="s">
        <v>3575</v>
      </c>
      <c r="G440" s="663" t="s">
        <v>634</v>
      </c>
      <c r="H440" s="663" t="s">
        <v>2122</v>
      </c>
      <c r="I440" s="663" t="s">
        <v>2123</v>
      </c>
      <c r="J440" s="663" t="s">
        <v>2124</v>
      </c>
      <c r="K440" s="663" t="s">
        <v>2125</v>
      </c>
      <c r="L440" s="665">
        <v>735.02</v>
      </c>
      <c r="M440" s="665">
        <v>1</v>
      </c>
      <c r="N440" s="666">
        <v>735.02</v>
      </c>
    </row>
    <row r="441" spans="1:14" ht="14.4" customHeight="1" x14ac:dyDescent="0.3">
      <c r="A441" s="661" t="s">
        <v>549</v>
      </c>
      <c r="B441" s="662" t="s">
        <v>550</v>
      </c>
      <c r="C441" s="663" t="s">
        <v>559</v>
      </c>
      <c r="D441" s="664" t="s">
        <v>3573</v>
      </c>
      <c r="E441" s="663" t="s">
        <v>565</v>
      </c>
      <c r="F441" s="664" t="s">
        <v>3575</v>
      </c>
      <c r="G441" s="663" t="s">
        <v>634</v>
      </c>
      <c r="H441" s="663" t="s">
        <v>2126</v>
      </c>
      <c r="I441" s="663" t="s">
        <v>237</v>
      </c>
      <c r="J441" s="663" t="s">
        <v>2127</v>
      </c>
      <c r="K441" s="663"/>
      <c r="L441" s="665">
        <v>203.40294931294258</v>
      </c>
      <c r="M441" s="665">
        <v>2</v>
      </c>
      <c r="N441" s="666">
        <v>406.80589862588516</v>
      </c>
    </row>
    <row r="442" spans="1:14" ht="14.4" customHeight="1" x14ac:dyDescent="0.3">
      <c r="A442" s="661" t="s">
        <v>549</v>
      </c>
      <c r="B442" s="662" t="s">
        <v>550</v>
      </c>
      <c r="C442" s="663" t="s">
        <v>559</v>
      </c>
      <c r="D442" s="664" t="s">
        <v>3573</v>
      </c>
      <c r="E442" s="663" t="s">
        <v>565</v>
      </c>
      <c r="F442" s="664" t="s">
        <v>3575</v>
      </c>
      <c r="G442" s="663" t="s">
        <v>634</v>
      </c>
      <c r="H442" s="663" t="s">
        <v>2128</v>
      </c>
      <c r="I442" s="663" t="s">
        <v>237</v>
      </c>
      <c r="J442" s="663" t="s">
        <v>2129</v>
      </c>
      <c r="K442" s="663"/>
      <c r="L442" s="665">
        <v>64.819345600990232</v>
      </c>
      <c r="M442" s="665">
        <v>2</v>
      </c>
      <c r="N442" s="666">
        <v>129.63869120198046</v>
      </c>
    </row>
    <row r="443" spans="1:14" ht="14.4" customHeight="1" x14ac:dyDescent="0.3">
      <c r="A443" s="661" t="s">
        <v>549</v>
      </c>
      <c r="B443" s="662" t="s">
        <v>550</v>
      </c>
      <c r="C443" s="663" t="s">
        <v>559</v>
      </c>
      <c r="D443" s="664" t="s">
        <v>3573</v>
      </c>
      <c r="E443" s="663" t="s">
        <v>565</v>
      </c>
      <c r="F443" s="664" t="s">
        <v>3575</v>
      </c>
      <c r="G443" s="663" t="s">
        <v>634</v>
      </c>
      <c r="H443" s="663" t="s">
        <v>2130</v>
      </c>
      <c r="I443" s="663" t="s">
        <v>237</v>
      </c>
      <c r="J443" s="663" t="s">
        <v>2131</v>
      </c>
      <c r="K443" s="663"/>
      <c r="L443" s="665">
        <v>161.23294499472703</v>
      </c>
      <c r="M443" s="665">
        <v>9</v>
      </c>
      <c r="N443" s="666">
        <v>1451.0965049525432</v>
      </c>
    </row>
    <row r="444" spans="1:14" ht="14.4" customHeight="1" x14ac:dyDescent="0.3">
      <c r="A444" s="661" t="s">
        <v>549</v>
      </c>
      <c r="B444" s="662" t="s">
        <v>550</v>
      </c>
      <c r="C444" s="663" t="s">
        <v>559</v>
      </c>
      <c r="D444" s="664" t="s">
        <v>3573</v>
      </c>
      <c r="E444" s="663" t="s">
        <v>565</v>
      </c>
      <c r="F444" s="664" t="s">
        <v>3575</v>
      </c>
      <c r="G444" s="663" t="s">
        <v>634</v>
      </c>
      <c r="H444" s="663" t="s">
        <v>2132</v>
      </c>
      <c r="I444" s="663" t="s">
        <v>237</v>
      </c>
      <c r="J444" s="663" t="s">
        <v>2133</v>
      </c>
      <c r="K444" s="663"/>
      <c r="L444" s="665">
        <v>33.381873134860619</v>
      </c>
      <c r="M444" s="665">
        <v>1</v>
      </c>
      <c r="N444" s="666">
        <v>33.381873134860619</v>
      </c>
    </row>
    <row r="445" spans="1:14" ht="14.4" customHeight="1" x14ac:dyDescent="0.3">
      <c r="A445" s="661" t="s">
        <v>549</v>
      </c>
      <c r="B445" s="662" t="s">
        <v>550</v>
      </c>
      <c r="C445" s="663" t="s">
        <v>559</v>
      </c>
      <c r="D445" s="664" t="s">
        <v>3573</v>
      </c>
      <c r="E445" s="663" t="s">
        <v>565</v>
      </c>
      <c r="F445" s="664" t="s">
        <v>3575</v>
      </c>
      <c r="G445" s="663" t="s">
        <v>634</v>
      </c>
      <c r="H445" s="663" t="s">
        <v>2134</v>
      </c>
      <c r="I445" s="663" t="s">
        <v>237</v>
      </c>
      <c r="J445" s="663" t="s">
        <v>2135</v>
      </c>
      <c r="K445" s="663"/>
      <c r="L445" s="665">
        <v>235.76479776644402</v>
      </c>
      <c r="M445" s="665">
        <v>2</v>
      </c>
      <c r="N445" s="666">
        <v>471.52959553288804</v>
      </c>
    </row>
    <row r="446" spans="1:14" ht="14.4" customHeight="1" x14ac:dyDescent="0.3">
      <c r="A446" s="661" t="s">
        <v>549</v>
      </c>
      <c r="B446" s="662" t="s">
        <v>550</v>
      </c>
      <c r="C446" s="663" t="s">
        <v>559</v>
      </c>
      <c r="D446" s="664" t="s">
        <v>3573</v>
      </c>
      <c r="E446" s="663" t="s">
        <v>565</v>
      </c>
      <c r="F446" s="664" t="s">
        <v>3575</v>
      </c>
      <c r="G446" s="663" t="s">
        <v>634</v>
      </c>
      <c r="H446" s="663" t="s">
        <v>2136</v>
      </c>
      <c r="I446" s="663" t="s">
        <v>237</v>
      </c>
      <c r="J446" s="663" t="s">
        <v>2137</v>
      </c>
      <c r="K446" s="663"/>
      <c r="L446" s="665">
        <v>296.26995951243629</v>
      </c>
      <c r="M446" s="665">
        <v>2</v>
      </c>
      <c r="N446" s="666">
        <v>592.53991902487257</v>
      </c>
    </row>
    <row r="447" spans="1:14" ht="14.4" customHeight="1" x14ac:dyDescent="0.3">
      <c r="A447" s="661" t="s">
        <v>549</v>
      </c>
      <c r="B447" s="662" t="s">
        <v>550</v>
      </c>
      <c r="C447" s="663" t="s">
        <v>559</v>
      </c>
      <c r="D447" s="664" t="s">
        <v>3573</v>
      </c>
      <c r="E447" s="663" t="s">
        <v>565</v>
      </c>
      <c r="F447" s="664" t="s">
        <v>3575</v>
      </c>
      <c r="G447" s="663" t="s">
        <v>634</v>
      </c>
      <c r="H447" s="663" t="s">
        <v>2138</v>
      </c>
      <c r="I447" s="663" t="s">
        <v>237</v>
      </c>
      <c r="J447" s="663" t="s">
        <v>2139</v>
      </c>
      <c r="K447" s="663"/>
      <c r="L447" s="665">
        <v>290.86576385961348</v>
      </c>
      <c r="M447" s="665">
        <v>8</v>
      </c>
      <c r="N447" s="666">
        <v>2326.9261108769078</v>
      </c>
    </row>
    <row r="448" spans="1:14" ht="14.4" customHeight="1" x14ac:dyDescent="0.3">
      <c r="A448" s="661" t="s">
        <v>549</v>
      </c>
      <c r="B448" s="662" t="s">
        <v>550</v>
      </c>
      <c r="C448" s="663" t="s">
        <v>559</v>
      </c>
      <c r="D448" s="664" t="s">
        <v>3573</v>
      </c>
      <c r="E448" s="663" t="s">
        <v>565</v>
      </c>
      <c r="F448" s="664" t="s">
        <v>3575</v>
      </c>
      <c r="G448" s="663" t="s">
        <v>634</v>
      </c>
      <c r="H448" s="663" t="s">
        <v>2140</v>
      </c>
      <c r="I448" s="663" t="s">
        <v>2141</v>
      </c>
      <c r="J448" s="663" t="s">
        <v>2142</v>
      </c>
      <c r="K448" s="663" t="s">
        <v>630</v>
      </c>
      <c r="L448" s="665">
        <v>818.64998111333466</v>
      </c>
      <c r="M448" s="665">
        <v>1</v>
      </c>
      <c r="N448" s="666">
        <v>818.64998111333466</v>
      </c>
    </row>
    <row r="449" spans="1:14" ht="14.4" customHeight="1" x14ac:dyDescent="0.3">
      <c r="A449" s="661" t="s">
        <v>549</v>
      </c>
      <c r="B449" s="662" t="s">
        <v>550</v>
      </c>
      <c r="C449" s="663" t="s">
        <v>559</v>
      </c>
      <c r="D449" s="664" t="s">
        <v>3573</v>
      </c>
      <c r="E449" s="663" t="s">
        <v>565</v>
      </c>
      <c r="F449" s="664" t="s">
        <v>3575</v>
      </c>
      <c r="G449" s="663" t="s">
        <v>634</v>
      </c>
      <c r="H449" s="663" t="s">
        <v>2143</v>
      </c>
      <c r="I449" s="663" t="s">
        <v>2144</v>
      </c>
      <c r="J449" s="663" t="s">
        <v>2145</v>
      </c>
      <c r="K449" s="663" t="s">
        <v>2146</v>
      </c>
      <c r="L449" s="665">
        <v>804.20085762040549</v>
      </c>
      <c r="M449" s="665">
        <v>7</v>
      </c>
      <c r="N449" s="666">
        <v>5629.4060033428386</v>
      </c>
    </row>
    <row r="450" spans="1:14" ht="14.4" customHeight="1" x14ac:dyDescent="0.3">
      <c r="A450" s="661" t="s">
        <v>549</v>
      </c>
      <c r="B450" s="662" t="s">
        <v>550</v>
      </c>
      <c r="C450" s="663" t="s">
        <v>559</v>
      </c>
      <c r="D450" s="664" t="s">
        <v>3573</v>
      </c>
      <c r="E450" s="663" t="s">
        <v>565</v>
      </c>
      <c r="F450" s="664" t="s">
        <v>3575</v>
      </c>
      <c r="G450" s="663" t="s">
        <v>634</v>
      </c>
      <c r="H450" s="663" t="s">
        <v>2147</v>
      </c>
      <c r="I450" s="663" t="s">
        <v>2148</v>
      </c>
      <c r="J450" s="663" t="s">
        <v>2149</v>
      </c>
      <c r="K450" s="663" t="s">
        <v>2150</v>
      </c>
      <c r="L450" s="665">
        <v>79.205049873796099</v>
      </c>
      <c r="M450" s="665">
        <v>2</v>
      </c>
      <c r="N450" s="666">
        <v>158.4100997475922</v>
      </c>
    </row>
    <row r="451" spans="1:14" ht="14.4" customHeight="1" x14ac:dyDescent="0.3">
      <c r="A451" s="661" t="s">
        <v>549</v>
      </c>
      <c r="B451" s="662" t="s">
        <v>550</v>
      </c>
      <c r="C451" s="663" t="s">
        <v>559</v>
      </c>
      <c r="D451" s="664" t="s">
        <v>3573</v>
      </c>
      <c r="E451" s="663" t="s">
        <v>565</v>
      </c>
      <c r="F451" s="664" t="s">
        <v>3575</v>
      </c>
      <c r="G451" s="663" t="s">
        <v>634</v>
      </c>
      <c r="H451" s="663" t="s">
        <v>2151</v>
      </c>
      <c r="I451" s="663" t="s">
        <v>2152</v>
      </c>
      <c r="J451" s="663" t="s">
        <v>2149</v>
      </c>
      <c r="K451" s="663" t="s">
        <v>2153</v>
      </c>
      <c r="L451" s="665">
        <v>145.97990944421022</v>
      </c>
      <c r="M451" s="665">
        <v>6</v>
      </c>
      <c r="N451" s="666">
        <v>875.87945666526139</v>
      </c>
    </row>
    <row r="452" spans="1:14" ht="14.4" customHeight="1" x14ac:dyDescent="0.3">
      <c r="A452" s="661" t="s">
        <v>549</v>
      </c>
      <c r="B452" s="662" t="s">
        <v>550</v>
      </c>
      <c r="C452" s="663" t="s">
        <v>559</v>
      </c>
      <c r="D452" s="664" t="s">
        <v>3573</v>
      </c>
      <c r="E452" s="663" t="s">
        <v>565</v>
      </c>
      <c r="F452" s="664" t="s">
        <v>3575</v>
      </c>
      <c r="G452" s="663" t="s">
        <v>634</v>
      </c>
      <c r="H452" s="663" t="s">
        <v>2154</v>
      </c>
      <c r="I452" s="663" t="s">
        <v>2155</v>
      </c>
      <c r="J452" s="663" t="s">
        <v>2156</v>
      </c>
      <c r="K452" s="663" t="s">
        <v>832</v>
      </c>
      <c r="L452" s="665">
        <v>98.500057878218257</v>
      </c>
      <c r="M452" s="665">
        <v>4</v>
      </c>
      <c r="N452" s="666">
        <v>394.00023151287303</v>
      </c>
    </row>
    <row r="453" spans="1:14" ht="14.4" customHeight="1" x14ac:dyDescent="0.3">
      <c r="A453" s="661" t="s">
        <v>549</v>
      </c>
      <c r="B453" s="662" t="s">
        <v>550</v>
      </c>
      <c r="C453" s="663" t="s">
        <v>559</v>
      </c>
      <c r="D453" s="664" t="s">
        <v>3573</v>
      </c>
      <c r="E453" s="663" t="s">
        <v>565</v>
      </c>
      <c r="F453" s="664" t="s">
        <v>3575</v>
      </c>
      <c r="G453" s="663" t="s">
        <v>634</v>
      </c>
      <c r="H453" s="663" t="s">
        <v>2157</v>
      </c>
      <c r="I453" s="663" t="s">
        <v>2158</v>
      </c>
      <c r="J453" s="663" t="s">
        <v>2159</v>
      </c>
      <c r="K453" s="663" t="s">
        <v>2160</v>
      </c>
      <c r="L453" s="665">
        <v>371.57499999999987</v>
      </c>
      <c r="M453" s="665">
        <v>6</v>
      </c>
      <c r="N453" s="666">
        <v>2229.4499999999994</v>
      </c>
    </row>
    <row r="454" spans="1:14" ht="14.4" customHeight="1" x14ac:dyDescent="0.3">
      <c r="A454" s="661" t="s">
        <v>549</v>
      </c>
      <c r="B454" s="662" t="s">
        <v>550</v>
      </c>
      <c r="C454" s="663" t="s">
        <v>559</v>
      </c>
      <c r="D454" s="664" t="s">
        <v>3573</v>
      </c>
      <c r="E454" s="663" t="s">
        <v>565</v>
      </c>
      <c r="F454" s="664" t="s">
        <v>3575</v>
      </c>
      <c r="G454" s="663" t="s">
        <v>634</v>
      </c>
      <c r="H454" s="663" t="s">
        <v>2161</v>
      </c>
      <c r="I454" s="663" t="s">
        <v>2162</v>
      </c>
      <c r="J454" s="663" t="s">
        <v>2163</v>
      </c>
      <c r="K454" s="663" t="s">
        <v>2164</v>
      </c>
      <c r="L454" s="665">
        <v>493.1</v>
      </c>
      <c r="M454" s="665">
        <v>1</v>
      </c>
      <c r="N454" s="666">
        <v>493.1</v>
      </c>
    </row>
    <row r="455" spans="1:14" ht="14.4" customHeight="1" x14ac:dyDescent="0.3">
      <c r="A455" s="661" t="s">
        <v>549</v>
      </c>
      <c r="B455" s="662" t="s">
        <v>550</v>
      </c>
      <c r="C455" s="663" t="s">
        <v>559</v>
      </c>
      <c r="D455" s="664" t="s">
        <v>3573</v>
      </c>
      <c r="E455" s="663" t="s">
        <v>565</v>
      </c>
      <c r="F455" s="664" t="s">
        <v>3575</v>
      </c>
      <c r="G455" s="663" t="s">
        <v>634</v>
      </c>
      <c r="H455" s="663" t="s">
        <v>2165</v>
      </c>
      <c r="I455" s="663" t="s">
        <v>2165</v>
      </c>
      <c r="J455" s="663" t="s">
        <v>2166</v>
      </c>
      <c r="K455" s="663" t="s">
        <v>2167</v>
      </c>
      <c r="L455" s="665">
        <v>208.16023077663908</v>
      </c>
      <c r="M455" s="665">
        <v>2</v>
      </c>
      <c r="N455" s="666">
        <v>416.32046155327816</v>
      </c>
    </row>
    <row r="456" spans="1:14" ht="14.4" customHeight="1" x14ac:dyDescent="0.3">
      <c r="A456" s="661" t="s">
        <v>549</v>
      </c>
      <c r="B456" s="662" t="s">
        <v>550</v>
      </c>
      <c r="C456" s="663" t="s">
        <v>559</v>
      </c>
      <c r="D456" s="664" t="s">
        <v>3573</v>
      </c>
      <c r="E456" s="663" t="s">
        <v>565</v>
      </c>
      <c r="F456" s="664" t="s">
        <v>3575</v>
      </c>
      <c r="G456" s="663" t="s">
        <v>634</v>
      </c>
      <c r="H456" s="663" t="s">
        <v>2168</v>
      </c>
      <c r="I456" s="663" t="s">
        <v>2169</v>
      </c>
      <c r="J456" s="663" t="s">
        <v>2170</v>
      </c>
      <c r="K456" s="663" t="s">
        <v>1173</v>
      </c>
      <c r="L456" s="665">
        <v>651.32997910138124</v>
      </c>
      <c r="M456" s="665">
        <v>1</v>
      </c>
      <c r="N456" s="666">
        <v>651.32997910138124</v>
      </c>
    </row>
    <row r="457" spans="1:14" ht="14.4" customHeight="1" x14ac:dyDescent="0.3">
      <c r="A457" s="661" t="s">
        <v>549</v>
      </c>
      <c r="B457" s="662" t="s">
        <v>550</v>
      </c>
      <c r="C457" s="663" t="s">
        <v>559</v>
      </c>
      <c r="D457" s="664" t="s">
        <v>3573</v>
      </c>
      <c r="E457" s="663" t="s">
        <v>565</v>
      </c>
      <c r="F457" s="664" t="s">
        <v>3575</v>
      </c>
      <c r="G457" s="663" t="s">
        <v>634</v>
      </c>
      <c r="H457" s="663" t="s">
        <v>2171</v>
      </c>
      <c r="I457" s="663" t="s">
        <v>2172</v>
      </c>
      <c r="J457" s="663" t="s">
        <v>2173</v>
      </c>
      <c r="K457" s="663" t="s">
        <v>2174</v>
      </c>
      <c r="L457" s="665">
        <v>124.19</v>
      </c>
      <c r="M457" s="665">
        <v>1</v>
      </c>
      <c r="N457" s="666">
        <v>124.19</v>
      </c>
    </row>
    <row r="458" spans="1:14" ht="14.4" customHeight="1" x14ac:dyDescent="0.3">
      <c r="A458" s="661" t="s">
        <v>549</v>
      </c>
      <c r="B458" s="662" t="s">
        <v>550</v>
      </c>
      <c r="C458" s="663" t="s">
        <v>559</v>
      </c>
      <c r="D458" s="664" t="s">
        <v>3573</v>
      </c>
      <c r="E458" s="663" t="s">
        <v>565</v>
      </c>
      <c r="F458" s="664" t="s">
        <v>3575</v>
      </c>
      <c r="G458" s="663" t="s">
        <v>634</v>
      </c>
      <c r="H458" s="663" t="s">
        <v>2175</v>
      </c>
      <c r="I458" s="663" t="s">
        <v>2176</v>
      </c>
      <c r="J458" s="663" t="s">
        <v>2177</v>
      </c>
      <c r="K458" s="663" t="s">
        <v>2178</v>
      </c>
      <c r="L458" s="665">
        <v>142</v>
      </c>
      <c r="M458" s="665">
        <v>1</v>
      </c>
      <c r="N458" s="666">
        <v>142</v>
      </c>
    </row>
    <row r="459" spans="1:14" ht="14.4" customHeight="1" x14ac:dyDescent="0.3">
      <c r="A459" s="661" t="s">
        <v>549</v>
      </c>
      <c r="B459" s="662" t="s">
        <v>550</v>
      </c>
      <c r="C459" s="663" t="s">
        <v>559</v>
      </c>
      <c r="D459" s="664" t="s">
        <v>3573</v>
      </c>
      <c r="E459" s="663" t="s">
        <v>565</v>
      </c>
      <c r="F459" s="664" t="s">
        <v>3575</v>
      </c>
      <c r="G459" s="663" t="s">
        <v>634</v>
      </c>
      <c r="H459" s="663" t="s">
        <v>2179</v>
      </c>
      <c r="I459" s="663" t="s">
        <v>237</v>
      </c>
      <c r="J459" s="663" t="s">
        <v>2180</v>
      </c>
      <c r="K459" s="663"/>
      <c r="L459" s="665">
        <v>126.20798079878743</v>
      </c>
      <c r="M459" s="665">
        <v>5</v>
      </c>
      <c r="N459" s="666">
        <v>631.03990399393717</v>
      </c>
    </row>
    <row r="460" spans="1:14" ht="14.4" customHeight="1" x14ac:dyDescent="0.3">
      <c r="A460" s="661" t="s">
        <v>549</v>
      </c>
      <c r="B460" s="662" t="s">
        <v>550</v>
      </c>
      <c r="C460" s="663" t="s">
        <v>559</v>
      </c>
      <c r="D460" s="664" t="s">
        <v>3573</v>
      </c>
      <c r="E460" s="663" t="s">
        <v>565</v>
      </c>
      <c r="F460" s="664" t="s">
        <v>3575</v>
      </c>
      <c r="G460" s="663" t="s">
        <v>634</v>
      </c>
      <c r="H460" s="663" t="s">
        <v>2181</v>
      </c>
      <c r="I460" s="663" t="s">
        <v>237</v>
      </c>
      <c r="J460" s="663" t="s">
        <v>2182</v>
      </c>
      <c r="K460" s="663" t="s">
        <v>2183</v>
      </c>
      <c r="L460" s="665">
        <v>83.945066553053266</v>
      </c>
      <c r="M460" s="665">
        <v>5</v>
      </c>
      <c r="N460" s="666">
        <v>419.72533276526633</v>
      </c>
    </row>
    <row r="461" spans="1:14" ht="14.4" customHeight="1" x14ac:dyDescent="0.3">
      <c r="A461" s="661" t="s">
        <v>549</v>
      </c>
      <c r="B461" s="662" t="s">
        <v>550</v>
      </c>
      <c r="C461" s="663" t="s">
        <v>559</v>
      </c>
      <c r="D461" s="664" t="s">
        <v>3573</v>
      </c>
      <c r="E461" s="663" t="s">
        <v>565</v>
      </c>
      <c r="F461" s="664" t="s">
        <v>3575</v>
      </c>
      <c r="G461" s="663" t="s">
        <v>634</v>
      </c>
      <c r="H461" s="663" t="s">
        <v>2184</v>
      </c>
      <c r="I461" s="663" t="s">
        <v>2185</v>
      </c>
      <c r="J461" s="663" t="s">
        <v>2186</v>
      </c>
      <c r="K461" s="663" t="s">
        <v>2187</v>
      </c>
      <c r="L461" s="665">
        <v>171.68806433627978</v>
      </c>
      <c r="M461" s="665">
        <v>5</v>
      </c>
      <c r="N461" s="666">
        <v>858.44032168139893</v>
      </c>
    </row>
    <row r="462" spans="1:14" ht="14.4" customHeight="1" x14ac:dyDescent="0.3">
      <c r="A462" s="661" t="s">
        <v>549</v>
      </c>
      <c r="B462" s="662" t="s">
        <v>550</v>
      </c>
      <c r="C462" s="663" t="s">
        <v>559</v>
      </c>
      <c r="D462" s="664" t="s">
        <v>3573</v>
      </c>
      <c r="E462" s="663" t="s">
        <v>565</v>
      </c>
      <c r="F462" s="664" t="s">
        <v>3575</v>
      </c>
      <c r="G462" s="663" t="s">
        <v>634</v>
      </c>
      <c r="H462" s="663" t="s">
        <v>2188</v>
      </c>
      <c r="I462" s="663" t="s">
        <v>2189</v>
      </c>
      <c r="J462" s="663" t="s">
        <v>2190</v>
      </c>
      <c r="K462" s="663" t="s">
        <v>2191</v>
      </c>
      <c r="L462" s="665">
        <v>109.23</v>
      </c>
      <c r="M462" s="665">
        <v>1</v>
      </c>
      <c r="N462" s="666">
        <v>109.23</v>
      </c>
    </row>
    <row r="463" spans="1:14" ht="14.4" customHeight="1" x14ac:dyDescent="0.3">
      <c r="A463" s="661" t="s">
        <v>549</v>
      </c>
      <c r="B463" s="662" t="s">
        <v>550</v>
      </c>
      <c r="C463" s="663" t="s">
        <v>559</v>
      </c>
      <c r="D463" s="664" t="s">
        <v>3573</v>
      </c>
      <c r="E463" s="663" t="s">
        <v>565</v>
      </c>
      <c r="F463" s="664" t="s">
        <v>3575</v>
      </c>
      <c r="G463" s="663" t="s">
        <v>634</v>
      </c>
      <c r="H463" s="663" t="s">
        <v>2192</v>
      </c>
      <c r="I463" s="663" t="s">
        <v>237</v>
      </c>
      <c r="J463" s="663" t="s">
        <v>2193</v>
      </c>
      <c r="K463" s="663"/>
      <c r="L463" s="665">
        <v>589.21677351657604</v>
      </c>
      <c r="M463" s="665">
        <v>1</v>
      </c>
      <c r="N463" s="666">
        <v>589.21677351657604</v>
      </c>
    </row>
    <row r="464" spans="1:14" ht="14.4" customHeight="1" x14ac:dyDescent="0.3">
      <c r="A464" s="661" t="s">
        <v>549</v>
      </c>
      <c r="B464" s="662" t="s">
        <v>550</v>
      </c>
      <c r="C464" s="663" t="s">
        <v>559</v>
      </c>
      <c r="D464" s="664" t="s">
        <v>3573</v>
      </c>
      <c r="E464" s="663" t="s">
        <v>565</v>
      </c>
      <c r="F464" s="664" t="s">
        <v>3575</v>
      </c>
      <c r="G464" s="663" t="s">
        <v>634</v>
      </c>
      <c r="H464" s="663" t="s">
        <v>2194</v>
      </c>
      <c r="I464" s="663" t="s">
        <v>237</v>
      </c>
      <c r="J464" s="663" t="s">
        <v>2195</v>
      </c>
      <c r="K464" s="663"/>
      <c r="L464" s="665">
        <v>151.80000000000001</v>
      </c>
      <c r="M464" s="665">
        <v>15</v>
      </c>
      <c r="N464" s="666">
        <v>2277</v>
      </c>
    </row>
    <row r="465" spans="1:14" ht="14.4" customHeight="1" x14ac:dyDescent="0.3">
      <c r="A465" s="661" t="s">
        <v>549</v>
      </c>
      <c r="B465" s="662" t="s">
        <v>550</v>
      </c>
      <c r="C465" s="663" t="s">
        <v>559</v>
      </c>
      <c r="D465" s="664" t="s">
        <v>3573</v>
      </c>
      <c r="E465" s="663" t="s">
        <v>565</v>
      </c>
      <c r="F465" s="664" t="s">
        <v>3575</v>
      </c>
      <c r="G465" s="663" t="s">
        <v>634</v>
      </c>
      <c r="H465" s="663" t="s">
        <v>2196</v>
      </c>
      <c r="I465" s="663" t="s">
        <v>2197</v>
      </c>
      <c r="J465" s="663" t="s">
        <v>2198</v>
      </c>
      <c r="K465" s="663" t="s">
        <v>2199</v>
      </c>
      <c r="L465" s="665">
        <v>54.520041120116161</v>
      </c>
      <c r="M465" s="665">
        <v>5</v>
      </c>
      <c r="N465" s="666">
        <v>272.60020560058081</v>
      </c>
    </row>
    <row r="466" spans="1:14" ht="14.4" customHeight="1" x14ac:dyDescent="0.3">
      <c r="A466" s="661" t="s">
        <v>549</v>
      </c>
      <c r="B466" s="662" t="s">
        <v>550</v>
      </c>
      <c r="C466" s="663" t="s">
        <v>559</v>
      </c>
      <c r="D466" s="664" t="s">
        <v>3573</v>
      </c>
      <c r="E466" s="663" t="s">
        <v>565</v>
      </c>
      <c r="F466" s="664" t="s">
        <v>3575</v>
      </c>
      <c r="G466" s="663" t="s">
        <v>634</v>
      </c>
      <c r="H466" s="663" t="s">
        <v>2200</v>
      </c>
      <c r="I466" s="663" t="s">
        <v>2201</v>
      </c>
      <c r="J466" s="663" t="s">
        <v>2202</v>
      </c>
      <c r="K466" s="663" t="s">
        <v>936</v>
      </c>
      <c r="L466" s="665">
        <v>59.649999999999977</v>
      </c>
      <c r="M466" s="665">
        <v>2</v>
      </c>
      <c r="N466" s="666">
        <v>119.29999999999995</v>
      </c>
    </row>
    <row r="467" spans="1:14" ht="14.4" customHeight="1" x14ac:dyDescent="0.3">
      <c r="A467" s="661" t="s">
        <v>549</v>
      </c>
      <c r="B467" s="662" t="s">
        <v>550</v>
      </c>
      <c r="C467" s="663" t="s">
        <v>559</v>
      </c>
      <c r="D467" s="664" t="s">
        <v>3573</v>
      </c>
      <c r="E467" s="663" t="s">
        <v>565</v>
      </c>
      <c r="F467" s="664" t="s">
        <v>3575</v>
      </c>
      <c r="G467" s="663" t="s">
        <v>634</v>
      </c>
      <c r="H467" s="663" t="s">
        <v>2203</v>
      </c>
      <c r="I467" s="663" t="s">
        <v>2204</v>
      </c>
      <c r="J467" s="663" t="s">
        <v>2205</v>
      </c>
      <c r="K467" s="663" t="s">
        <v>2206</v>
      </c>
      <c r="L467" s="665">
        <v>116.56</v>
      </c>
      <c r="M467" s="665">
        <v>2</v>
      </c>
      <c r="N467" s="666">
        <v>233.12</v>
      </c>
    </row>
    <row r="468" spans="1:14" ht="14.4" customHeight="1" x14ac:dyDescent="0.3">
      <c r="A468" s="661" t="s">
        <v>549</v>
      </c>
      <c r="B468" s="662" t="s">
        <v>550</v>
      </c>
      <c r="C468" s="663" t="s">
        <v>559</v>
      </c>
      <c r="D468" s="664" t="s">
        <v>3573</v>
      </c>
      <c r="E468" s="663" t="s">
        <v>565</v>
      </c>
      <c r="F468" s="664" t="s">
        <v>3575</v>
      </c>
      <c r="G468" s="663" t="s">
        <v>634</v>
      </c>
      <c r="H468" s="663" t="s">
        <v>2207</v>
      </c>
      <c r="I468" s="663" t="s">
        <v>2208</v>
      </c>
      <c r="J468" s="663" t="s">
        <v>2209</v>
      </c>
      <c r="K468" s="663" t="s">
        <v>1986</v>
      </c>
      <c r="L468" s="665">
        <v>88.041937074109114</v>
      </c>
      <c r="M468" s="665">
        <v>47</v>
      </c>
      <c r="N468" s="666">
        <v>4137.9710424831283</v>
      </c>
    </row>
    <row r="469" spans="1:14" ht="14.4" customHeight="1" x14ac:dyDescent="0.3">
      <c r="A469" s="661" t="s">
        <v>549</v>
      </c>
      <c r="B469" s="662" t="s">
        <v>550</v>
      </c>
      <c r="C469" s="663" t="s">
        <v>559</v>
      </c>
      <c r="D469" s="664" t="s">
        <v>3573</v>
      </c>
      <c r="E469" s="663" t="s">
        <v>565</v>
      </c>
      <c r="F469" s="664" t="s">
        <v>3575</v>
      </c>
      <c r="G469" s="663" t="s">
        <v>634</v>
      </c>
      <c r="H469" s="663" t="s">
        <v>2210</v>
      </c>
      <c r="I469" s="663" t="s">
        <v>2211</v>
      </c>
      <c r="J469" s="663" t="s">
        <v>2212</v>
      </c>
      <c r="K469" s="663" t="s">
        <v>2213</v>
      </c>
      <c r="L469" s="665">
        <v>339.94004880813895</v>
      </c>
      <c r="M469" s="665">
        <v>9</v>
      </c>
      <c r="N469" s="666">
        <v>3059.4604392732508</v>
      </c>
    </row>
    <row r="470" spans="1:14" ht="14.4" customHeight="1" x14ac:dyDescent="0.3">
      <c r="A470" s="661" t="s">
        <v>549</v>
      </c>
      <c r="B470" s="662" t="s">
        <v>550</v>
      </c>
      <c r="C470" s="663" t="s">
        <v>559</v>
      </c>
      <c r="D470" s="664" t="s">
        <v>3573</v>
      </c>
      <c r="E470" s="663" t="s">
        <v>565</v>
      </c>
      <c r="F470" s="664" t="s">
        <v>3575</v>
      </c>
      <c r="G470" s="663" t="s">
        <v>634</v>
      </c>
      <c r="H470" s="663" t="s">
        <v>2214</v>
      </c>
      <c r="I470" s="663" t="s">
        <v>237</v>
      </c>
      <c r="J470" s="663" t="s">
        <v>2215</v>
      </c>
      <c r="K470" s="663"/>
      <c r="L470" s="665">
        <v>373.85214105328242</v>
      </c>
      <c r="M470" s="665">
        <v>5</v>
      </c>
      <c r="N470" s="666">
        <v>1869.2607052664121</v>
      </c>
    </row>
    <row r="471" spans="1:14" ht="14.4" customHeight="1" x14ac:dyDescent="0.3">
      <c r="A471" s="661" t="s">
        <v>549</v>
      </c>
      <c r="B471" s="662" t="s">
        <v>550</v>
      </c>
      <c r="C471" s="663" t="s">
        <v>559</v>
      </c>
      <c r="D471" s="664" t="s">
        <v>3573</v>
      </c>
      <c r="E471" s="663" t="s">
        <v>565</v>
      </c>
      <c r="F471" s="664" t="s">
        <v>3575</v>
      </c>
      <c r="G471" s="663" t="s">
        <v>634</v>
      </c>
      <c r="H471" s="663" t="s">
        <v>2216</v>
      </c>
      <c r="I471" s="663" t="s">
        <v>237</v>
      </c>
      <c r="J471" s="663" t="s">
        <v>2217</v>
      </c>
      <c r="K471" s="663"/>
      <c r="L471" s="665">
        <v>56.321715900690087</v>
      </c>
      <c r="M471" s="665">
        <v>1</v>
      </c>
      <c r="N471" s="666">
        <v>56.321715900690087</v>
      </c>
    </row>
    <row r="472" spans="1:14" ht="14.4" customHeight="1" x14ac:dyDescent="0.3">
      <c r="A472" s="661" t="s">
        <v>549</v>
      </c>
      <c r="B472" s="662" t="s">
        <v>550</v>
      </c>
      <c r="C472" s="663" t="s">
        <v>559</v>
      </c>
      <c r="D472" s="664" t="s">
        <v>3573</v>
      </c>
      <c r="E472" s="663" t="s">
        <v>565</v>
      </c>
      <c r="F472" s="664" t="s">
        <v>3575</v>
      </c>
      <c r="G472" s="663" t="s">
        <v>634</v>
      </c>
      <c r="H472" s="663" t="s">
        <v>2218</v>
      </c>
      <c r="I472" s="663" t="s">
        <v>237</v>
      </c>
      <c r="J472" s="663" t="s">
        <v>2219</v>
      </c>
      <c r="K472" s="663"/>
      <c r="L472" s="665">
        <v>586.17280322470367</v>
      </c>
      <c r="M472" s="665">
        <v>15</v>
      </c>
      <c r="N472" s="666">
        <v>8792.5920483705559</v>
      </c>
    </row>
    <row r="473" spans="1:14" ht="14.4" customHeight="1" x14ac:dyDescent="0.3">
      <c r="A473" s="661" t="s">
        <v>549</v>
      </c>
      <c r="B473" s="662" t="s">
        <v>550</v>
      </c>
      <c r="C473" s="663" t="s">
        <v>559</v>
      </c>
      <c r="D473" s="664" t="s">
        <v>3573</v>
      </c>
      <c r="E473" s="663" t="s">
        <v>565</v>
      </c>
      <c r="F473" s="664" t="s">
        <v>3575</v>
      </c>
      <c r="G473" s="663" t="s">
        <v>634</v>
      </c>
      <c r="H473" s="663" t="s">
        <v>2220</v>
      </c>
      <c r="I473" s="663" t="s">
        <v>237</v>
      </c>
      <c r="J473" s="663" t="s">
        <v>2221</v>
      </c>
      <c r="K473" s="663"/>
      <c r="L473" s="665">
        <v>1044.2012504392414</v>
      </c>
      <c r="M473" s="665">
        <v>2</v>
      </c>
      <c r="N473" s="666">
        <v>2088.4025008784829</v>
      </c>
    </row>
    <row r="474" spans="1:14" ht="14.4" customHeight="1" x14ac:dyDescent="0.3">
      <c r="A474" s="661" t="s">
        <v>549</v>
      </c>
      <c r="B474" s="662" t="s">
        <v>550</v>
      </c>
      <c r="C474" s="663" t="s">
        <v>559</v>
      </c>
      <c r="D474" s="664" t="s">
        <v>3573</v>
      </c>
      <c r="E474" s="663" t="s">
        <v>565</v>
      </c>
      <c r="F474" s="664" t="s">
        <v>3575</v>
      </c>
      <c r="G474" s="663" t="s">
        <v>634</v>
      </c>
      <c r="H474" s="663" t="s">
        <v>2222</v>
      </c>
      <c r="I474" s="663" t="s">
        <v>2223</v>
      </c>
      <c r="J474" s="663" t="s">
        <v>2224</v>
      </c>
      <c r="K474" s="663" t="s">
        <v>2225</v>
      </c>
      <c r="L474" s="665">
        <v>736.51</v>
      </c>
      <c r="M474" s="665">
        <v>1</v>
      </c>
      <c r="N474" s="666">
        <v>736.51</v>
      </c>
    </row>
    <row r="475" spans="1:14" ht="14.4" customHeight="1" x14ac:dyDescent="0.3">
      <c r="A475" s="661" t="s">
        <v>549</v>
      </c>
      <c r="B475" s="662" t="s">
        <v>550</v>
      </c>
      <c r="C475" s="663" t="s">
        <v>559</v>
      </c>
      <c r="D475" s="664" t="s">
        <v>3573</v>
      </c>
      <c r="E475" s="663" t="s">
        <v>565</v>
      </c>
      <c r="F475" s="664" t="s">
        <v>3575</v>
      </c>
      <c r="G475" s="663" t="s">
        <v>634</v>
      </c>
      <c r="H475" s="663" t="s">
        <v>2226</v>
      </c>
      <c r="I475" s="663" t="s">
        <v>2227</v>
      </c>
      <c r="J475" s="663" t="s">
        <v>2228</v>
      </c>
      <c r="K475" s="663" t="s">
        <v>2229</v>
      </c>
      <c r="L475" s="665">
        <v>262.19999999999993</v>
      </c>
      <c r="M475" s="665">
        <v>1</v>
      </c>
      <c r="N475" s="666">
        <v>262.19999999999993</v>
      </c>
    </row>
    <row r="476" spans="1:14" ht="14.4" customHeight="1" x14ac:dyDescent="0.3">
      <c r="A476" s="661" t="s">
        <v>549</v>
      </c>
      <c r="B476" s="662" t="s">
        <v>550</v>
      </c>
      <c r="C476" s="663" t="s">
        <v>559</v>
      </c>
      <c r="D476" s="664" t="s">
        <v>3573</v>
      </c>
      <c r="E476" s="663" t="s">
        <v>565</v>
      </c>
      <c r="F476" s="664" t="s">
        <v>3575</v>
      </c>
      <c r="G476" s="663" t="s">
        <v>634</v>
      </c>
      <c r="H476" s="663" t="s">
        <v>2230</v>
      </c>
      <c r="I476" s="663" t="s">
        <v>2231</v>
      </c>
      <c r="J476" s="663" t="s">
        <v>2232</v>
      </c>
      <c r="K476" s="663" t="s">
        <v>2233</v>
      </c>
      <c r="L476" s="665">
        <v>37.143333333333338</v>
      </c>
      <c r="M476" s="665">
        <v>3</v>
      </c>
      <c r="N476" s="666">
        <v>111.43</v>
      </c>
    </row>
    <row r="477" spans="1:14" ht="14.4" customHeight="1" x14ac:dyDescent="0.3">
      <c r="A477" s="661" t="s">
        <v>549</v>
      </c>
      <c r="B477" s="662" t="s">
        <v>550</v>
      </c>
      <c r="C477" s="663" t="s">
        <v>559</v>
      </c>
      <c r="D477" s="664" t="s">
        <v>3573</v>
      </c>
      <c r="E477" s="663" t="s">
        <v>565</v>
      </c>
      <c r="F477" s="664" t="s">
        <v>3575</v>
      </c>
      <c r="G477" s="663" t="s">
        <v>634</v>
      </c>
      <c r="H477" s="663" t="s">
        <v>2234</v>
      </c>
      <c r="I477" s="663" t="s">
        <v>2235</v>
      </c>
      <c r="J477" s="663" t="s">
        <v>2236</v>
      </c>
      <c r="K477" s="663" t="s">
        <v>2237</v>
      </c>
      <c r="L477" s="665">
        <v>70.140729940997133</v>
      </c>
      <c r="M477" s="665">
        <v>1</v>
      </c>
      <c r="N477" s="666">
        <v>70.140729940997133</v>
      </c>
    </row>
    <row r="478" spans="1:14" ht="14.4" customHeight="1" x14ac:dyDescent="0.3">
      <c r="A478" s="661" t="s">
        <v>549</v>
      </c>
      <c r="B478" s="662" t="s">
        <v>550</v>
      </c>
      <c r="C478" s="663" t="s">
        <v>559</v>
      </c>
      <c r="D478" s="664" t="s">
        <v>3573</v>
      </c>
      <c r="E478" s="663" t="s">
        <v>565</v>
      </c>
      <c r="F478" s="664" t="s">
        <v>3575</v>
      </c>
      <c r="G478" s="663" t="s">
        <v>634</v>
      </c>
      <c r="H478" s="663" t="s">
        <v>2238</v>
      </c>
      <c r="I478" s="663" t="s">
        <v>2238</v>
      </c>
      <c r="J478" s="663" t="s">
        <v>2239</v>
      </c>
      <c r="K478" s="663" t="s">
        <v>2240</v>
      </c>
      <c r="L478" s="665">
        <v>115.3195466177134</v>
      </c>
      <c r="M478" s="665">
        <v>1</v>
      </c>
      <c r="N478" s="666">
        <v>115.3195466177134</v>
      </c>
    </row>
    <row r="479" spans="1:14" ht="14.4" customHeight="1" x14ac:dyDescent="0.3">
      <c r="A479" s="661" t="s">
        <v>549</v>
      </c>
      <c r="B479" s="662" t="s">
        <v>550</v>
      </c>
      <c r="C479" s="663" t="s">
        <v>559</v>
      </c>
      <c r="D479" s="664" t="s">
        <v>3573</v>
      </c>
      <c r="E479" s="663" t="s">
        <v>565</v>
      </c>
      <c r="F479" s="664" t="s">
        <v>3575</v>
      </c>
      <c r="G479" s="663" t="s">
        <v>634</v>
      </c>
      <c r="H479" s="663" t="s">
        <v>2241</v>
      </c>
      <c r="I479" s="663" t="s">
        <v>2242</v>
      </c>
      <c r="J479" s="663" t="s">
        <v>2243</v>
      </c>
      <c r="K479" s="663" t="s">
        <v>2244</v>
      </c>
      <c r="L479" s="665">
        <v>45.900054153577699</v>
      </c>
      <c r="M479" s="665">
        <v>1</v>
      </c>
      <c r="N479" s="666">
        <v>45.900054153577699</v>
      </c>
    </row>
    <row r="480" spans="1:14" ht="14.4" customHeight="1" x14ac:dyDescent="0.3">
      <c r="A480" s="661" t="s">
        <v>549</v>
      </c>
      <c r="B480" s="662" t="s">
        <v>550</v>
      </c>
      <c r="C480" s="663" t="s">
        <v>559</v>
      </c>
      <c r="D480" s="664" t="s">
        <v>3573</v>
      </c>
      <c r="E480" s="663" t="s">
        <v>565</v>
      </c>
      <c r="F480" s="664" t="s">
        <v>3575</v>
      </c>
      <c r="G480" s="663" t="s">
        <v>634</v>
      </c>
      <c r="H480" s="663" t="s">
        <v>2245</v>
      </c>
      <c r="I480" s="663" t="s">
        <v>2246</v>
      </c>
      <c r="J480" s="663" t="s">
        <v>2247</v>
      </c>
      <c r="K480" s="663" t="s">
        <v>2248</v>
      </c>
      <c r="L480" s="665">
        <v>968.12931201612412</v>
      </c>
      <c r="M480" s="665">
        <v>1</v>
      </c>
      <c r="N480" s="666">
        <v>968.12931201612412</v>
      </c>
    </row>
    <row r="481" spans="1:14" ht="14.4" customHeight="1" x14ac:dyDescent="0.3">
      <c r="A481" s="661" t="s">
        <v>549</v>
      </c>
      <c r="B481" s="662" t="s">
        <v>550</v>
      </c>
      <c r="C481" s="663" t="s">
        <v>559</v>
      </c>
      <c r="D481" s="664" t="s">
        <v>3573</v>
      </c>
      <c r="E481" s="663" t="s">
        <v>565</v>
      </c>
      <c r="F481" s="664" t="s">
        <v>3575</v>
      </c>
      <c r="G481" s="663" t="s">
        <v>634</v>
      </c>
      <c r="H481" s="663" t="s">
        <v>2249</v>
      </c>
      <c r="I481" s="663" t="s">
        <v>237</v>
      </c>
      <c r="J481" s="663" t="s">
        <v>2250</v>
      </c>
      <c r="K481" s="663"/>
      <c r="L481" s="665">
        <v>51.979698484259131</v>
      </c>
      <c r="M481" s="665">
        <v>1</v>
      </c>
      <c r="N481" s="666">
        <v>51.979698484259131</v>
      </c>
    </row>
    <row r="482" spans="1:14" ht="14.4" customHeight="1" x14ac:dyDescent="0.3">
      <c r="A482" s="661" t="s">
        <v>549</v>
      </c>
      <c r="B482" s="662" t="s">
        <v>550</v>
      </c>
      <c r="C482" s="663" t="s">
        <v>559</v>
      </c>
      <c r="D482" s="664" t="s">
        <v>3573</v>
      </c>
      <c r="E482" s="663" t="s">
        <v>565</v>
      </c>
      <c r="F482" s="664" t="s">
        <v>3575</v>
      </c>
      <c r="G482" s="663" t="s">
        <v>634</v>
      </c>
      <c r="H482" s="663" t="s">
        <v>2251</v>
      </c>
      <c r="I482" s="663" t="s">
        <v>237</v>
      </c>
      <c r="J482" s="663" t="s">
        <v>2252</v>
      </c>
      <c r="K482" s="663"/>
      <c r="L482" s="665">
        <v>128.06375663599451</v>
      </c>
      <c r="M482" s="665">
        <v>7</v>
      </c>
      <c r="N482" s="666">
        <v>896.44629645196164</v>
      </c>
    </row>
    <row r="483" spans="1:14" ht="14.4" customHeight="1" x14ac:dyDescent="0.3">
      <c r="A483" s="661" t="s">
        <v>549</v>
      </c>
      <c r="B483" s="662" t="s">
        <v>550</v>
      </c>
      <c r="C483" s="663" t="s">
        <v>559</v>
      </c>
      <c r="D483" s="664" t="s">
        <v>3573</v>
      </c>
      <c r="E483" s="663" t="s">
        <v>565</v>
      </c>
      <c r="F483" s="664" t="s">
        <v>3575</v>
      </c>
      <c r="G483" s="663" t="s">
        <v>634</v>
      </c>
      <c r="H483" s="663" t="s">
        <v>2253</v>
      </c>
      <c r="I483" s="663" t="s">
        <v>2254</v>
      </c>
      <c r="J483" s="663" t="s">
        <v>1489</v>
      </c>
      <c r="K483" s="663" t="s">
        <v>2255</v>
      </c>
      <c r="L483" s="665">
        <v>191.49999999999997</v>
      </c>
      <c r="M483" s="665">
        <v>1</v>
      </c>
      <c r="N483" s="666">
        <v>191.49999999999997</v>
      </c>
    </row>
    <row r="484" spans="1:14" ht="14.4" customHeight="1" x14ac:dyDescent="0.3">
      <c r="A484" s="661" t="s">
        <v>549</v>
      </c>
      <c r="B484" s="662" t="s">
        <v>550</v>
      </c>
      <c r="C484" s="663" t="s">
        <v>559</v>
      </c>
      <c r="D484" s="664" t="s">
        <v>3573</v>
      </c>
      <c r="E484" s="663" t="s">
        <v>565</v>
      </c>
      <c r="F484" s="664" t="s">
        <v>3575</v>
      </c>
      <c r="G484" s="663" t="s">
        <v>634</v>
      </c>
      <c r="H484" s="663" t="s">
        <v>2256</v>
      </c>
      <c r="I484" s="663" t="s">
        <v>2257</v>
      </c>
      <c r="J484" s="663" t="s">
        <v>2258</v>
      </c>
      <c r="K484" s="663" t="s">
        <v>832</v>
      </c>
      <c r="L484" s="665">
        <v>146.21986264603962</v>
      </c>
      <c r="M484" s="665">
        <v>2</v>
      </c>
      <c r="N484" s="666">
        <v>292.43972529207923</v>
      </c>
    </row>
    <row r="485" spans="1:14" ht="14.4" customHeight="1" x14ac:dyDescent="0.3">
      <c r="A485" s="661" t="s">
        <v>549</v>
      </c>
      <c r="B485" s="662" t="s">
        <v>550</v>
      </c>
      <c r="C485" s="663" t="s">
        <v>559</v>
      </c>
      <c r="D485" s="664" t="s">
        <v>3573</v>
      </c>
      <c r="E485" s="663" t="s">
        <v>565</v>
      </c>
      <c r="F485" s="664" t="s">
        <v>3575</v>
      </c>
      <c r="G485" s="663" t="s">
        <v>634</v>
      </c>
      <c r="H485" s="663" t="s">
        <v>2259</v>
      </c>
      <c r="I485" s="663" t="s">
        <v>2260</v>
      </c>
      <c r="J485" s="663" t="s">
        <v>2261</v>
      </c>
      <c r="K485" s="663" t="s">
        <v>2262</v>
      </c>
      <c r="L485" s="665">
        <v>218.8</v>
      </c>
      <c r="M485" s="665">
        <v>1</v>
      </c>
      <c r="N485" s="666">
        <v>218.8</v>
      </c>
    </row>
    <row r="486" spans="1:14" ht="14.4" customHeight="1" x14ac:dyDescent="0.3">
      <c r="A486" s="661" t="s">
        <v>549</v>
      </c>
      <c r="B486" s="662" t="s">
        <v>550</v>
      </c>
      <c r="C486" s="663" t="s">
        <v>559</v>
      </c>
      <c r="D486" s="664" t="s">
        <v>3573</v>
      </c>
      <c r="E486" s="663" t="s">
        <v>565</v>
      </c>
      <c r="F486" s="664" t="s">
        <v>3575</v>
      </c>
      <c r="G486" s="663" t="s">
        <v>634</v>
      </c>
      <c r="H486" s="663" t="s">
        <v>2263</v>
      </c>
      <c r="I486" s="663" t="s">
        <v>2264</v>
      </c>
      <c r="J486" s="663" t="s">
        <v>2265</v>
      </c>
      <c r="K486" s="663" t="s">
        <v>2266</v>
      </c>
      <c r="L486" s="665">
        <v>1722.8600000000004</v>
      </c>
      <c r="M486" s="665">
        <v>1</v>
      </c>
      <c r="N486" s="666">
        <v>1722.8600000000004</v>
      </c>
    </row>
    <row r="487" spans="1:14" ht="14.4" customHeight="1" x14ac:dyDescent="0.3">
      <c r="A487" s="661" t="s">
        <v>549</v>
      </c>
      <c r="B487" s="662" t="s">
        <v>550</v>
      </c>
      <c r="C487" s="663" t="s">
        <v>559</v>
      </c>
      <c r="D487" s="664" t="s">
        <v>3573</v>
      </c>
      <c r="E487" s="663" t="s">
        <v>565</v>
      </c>
      <c r="F487" s="664" t="s">
        <v>3575</v>
      </c>
      <c r="G487" s="663" t="s">
        <v>634</v>
      </c>
      <c r="H487" s="663" t="s">
        <v>2267</v>
      </c>
      <c r="I487" s="663" t="s">
        <v>2267</v>
      </c>
      <c r="J487" s="663" t="s">
        <v>2268</v>
      </c>
      <c r="K487" s="663" t="s">
        <v>2269</v>
      </c>
      <c r="L487" s="665">
        <v>48.104184083455841</v>
      </c>
      <c r="M487" s="665">
        <v>5</v>
      </c>
      <c r="N487" s="666">
        <v>240.5209204172792</v>
      </c>
    </row>
    <row r="488" spans="1:14" ht="14.4" customHeight="1" x14ac:dyDescent="0.3">
      <c r="A488" s="661" t="s">
        <v>549</v>
      </c>
      <c r="B488" s="662" t="s">
        <v>550</v>
      </c>
      <c r="C488" s="663" t="s">
        <v>559</v>
      </c>
      <c r="D488" s="664" t="s">
        <v>3573</v>
      </c>
      <c r="E488" s="663" t="s">
        <v>565</v>
      </c>
      <c r="F488" s="664" t="s">
        <v>3575</v>
      </c>
      <c r="G488" s="663" t="s">
        <v>634</v>
      </c>
      <c r="H488" s="663" t="s">
        <v>2270</v>
      </c>
      <c r="I488" s="663" t="s">
        <v>237</v>
      </c>
      <c r="J488" s="663" t="s">
        <v>2271</v>
      </c>
      <c r="K488" s="663" t="s">
        <v>1268</v>
      </c>
      <c r="L488" s="665">
        <v>181.05354657178719</v>
      </c>
      <c r="M488" s="665">
        <v>1</v>
      </c>
      <c r="N488" s="666">
        <v>181.05354657178719</v>
      </c>
    </row>
    <row r="489" spans="1:14" ht="14.4" customHeight="1" x14ac:dyDescent="0.3">
      <c r="A489" s="661" t="s">
        <v>549</v>
      </c>
      <c r="B489" s="662" t="s">
        <v>550</v>
      </c>
      <c r="C489" s="663" t="s">
        <v>559</v>
      </c>
      <c r="D489" s="664" t="s">
        <v>3573</v>
      </c>
      <c r="E489" s="663" t="s">
        <v>565</v>
      </c>
      <c r="F489" s="664" t="s">
        <v>3575</v>
      </c>
      <c r="G489" s="663" t="s">
        <v>634</v>
      </c>
      <c r="H489" s="663" t="s">
        <v>2272</v>
      </c>
      <c r="I489" s="663" t="s">
        <v>237</v>
      </c>
      <c r="J489" s="663" t="s">
        <v>2273</v>
      </c>
      <c r="K489" s="663"/>
      <c r="L489" s="665">
        <v>349.29833331269543</v>
      </c>
      <c r="M489" s="665">
        <v>2</v>
      </c>
      <c r="N489" s="666">
        <v>698.59666662539087</v>
      </c>
    </row>
    <row r="490" spans="1:14" ht="14.4" customHeight="1" x14ac:dyDescent="0.3">
      <c r="A490" s="661" t="s">
        <v>549</v>
      </c>
      <c r="B490" s="662" t="s">
        <v>550</v>
      </c>
      <c r="C490" s="663" t="s">
        <v>559</v>
      </c>
      <c r="D490" s="664" t="s">
        <v>3573</v>
      </c>
      <c r="E490" s="663" t="s">
        <v>565</v>
      </c>
      <c r="F490" s="664" t="s">
        <v>3575</v>
      </c>
      <c r="G490" s="663" t="s">
        <v>634</v>
      </c>
      <c r="H490" s="663" t="s">
        <v>2274</v>
      </c>
      <c r="I490" s="663" t="s">
        <v>237</v>
      </c>
      <c r="J490" s="663" t="s">
        <v>2275</v>
      </c>
      <c r="K490" s="663"/>
      <c r="L490" s="665">
        <v>111.66072597060902</v>
      </c>
      <c r="M490" s="665">
        <v>1</v>
      </c>
      <c r="N490" s="666">
        <v>111.66072597060902</v>
      </c>
    </row>
    <row r="491" spans="1:14" ht="14.4" customHeight="1" x14ac:dyDescent="0.3">
      <c r="A491" s="661" t="s">
        <v>549</v>
      </c>
      <c r="B491" s="662" t="s">
        <v>550</v>
      </c>
      <c r="C491" s="663" t="s">
        <v>559</v>
      </c>
      <c r="D491" s="664" t="s">
        <v>3573</v>
      </c>
      <c r="E491" s="663" t="s">
        <v>565</v>
      </c>
      <c r="F491" s="664" t="s">
        <v>3575</v>
      </c>
      <c r="G491" s="663" t="s">
        <v>634</v>
      </c>
      <c r="H491" s="663" t="s">
        <v>2276</v>
      </c>
      <c r="I491" s="663" t="s">
        <v>237</v>
      </c>
      <c r="J491" s="663" t="s">
        <v>2277</v>
      </c>
      <c r="K491" s="663"/>
      <c r="L491" s="665">
        <v>87.64585475229164</v>
      </c>
      <c r="M491" s="665">
        <v>7</v>
      </c>
      <c r="N491" s="666">
        <v>613.52098326604153</v>
      </c>
    </row>
    <row r="492" spans="1:14" ht="14.4" customHeight="1" x14ac:dyDescent="0.3">
      <c r="A492" s="661" t="s">
        <v>549</v>
      </c>
      <c r="B492" s="662" t="s">
        <v>550</v>
      </c>
      <c r="C492" s="663" t="s">
        <v>559</v>
      </c>
      <c r="D492" s="664" t="s">
        <v>3573</v>
      </c>
      <c r="E492" s="663" t="s">
        <v>565</v>
      </c>
      <c r="F492" s="664" t="s">
        <v>3575</v>
      </c>
      <c r="G492" s="663" t="s">
        <v>634</v>
      </c>
      <c r="H492" s="663" t="s">
        <v>2278</v>
      </c>
      <c r="I492" s="663" t="s">
        <v>2279</v>
      </c>
      <c r="J492" s="663" t="s">
        <v>2280</v>
      </c>
      <c r="K492" s="663" t="s">
        <v>2281</v>
      </c>
      <c r="L492" s="665">
        <v>32.869994738981234</v>
      </c>
      <c r="M492" s="665">
        <v>23</v>
      </c>
      <c r="N492" s="666">
        <v>756.00987899656832</v>
      </c>
    </row>
    <row r="493" spans="1:14" ht="14.4" customHeight="1" x14ac:dyDescent="0.3">
      <c r="A493" s="661" t="s">
        <v>549</v>
      </c>
      <c r="B493" s="662" t="s">
        <v>550</v>
      </c>
      <c r="C493" s="663" t="s">
        <v>559</v>
      </c>
      <c r="D493" s="664" t="s">
        <v>3573</v>
      </c>
      <c r="E493" s="663" t="s">
        <v>565</v>
      </c>
      <c r="F493" s="664" t="s">
        <v>3575</v>
      </c>
      <c r="G493" s="663" t="s">
        <v>634</v>
      </c>
      <c r="H493" s="663" t="s">
        <v>2282</v>
      </c>
      <c r="I493" s="663" t="s">
        <v>2283</v>
      </c>
      <c r="J493" s="663" t="s">
        <v>2284</v>
      </c>
      <c r="K493" s="663" t="s">
        <v>2285</v>
      </c>
      <c r="L493" s="665">
        <v>29.589972180928701</v>
      </c>
      <c r="M493" s="665">
        <v>2</v>
      </c>
      <c r="N493" s="666">
        <v>59.179944361857402</v>
      </c>
    </row>
    <row r="494" spans="1:14" ht="14.4" customHeight="1" x14ac:dyDescent="0.3">
      <c r="A494" s="661" t="s">
        <v>549</v>
      </c>
      <c r="B494" s="662" t="s">
        <v>550</v>
      </c>
      <c r="C494" s="663" t="s">
        <v>559</v>
      </c>
      <c r="D494" s="664" t="s">
        <v>3573</v>
      </c>
      <c r="E494" s="663" t="s">
        <v>565</v>
      </c>
      <c r="F494" s="664" t="s">
        <v>3575</v>
      </c>
      <c r="G494" s="663" t="s">
        <v>634</v>
      </c>
      <c r="H494" s="663" t="s">
        <v>2286</v>
      </c>
      <c r="I494" s="663" t="s">
        <v>2287</v>
      </c>
      <c r="J494" s="663" t="s">
        <v>2288</v>
      </c>
      <c r="K494" s="663" t="s">
        <v>2289</v>
      </c>
      <c r="L494" s="665">
        <v>114.87623975656335</v>
      </c>
      <c r="M494" s="665">
        <v>8</v>
      </c>
      <c r="N494" s="666">
        <v>919.0099180525068</v>
      </c>
    </row>
    <row r="495" spans="1:14" ht="14.4" customHeight="1" x14ac:dyDescent="0.3">
      <c r="A495" s="661" t="s">
        <v>549</v>
      </c>
      <c r="B495" s="662" t="s">
        <v>550</v>
      </c>
      <c r="C495" s="663" t="s">
        <v>559</v>
      </c>
      <c r="D495" s="664" t="s">
        <v>3573</v>
      </c>
      <c r="E495" s="663" t="s">
        <v>565</v>
      </c>
      <c r="F495" s="664" t="s">
        <v>3575</v>
      </c>
      <c r="G495" s="663" t="s">
        <v>634</v>
      </c>
      <c r="H495" s="663" t="s">
        <v>2290</v>
      </c>
      <c r="I495" s="663" t="s">
        <v>2291</v>
      </c>
      <c r="J495" s="663" t="s">
        <v>2292</v>
      </c>
      <c r="K495" s="663" t="s">
        <v>1866</v>
      </c>
      <c r="L495" s="665">
        <v>39.649999999999984</v>
      </c>
      <c r="M495" s="665">
        <v>1</v>
      </c>
      <c r="N495" s="666">
        <v>39.649999999999984</v>
      </c>
    </row>
    <row r="496" spans="1:14" ht="14.4" customHeight="1" x14ac:dyDescent="0.3">
      <c r="A496" s="661" t="s">
        <v>549</v>
      </c>
      <c r="B496" s="662" t="s">
        <v>550</v>
      </c>
      <c r="C496" s="663" t="s">
        <v>559</v>
      </c>
      <c r="D496" s="664" t="s">
        <v>3573</v>
      </c>
      <c r="E496" s="663" t="s">
        <v>565</v>
      </c>
      <c r="F496" s="664" t="s">
        <v>3575</v>
      </c>
      <c r="G496" s="663" t="s">
        <v>634</v>
      </c>
      <c r="H496" s="663" t="s">
        <v>2293</v>
      </c>
      <c r="I496" s="663" t="s">
        <v>237</v>
      </c>
      <c r="J496" s="663" t="s">
        <v>2294</v>
      </c>
      <c r="K496" s="663" t="s">
        <v>2295</v>
      </c>
      <c r="L496" s="665">
        <v>39.210339929120558</v>
      </c>
      <c r="M496" s="665">
        <v>3</v>
      </c>
      <c r="N496" s="666">
        <v>117.63101978736168</v>
      </c>
    </row>
    <row r="497" spans="1:14" ht="14.4" customHeight="1" x14ac:dyDescent="0.3">
      <c r="A497" s="661" t="s">
        <v>549</v>
      </c>
      <c r="B497" s="662" t="s">
        <v>550</v>
      </c>
      <c r="C497" s="663" t="s">
        <v>559</v>
      </c>
      <c r="D497" s="664" t="s">
        <v>3573</v>
      </c>
      <c r="E497" s="663" t="s">
        <v>565</v>
      </c>
      <c r="F497" s="664" t="s">
        <v>3575</v>
      </c>
      <c r="G497" s="663" t="s">
        <v>634</v>
      </c>
      <c r="H497" s="663" t="s">
        <v>2296</v>
      </c>
      <c r="I497" s="663" t="s">
        <v>2297</v>
      </c>
      <c r="J497" s="663" t="s">
        <v>2298</v>
      </c>
      <c r="K497" s="663" t="s">
        <v>2299</v>
      </c>
      <c r="L497" s="665">
        <v>69.81</v>
      </c>
      <c r="M497" s="665">
        <v>1</v>
      </c>
      <c r="N497" s="666">
        <v>69.81</v>
      </c>
    </row>
    <row r="498" spans="1:14" ht="14.4" customHeight="1" x14ac:dyDescent="0.3">
      <c r="A498" s="661" t="s">
        <v>549</v>
      </c>
      <c r="B498" s="662" t="s">
        <v>550</v>
      </c>
      <c r="C498" s="663" t="s">
        <v>559</v>
      </c>
      <c r="D498" s="664" t="s">
        <v>3573</v>
      </c>
      <c r="E498" s="663" t="s">
        <v>565</v>
      </c>
      <c r="F498" s="664" t="s">
        <v>3575</v>
      </c>
      <c r="G498" s="663" t="s">
        <v>634</v>
      </c>
      <c r="H498" s="663" t="s">
        <v>2300</v>
      </c>
      <c r="I498" s="663" t="s">
        <v>2300</v>
      </c>
      <c r="J498" s="663" t="s">
        <v>2301</v>
      </c>
      <c r="K498" s="663" t="s">
        <v>2240</v>
      </c>
      <c r="L498" s="665">
        <v>115.42000000000002</v>
      </c>
      <c r="M498" s="665">
        <v>4</v>
      </c>
      <c r="N498" s="666">
        <v>461.68000000000006</v>
      </c>
    </row>
    <row r="499" spans="1:14" ht="14.4" customHeight="1" x14ac:dyDescent="0.3">
      <c r="A499" s="661" t="s">
        <v>549</v>
      </c>
      <c r="B499" s="662" t="s">
        <v>550</v>
      </c>
      <c r="C499" s="663" t="s">
        <v>559</v>
      </c>
      <c r="D499" s="664" t="s">
        <v>3573</v>
      </c>
      <c r="E499" s="663" t="s">
        <v>565</v>
      </c>
      <c r="F499" s="664" t="s">
        <v>3575</v>
      </c>
      <c r="G499" s="663" t="s">
        <v>634</v>
      </c>
      <c r="H499" s="663" t="s">
        <v>2302</v>
      </c>
      <c r="I499" s="663" t="s">
        <v>2303</v>
      </c>
      <c r="J499" s="663" t="s">
        <v>2304</v>
      </c>
      <c r="K499" s="663" t="s">
        <v>2305</v>
      </c>
      <c r="L499" s="665">
        <v>700.80000000000007</v>
      </c>
      <c r="M499" s="665">
        <v>1</v>
      </c>
      <c r="N499" s="666">
        <v>700.80000000000007</v>
      </c>
    </row>
    <row r="500" spans="1:14" ht="14.4" customHeight="1" x14ac:dyDescent="0.3">
      <c r="A500" s="661" t="s">
        <v>549</v>
      </c>
      <c r="B500" s="662" t="s">
        <v>550</v>
      </c>
      <c r="C500" s="663" t="s">
        <v>559</v>
      </c>
      <c r="D500" s="664" t="s">
        <v>3573</v>
      </c>
      <c r="E500" s="663" t="s">
        <v>565</v>
      </c>
      <c r="F500" s="664" t="s">
        <v>3575</v>
      </c>
      <c r="G500" s="663" t="s">
        <v>634</v>
      </c>
      <c r="H500" s="663" t="s">
        <v>2306</v>
      </c>
      <c r="I500" s="663" t="s">
        <v>2307</v>
      </c>
      <c r="J500" s="663" t="s">
        <v>2308</v>
      </c>
      <c r="K500" s="663" t="s">
        <v>2309</v>
      </c>
      <c r="L500" s="665">
        <v>171.40999999999994</v>
      </c>
      <c r="M500" s="665">
        <v>1</v>
      </c>
      <c r="N500" s="666">
        <v>171.40999999999994</v>
      </c>
    </row>
    <row r="501" spans="1:14" ht="14.4" customHeight="1" x14ac:dyDescent="0.3">
      <c r="A501" s="661" t="s">
        <v>549</v>
      </c>
      <c r="B501" s="662" t="s">
        <v>550</v>
      </c>
      <c r="C501" s="663" t="s">
        <v>559</v>
      </c>
      <c r="D501" s="664" t="s">
        <v>3573</v>
      </c>
      <c r="E501" s="663" t="s">
        <v>565</v>
      </c>
      <c r="F501" s="664" t="s">
        <v>3575</v>
      </c>
      <c r="G501" s="663" t="s">
        <v>634</v>
      </c>
      <c r="H501" s="663" t="s">
        <v>2310</v>
      </c>
      <c r="I501" s="663" t="s">
        <v>237</v>
      </c>
      <c r="J501" s="663" t="s">
        <v>2311</v>
      </c>
      <c r="K501" s="663"/>
      <c r="L501" s="665">
        <v>475.13535049386206</v>
      </c>
      <c r="M501" s="665">
        <v>3</v>
      </c>
      <c r="N501" s="666">
        <v>1425.4060514815862</v>
      </c>
    </row>
    <row r="502" spans="1:14" ht="14.4" customHeight="1" x14ac:dyDescent="0.3">
      <c r="A502" s="661" t="s">
        <v>549</v>
      </c>
      <c r="B502" s="662" t="s">
        <v>550</v>
      </c>
      <c r="C502" s="663" t="s">
        <v>559</v>
      </c>
      <c r="D502" s="664" t="s">
        <v>3573</v>
      </c>
      <c r="E502" s="663" t="s">
        <v>565</v>
      </c>
      <c r="F502" s="664" t="s">
        <v>3575</v>
      </c>
      <c r="G502" s="663" t="s">
        <v>634</v>
      </c>
      <c r="H502" s="663" t="s">
        <v>2312</v>
      </c>
      <c r="I502" s="663" t="s">
        <v>2313</v>
      </c>
      <c r="J502" s="663" t="s">
        <v>2314</v>
      </c>
      <c r="K502" s="663" t="s">
        <v>2315</v>
      </c>
      <c r="L502" s="665">
        <v>56.70000000000001</v>
      </c>
      <c r="M502" s="665">
        <v>3</v>
      </c>
      <c r="N502" s="666">
        <v>170.10000000000002</v>
      </c>
    </row>
    <row r="503" spans="1:14" ht="14.4" customHeight="1" x14ac:dyDescent="0.3">
      <c r="A503" s="661" t="s">
        <v>549</v>
      </c>
      <c r="B503" s="662" t="s">
        <v>550</v>
      </c>
      <c r="C503" s="663" t="s">
        <v>559</v>
      </c>
      <c r="D503" s="664" t="s">
        <v>3573</v>
      </c>
      <c r="E503" s="663" t="s">
        <v>565</v>
      </c>
      <c r="F503" s="664" t="s">
        <v>3575</v>
      </c>
      <c r="G503" s="663" t="s">
        <v>634</v>
      </c>
      <c r="H503" s="663" t="s">
        <v>2316</v>
      </c>
      <c r="I503" s="663" t="s">
        <v>2317</v>
      </c>
      <c r="J503" s="663" t="s">
        <v>2318</v>
      </c>
      <c r="K503" s="663" t="s">
        <v>2319</v>
      </c>
      <c r="L503" s="665">
        <v>56.285999999999987</v>
      </c>
      <c r="M503" s="665">
        <v>5</v>
      </c>
      <c r="N503" s="666">
        <v>281.42999999999995</v>
      </c>
    </row>
    <row r="504" spans="1:14" ht="14.4" customHeight="1" x14ac:dyDescent="0.3">
      <c r="A504" s="661" t="s">
        <v>549</v>
      </c>
      <c r="B504" s="662" t="s">
        <v>550</v>
      </c>
      <c r="C504" s="663" t="s">
        <v>559</v>
      </c>
      <c r="D504" s="664" t="s">
        <v>3573</v>
      </c>
      <c r="E504" s="663" t="s">
        <v>565</v>
      </c>
      <c r="F504" s="664" t="s">
        <v>3575</v>
      </c>
      <c r="G504" s="663" t="s">
        <v>634</v>
      </c>
      <c r="H504" s="663" t="s">
        <v>2320</v>
      </c>
      <c r="I504" s="663" t="s">
        <v>2321</v>
      </c>
      <c r="J504" s="663" t="s">
        <v>2322</v>
      </c>
      <c r="K504" s="663" t="s">
        <v>1350</v>
      </c>
      <c r="L504" s="665">
        <v>59.73</v>
      </c>
      <c r="M504" s="665">
        <v>1</v>
      </c>
      <c r="N504" s="666">
        <v>59.73</v>
      </c>
    </row>
    <row r="505" spans="1:14" ht="14.4" customHeight="1" x14ac:dyDescent="0.3">
      <c r="A505" s="661" t="s">
        <v>549</v>
      </c>
      <c r="B505" s="662" t="s">
        <v>550</v>
      </c>
      <c r="C505" s="663" t="s">
        <v>559</v>
      </c>
      <c r="D505" s="664" t="s">
        <v>3573</v>
      </c>
      <c r="E505" s="663" t="s">
        <v>565</v>
      </c>
      <c r="F505" s="664" t="s">
        <v>3575</v>
      </c>
      <c r="G505" s="663" t="s">
        <v>634</v>
      </c>
      <c r="H505" s="663" t="s">
        <v>2323</v>
      </c>
      <c r="I505" s="663" t="s">
        <v>2324</v>
      </c>
      <c r="J505" s="663" t="s">
        <v>2325</v>
      </c>
      <c r="K505" s="663" t="s">
        <v>2326</v>
      </c>
      <c r="L505" s="665">
        <v>218.93</v>
      </c>
      <c r="M505" s="665">
        <v>2</v>
      </c>
      <c r="N505" s="666">
        <v>437.86</v>
      </c>
    </row>
    <row r="506" spans="1:14" ht="14.4" customHeight="1" x14ac:dyDescent="0.3">
      <c r="A506" s="661" t="s">
        <v>549</v>
      </c>
      <c r="B506" s="662" t="s">
        <v>550</v>
      </c>
      <c r="C506" s="663" t="s">
        <v>559</v>
      </c>
      <c r="D506" s="664" t="s">
        <v>3573</v>
      </c>
      <c r="E506" s="663" t="s">
        <v>565</v>
      </c>
      <c r="F506" s="664" t="s">
        <v>3575</v>
      </c>
      <c r="G506" s="663" t="s">
        <v>634</v>
      </c>
      <c r="H506" s="663" t="s">
        <v>2327</v>
      </c>
      <c r="I506" s="663" t="s">
        <v>237</v>
      </c>
      <c r="J506" s="663" t="s">
        <v>2328</v>
      </c>
      <c r="K506" s="663" t="s">
        <v>2329</v>
      </c>
      <c r="L506" s="665">
        <v>108.80556132430907</v>
      </c>
      <c r="M506" s="665">
        <v>1</v>
      </c>
      <c r="N506" s="666">
        <v>108.80556132430907</v>
      </c>
    </row>
    <row r="507" spans="1:14" ht="14.4" customHeight="1" x14ac:dyDescent="0.3">
      <c r="A507" s="661" t="s">
        <v>549</v>
      </c>
      <c r="B507" s="662" t="s">
        <v>550</v>
      </c>
      <c r="C507" s="663" t="s">
        <v>559</v>
      </c>
      <c r="D507" s="664" t="s">
        <v>3573</v>
      </c>
      <c r="E507" s="663" t="s">
        <v>565</v>
      </c>
      <c r="F507" s="664" t="s">
        <v>3575</v>
      </c>
      <c r="G507" s="663" t="s">
        <v>634</v>
      </c>
      <c r="H507" s="663" t="s">
        <v>2330</v>
      </c>
      <c r="I507" s="663" t="s">
        <v>2331</v>
      </c>
      <c r="J507" s="663" t="s">
        <v>2332</v>
      </c>
      <c r="K507" s="663" t="s">
        <v>2333</v>
      </c>
      <c r="L507" s="665">
        <v>107.64</v>
      </c>
      <c r="M507" s="665">
        <v>3</v>
      </c>
      <c r="N507" s="666">
        <v>322.92</v>
      </c>
    </row>
    <row r="508" spans="1:14" ht="14.4" customHeight="1" x14ac:dyDescent="0.3">
      <c r="A508" s="661" t="s">
        <v>549</v>
      </c>
      <c r="B508" s="662" t="s">
        <v>550</v>
      </c>
      <c r="C508" s="663" t="s">
        <v>559</v>
      </c>
      <c r="D508" s="664" t="s">
        <v>3573</v>
      </c>
      <c r="E508" s="663" t="s">
        <v>565</v>
      </c>
      <c r="F508" s="664" t="s">
        <v>3575</v>
      </c>
      <c r="G508" s="663" t="s">
        <v>634</v>
      </c>
      <c r="H508" s="663" t="s">
        <v>2334</v>
      </c>
      <c r="I508" s="663" t="s">
        <v>2335</v>
      </c>
      <c r="J508" s="663" t="s">
        <v>2336</v>
      </c>
      <c r="K508" s="663" t="s">
        <v>2337</v>
      </c>
      <c r="L508" s="665">
        <v>179.22</v>
      </c>
      <c r="M508" s="665">
        <v>1</v>
      </c>
      <c r="N508" s="666">
        <v>179.22</v>
      </c>
    </row>
    <row r="509" spans="1:14" ht="14.4" customHeight="1" x14ac:dyDescent="0.3">
      <c r="A509" s="661" t="s">
        <v>549</v>
      </c>
      <c r="B509" s="662" t="s">
        <v>550</v>
      </c>
      <c r="C509" s="663" t="s">
        <v>559</v>
      </c>
      <c r="D509" s="664" t="s">
        <v>3573</v>
      </c>
      <c r="E509" s="663" t="s">
        <v>565</v>
      </c>
      <c r="F509" s="664" t="s">
        <v>3575</v>
      </c>
      <c r="G509" s="663" t="s">
        <v>634</v>
      </c>
      <c r="H509" s="663" t="s">
        <v>2338</v>
      </c>
      <c r="I509" s="663" t="s">
        <v>2339</v>
      </c>
      <c r="J509" s="663" t="s">
        <v>2340</v>
      </c>
      <c r="K509" s="663" t="s">
        <v>2341</v>
      </c>
      <c r="L509" s="665">
        <v>60.199614279815918</v>
      </c>
      <c r="M509" s="665">
        <v>1</v>
      </c>
      <c r="N509" s="666">
        <v>60.199614279815918</v>
      </c>
    </row>
    <row r="510" spans="1:14" ht="14.4" customHeight="1" x14ac:dyDescent="0.3">
      <c r="A510" s="661" t="s">
        <v>549</v>
      </c>
      <c r="B510" s="662" t="s">
        <v>550</v>
      </c>
      <c r="C510" s="663" t="s">
        <v>559</v>
      </c>
      <c r="D510" s="664" t="s">
        <v>3573</v>
      </c>
      <c r="E510" s="663" t="s">
        <v>565</v>
      </c>
      <c r="F510" s="664" t="s">
        <v>3575</v>
      </c>
      <c r="G510" s="663" t="s">
        <v>634</v>
      </c>
      <c r="H510" s="663" t="s">
        <v>2342</v>
      </c>
      <c r="I510" s="663" t="s">
        <v>2343</v>
      </c>
      <c r="J510" s="663" t="s">
        <v>2344</v>
      </c>
      <c r="K510" s="663" t="s">
        <v>2345</v>
      </c>
      <c r="L510" s="665">
        <v>214.60317856965898</v>
      </c>
      <c r="M510" s="665">
        <v>3</v>
      </c>
      <c r="N510" s="666">
        <v>643.80953570897691</v>
      </c>
    </row>
    <row r="511" spans="1:14" ht="14.4" customHeight="1" x14ac:dyDescent="0.3">
      <c r="A511" s="661" t="s">
        <v>549</v>
      </c>
      <c r="B511" s="662" t="s">
        <v>550</v>
      </c>
      <c r="C511" s="663" t="s">
        <v>559</v>
      </c>
      <c r="D511" s="664" t="s">
        <v>3573</v>
      </c>
      <c r="E511" s="663" t="s">
        <v>565</v>
      </c>
      <c r="F511" s="664" t="s">
        <v>3575</v>
      </c>
      <c r="G511" s="663" t="s">
        <v>634</v>
      </c>
      <c r="H511" s="663" t="s">
        <v>2346</v>
      </c>
      <c r="I511" s="663" t="s">
        <v>2347</v>
      </c>
      <c r="J511" s="663" t="s">
        <v>2348</v>
      </c>
      <c r="K511" s="663" t="s">
        <v>1239</v>
      </c>
      <c r="L511" s="665">
        <v>126.48990270602479</v>
      </c>
      <c r="M511" s="665">
        <v>2</v>
      </c>
      <c r="N511" s="666">
        <v>252.97980541204959</v>
      </c>
    </row>
    <row r="512" spans="1:14" ht="14.4" customHeight="1" x14ac:dyDescent="0.3">
      <c r="A512" s="661" t="s">
        <v>549</v>
      </c>
      <c r="B512" s="662" t="s">
        <v>550</v>
      </c>
      <c r="C512" s="663" t="s">
        <v>559</v>
      </c>
      <c r="D512" s="664" t="s">
        <v>3573</v>
      </c>
      <c r="E512" s="663" t="s">
        <v>565</v>
      </c>
      <c r="F512" s="664" t="s">
        <v>3575</v>
      </c>
      <c r="G512" s="663" t="s">
        <v>634</v>
      </c>
      <c r="H512" s="663" t="s">
        <v>2349</v>
      </c>
      <c r="I512" s="663" t="s">
        <v>237</v>
      </c>
      <c r="J512" s="663" t="s">
        <v>2350</v>
      </c>
      <c r="K512" s="663"/>
      <c r="L512" s="665">
        <v>95.957274818030612</v>
      </c>
      <c r="M512" s="665">
        <v>1</v>
      </c>
      <c r="N512" s="666">
        <v>95.957274818030612</v>
      </c>
    </row>
    <row r="513" spans="1:14" ht="14.4" customHeight="1" x14ac:dyDescent="0.3">
      <c r="A513" s="661" t="s">
        <v>549</v>
      </c>
      <c r="B513" s="662" t="s">
        <v>550</v>
      </c>
      <c r="C513" s="663" t="s">
        <v>559</v>
      </c>
      <c r="D513" s="664" t="s">
        <v>3573</v>
      </c>
      <c r="E513" s="663" t="s">
        <v>565</v>
      </c>
      <c r="F513" s="664" t="s">
        <v>3575</v>
      </c>
      <c r="G513" s="663" t="s">
        <v>634</v>
      </c>
      <c r="H513" s="663" t="s">
        <v>2351</v>
      </c>
      <c r="I513" s="663" t="s">
        <v>2352</v>
      </c>
      <c r="J513" s="663" t="s">
        <v>2353</v>
      </c>
      <c r="K513" s="663" t="s">
        <v>2354</v>
      </c>
      <c r="L513" s="665">
        <v>411.21000000000009</v>
      </c>
      <c r="M513" s="665">
        <v>1</v>
      </c>
      <c r="N513" s="666">
        <v>411.21000000000009</v>
      </c>
    </row>
    <row r="514" spans="1:14" ht="14.4" customHeight="1" x14ac:dyDescent="0.3">
      <c r="A514" s="661" t="s">
        <v>549</v>
      </c>
      <c r="B514" s="662" t="s">
        <v>550</v>
      </c>
      <c r="C514" s="663" t="s">
        <v>559</v>
      </c>
      <c r="D514" s="664" t="s">
        <v>3573</v>
      </c>
      <c r="E514" s="663" t="s">
        <v>565</v>
      </c>
      <c r="F514" s="664" t="s">
        <v>3575</v>
      </c>
      <c r="G514" s="663" t="s">
        <v>634</v>
      </c>
      <c r="H514" s="663" t="s">
        <v>2355</v>
      </c>
      <c r="I514" s="663" t="s">
        <v>2356</v>
      </c>
      <c r="J514" s="663" t="s">
        <v>2357</v>
      </c>
      <c r="K514" s="663"/>
      <c r="L514" s="665">
        <v>131.29990384812001</v>
      </c>
      <c r="M514" s="665">
        <v>1</v>
      </c>
      <c r="N514" s="666">
        <v>131.29990384812001</v>
      </c>
    </row>
    <row r="515" spans="1:14" ht="14.4" customHeight="1" x14ac:dyDescent="0.3">
      <c r="A515" s="661" t="s">
        <v>549</v>
      </c>
      <c r="B515" s="662" t="s">
        <v>550</v>
      </c>
      <c r="C515" s="663" t="s">
        <v>559</v>
      </c>
      <c r="D515" s="664" t="s">
        <v>3573</v>
      </c>
      <c r="E515" s="663" t="s">
        <v>565</v>
      </c>
      <c r="F515" s="664" t="s">
        <v>3575</v>
      </c>
      <c r="G515" s="663" t="s">
        <v>634</v>
      </c>
      <c r="H515" s="663" t="s">
        <v>2358</v>
      </c>
      <c r="I515" s="663" t="s">
        <v>2359</v>
      </c>
      <c r="J515" s="663" t="s">
        <v>2080</v>
      </c>
      <c r="K515" s="663" t="s">
        <v>944</v>
      </c>
      <c r="L515" s="665">
        <v>22.44</v>
      </c>
      <c r="M515" s="665">
        <v>1</v>
      </c>
      <c r="N515" s="666">
        <v>22.44</v>
      </c>
    </row>
    <row r="516" spans="1:14" ht="14.4" customHeight="1" x14ac:dyDescent="0.3">
      <c r="A516" s="661" t="s">
        <v>549</v>
      </c>
      <c r="B516" s="662" t="s">
        <v>550</v>
      </c>
      <c r="C516" s="663" t="s">
        <v>559</v>
      </c>
      <c r="D516" s="664" t="s">
        <v>3573</v>
      </c>
      <c r="E516" s="663" t="s">
        <v>565</v>
      </c>
      <c r="F516" s="664" t="s">
        <v>3575</v>
      </c>
      <c r="G516" s="663" t="s">
        <v>634</v>
      </c>
      <c r="H516" s="663" t="s">
        <v>2360</v>
      </c>
      <c r="I516" s="663" t="s">
        <v>2361</v>
      </c>
      <c r="J516" s="663" t="s">
        <v>2362</v>
      </c>
      <c r="K516" s="663" t="s">
        <v>2363</v>
      </c>
      <c r="L516" s="665">
        <v>142.27000000000001</v>
      </c>
      <c r="M516" s="665">
        <v>1</v>
      </c>
      <c r="N516" s="666">
        <v>142.27000000000001</v>
      </c>
    </row>
    <row r="517" spans="1:14" ht="14.4" customHeight="1" x14ac:dyDescent="0.3">
      <c r="A517" s="661" t="s">
        <v>549</v>
      </c>
      <c r="B517" s="662" t="s">
        <v>550</v>
      </c>
      <c r="C517" s="663" t="s">
        <v>559</v>
      </c>
      <c r="D517" s="664" t="s">
        <v>3573</v>
      </c>
      <c r="E517" s="663" t="s">
        <v>565</v>
      </c>
      <c r="F517" s="664" t="s">
        <v>3575</v>
      </c>
      <c r="G517" s="663" t="s">
        <v>634</v>
      </c>
      <c r="H517" s="663" t="s">
        <v>2364</v>
      </c>
      <c r="I517" s="663" t="s">
        <v>237</v>
      </c>
      <c r="J517" s="663" t="s">
        <v>2365</v>
      </c>
      <c r="K517" s="663"/>
      <c r="L517" s="665">
        <v>83.46007849108436</v>
      </c>
      <c r="M517" s="665">
        <v>3</v>
      </c>
      <c r="N517" s="666">
        <v>250.38023547325309</v>
      </c>
    </row>
    <row r="518" spans="1:14" ht="14.4" customHeight="1" x14ac:dyDescent="0.3">
      <c r="A518" s="661" t="s">
        <v>549</v>
      </c>
      <c r="B518" s="662" t="s">
        <v>550</v>
      </c>
      <c r="C518" s="663" t="s">
        <v>559</v>
      </c>
      <c r="D518" s="664" t="s">
        <v>3573</v>
      </c>
      <c r="E518" s="663" t="s">
        <v>565</v>
      </c>
      <c r="F518" s="664" t="s">
        <v>3575</v>
      </c>
      <c r="G518" s="663" t="s">
        <v>634</v>
      </c>
      <c r="H518" s="663" t="s">
        <v>2366</v>
      </c>
      <c r="I518" s="663" t="s">
        <v>237</v>
      </c>
      <c r="J518" s="663" t="s">
        <v>2367</v>
      </c>
      <c r="K518" s="663"/>
      <c r="L518" s="665">
        <v>61.567208084805941</v>
      </c>
      <c r="M518" s="665">
        <v>2</v>
      </c>
      <c r="N518" s="666">
        <v>123.13441616961188</v>
      </c>
    </row>
    <row r="519" spans="1:14" ht="14.4" customHeight="1" x14ac:dyDescent="0.3">
      <c r="A519" s="661" t="s">
        <v>549</v>
      </c>
      <c r="B519" s="662" t="s">
        <v>550</v>
      </c>
      <c r="C519" s="663" t="s">
        <v>559</v>
      </c>
      <c r="D519" s="664" t="s">
        <v>3573</v>
      </c>
      <c r="E519" s="663" t="s">
        <v>565</v>
      </c>
      <c r="F519" s="664" t="s">
        <v>3575</v>
      </c>
      <c r="G519" s="663" t="s">
        <v>634</v>
      </c>
      <c r="H519" s="663" t="s">
        <v>2368</v>
      </c>
      <c r="I519" s="663" t="s">
        <v>2369</v>
      </c>
      <c r="J519" s="663" t="s">
        <v>2370</v>
      </c>
      <c r="K519" s="663" t="s">
        <v>2371</v>
      </c>
      <c r="L519" s="665">
        <v>127.88</v>
      </c>
      <c r="M519" s="665">
        <v>1</v>
      </c>
      <c r="N519" s="666">
        <v>127.88</v>
      </c>
    </row>
    <row r="520" spans="1:14" ht="14.4" customHeight="1" x14ac:dyDescent="0.3">
      <c r="A520" s="661" t="s">
        <v>549</v>
      </c>
      <c r="B520" s="662" t="s">
        <v>550</v>
      </c>
      <c r="C520" s="663" t="s">
        <v>559</v>
      </c>
      <c r="D520" s="664" t="s">
        <v>3573</v>
      </c>
      <c r="E520" s="663" t="s">
        <v>565</v>
      </c>
      <c r="F520" s="664" t="s">
        <v>3575</v>
      </c>
      <c r="G520" s="663" t="s">
        <v>634</v>
      </c>
      <c r="H520" s="663" t="s">
        <v>2372</v>
      </c>
      <c r="I520" s="663" t="s">
        <v>2373</v>
      </c>
      <c r="J520" s="663" t="s">
        <v>2374</v>
      </c>
      <c r="K520" s="663"/>
      <c r="L520" s="665">
        <v>296.00000000000006</v>
      </c>
      <c r="M520" s="665">
        <v>3</v>
      </c>
      <c r="N520" s="666">
        <v>888.00000000000023</v>
      </c>
    </row>
    <row r="521" spans="1:14" ht="14.4" customHeight="1" x14ac:dyDescent="0.3">
      <c r="A521" s="661" t="s">
        <v>549</v>
      </c>
      <c r="B521" s="662" t="s">
        <v>550</v>
      </c>
      <c r="C521" s="663" t="s">
        <v>559</v>
      </c>
      <c r="D521" s="664" t="s">
        <v>3573</v>
      </c>
      <c r="E521" s="663" t="s">
        <v>565</v>
      </c>
      <c r="F521" s="664" t="s">
        <v>3575</v>
      </c>
      <c r="G521" s="663" t="s">
        <v>634</v>
      </c>
      <c r="H521" s="663" t="s">
        <v>2375</v>
      </c>
      <c r="I521" s="663" t="s">
        <v>2376</v>
      </c>
      <c r="J521" s="663" t="s">
        <v>2377</v>
      </c>
      <c r="K521" s="663" t="s">
        <v>2378</v>
      </c>
      <c r="L521" s="665">
        <v>19.399506970605401</v>
      </c>
      <c r="M521" s="665">
        <v>1</v>
      </c>
      <c r="N521" s="666">
        <v>19.399506970605401</v>
      </c>
    </row>
    <row r="522" spans="1:14" ht="14.4" customHeight="1" x14ac:dyDescent="0.3">
      <c r="A522" s="661" t="s">
        <v>549</v>
      </c>
      <c r="B522" s="662" t="s">
        <v>550</v>
      </c>
      <c r="C522" s="663" t="s">
        <v>559</v>
      </c>
      <c r="D522" s="664" t="s">
        <v>3573</v>
      </c>
      <c r="E522" s="663" t="s">
        <v>565</v>
      </c>
      <c r="F522" s="664" t="s">
        <v>3575</v>
      </c>
      <c r="G522" s="663" t="s">
        <v>634</v>
      </c>
      <c r="H522" s="663" t="s">
        <v>2379</v>
      </c>
      <c r="I522" s="663" t="s">
        <v>2379</v>
      </c>
      <c r="J522" s="663" t="s">
        <v>2380</v>
      </c>
      <c r="K522" s="663" t="s">
        <v>2381</v>
      </c>
      <c r="L522" s="665">
        <v>75.09999999999998</v>
      </c>
      <c r="M522" s="665">
        <v>2</v>
      </c>
      <c r="N522" s="666">
        <v>150.19999999999996</v>
      </c>
    </row>
    <row r="523" spans="1:14" ht="14.4" customHeight="1" x14ac:dyDescent="0.3">
      <c r="A523" s="661" t="s">
        <v>549</v>
      </c>
      <c r="B523" s="662" t="s">
        <v>550</v>
      </c>
      <c r="C523" s="663" t="s">
        <v>559</v>
      </c>
      <c r="D523" s="664" t="s">
        <v>3573</v>
      </c>
      <c r="E523" s="663" t="s">
        <v>565</v>
      </c>
      <c r="F523" s="664" t="s">
        <v>3575</v>
      </c>
      <c r="G523" s="663" t="s">
        <v>634</v>
      </c>
      <c r="H523" s="663" t="s">
        <v>2382</v>
      </c>
      <c r="I523" s="663" t="s">
        <v>2383</v>
      </c>
      <c r="J523" s="663" t="s">
        <v>2384</v>
      </c>
      <c r="K523" s="663" t="s">
        <v>2385</v>
      </c>
      <c r="L523" s="665">
        <v>226.08953137582466</v>
      </c>
      <c r="M523" s="665">
        <v>2</v>
      </c>
      <c r="N523" s="666">
        <v>452.17906275164933</v>
      </c>
    </row>
    <row r="524" spans="1:14" ht="14.4" customHeight="1" x14ac:dyDescent="0.3">
      <c r="A524" s="661" t="s">
        <v>549</v>
      </c>
      <c r="B524" s="662" t="s">
        <v>550</v>
      </c>
      <c r="C524" s="663" t="s">
        <v>559</v>
      </c>
      <c r="D524" s="664" t="s">
        <v>3573</v>
      </c>
      <c r="E524" s="663" t="s">
        <v>565</v>
      </c>
      <c r="F524" s="664" t="s">
        <v>3575</v>
      </c>
      <c r="G524" s="663" t="s">
        <v>634</v>
      </c>
      <c r="H524" s="663" t="s">
        <v>2386</v>
      </c>
      <c r="I524" s="663" t="s">
        <v>2387</v>
      </c>
      <c r="J524" s="663" t="s">
        <v>815</v>
      </c>
      <c r="K524" s="663" t="s">
        <v>2388</v>
      </c>
      <c r="L524" s="665">
        <v>113.47478958401285</v>
      </c>
      <c r="M524" s="665">
        <v>8</v>
      </c>
      <c r="N524" s="666">
        <v>907.79831667210283</v>
      </c>
    </row>
    <row r="525" spans="1:14" ht="14.4" customHeight="1" x14ac:dyDescent="0.3">
      <c r="A525" s="661" t="s">
        <v>549</v>
      </c>
      <c r="B525" s="662" t="s">
        <v>550</v>
      </c>
      <c r="C525" s="663" t="s">
        <v>559</v>
      </c>
      <c r="D525" s="664" t="s">
        <v>3573</v>
      </c>
      <c r="E525" s="663" t="s">
        <v>565</v>
      </c>
      <c r="F525" s="664" t="s">
        <v>3575</v>
      </c>
      <c r="G525" s="663" t="s">
        <v>634</v>
      </c>
      <c r="H525" s="663" t="s">
        <v>2389</v>
      </c>
      <c r="I525" s="663" t="s">
        <v>2390</v>
      </c>
      <c r="J525" s="663" t="s">
        <v>1989</v>
      </c>
      <c r="K525" s="663" t="s">
        <v>2391</v>
      </c>
      <c r="L525" s="665">
        <v>152.20896632780199</v>
      </c>
      <c r="M525" s="665">
        <v>10</v>
      </c>
      <c r="N525" s="666">
        <v>1522.08966327802</v>
      </c>
    </row>
    <row r="526" spans="1:14" ht="14.4" customHeight="1" x14ac:dyDescent="0.3">
      <c r="A526" s="661" t="s">
        <v>549</v>
      </c>
      <c r="B526" s="662" t="s">
        <v>550</v>
      </c>
      <c r="C526" s="663" t="s">
        <v>559</v>
      </c>
      <c r="D526" s="664" t="s">
        <v>3573</v>
      </c>
      <c r="E526" s="663" t="s">
        <v>565</v>
      </c>
      <c r="F526" s="664" t="s">
        <v>3575</v>
      </c>
      <c r="G526" s="663" t="s">
        <v>634</v>
      </c>
      <c r="H526" s="663" t="s">
        <v>2392</v>
      </c>
      <c r="I526" s="663" t="s">
        <v>2393</v>
      </c>
      <c r="J526" s="663" t="s">
        <v>2394</v>
      </c>
      <c r="K526" s="663" t="s">
        <v>2395</v>
      </c>
      <c r="L526" s="665">
        <v>79.665381144699552</v>
      </c>
      <c r="M526" s="665">
        <v>2</v>
      </c>
      <c r="N526" s="666">
        <v>159.3307622893991</v>
      </c>
    </row>
    <row r="527" spans="1:14" ht="14.4" customHeight="1" x14ac:dyDescent="0.3">
      <c r="A527" s="661" t="s">
        <v>549</v>
      </c>
      <c r="B527" s="662" t="s">
        <v>550</v>
      </c>
      <c r="C527" s="663" t="s">
        <v>559</v>
      </c>
      <c r="D527" s="664" t="s">
        <v>3573</v>
      </c>
      <c r="E527" s="663" t="s">
        <v>565</v>
      </c>
      <c r="F527" s="664" t="s">
        <v>3575</v>
      </c>
      <c r="G527" s="663" t="s">
        <v>634</v>
      </c>
      <c r="H527" s="663" t="s">
        <v>2396</v>
      </c>
      <c r="I527" s="663" t="s">
        <v>2397</v>
      </c>
      <c r="J527" s="663" t="s">
        <v>2398</v>
      </c>
      <c r="K527" s="663" t="s">
        <v>2385</v>
      </c>
      <c r="L527" s="665">
        <v>141.06</v>
      </c>
      <c r="M527" s="665">
        <v>2</v>
      </c>
      <c r="N527" s="666">
        <v>282.12</v>
      </c>
    </row>
    <row r="528" spans="1:14" ht="14.4" customHeight="1" x14ac:dyDescent="0.3">
      <c r="A528" s="661" t="s">
        <v>549</v>
      </c>
      <c r="B528" s="662" t="s">
        <v>550</v>
      </c>
      <c r="C528" s="663" t="s">
        <v>559</v>
      </c>
      <c r="D528" s="664" t="s">
        <v>3573</v>
      </c>
      <c r="E528" s="663" t="s">
        <v>565</v>
      </c>
      <c r="F528" s="664" t="s">
        <v>3575</v>
      </c>
      <c r="G528" s="663" t="s">
        <v>634</v>
      </c>
      <c r="H528" s="663" t="s">
        <v>2399</v>
      </c>
      <c r="I528" s="663" t="s">
        <v>2399</v>
      </c>
      <c r="J528" s="663" t="s">
        <v>2400</v>
      </c>
      <c r="K528" s="663" t="s">
        <v>2401</v>
      </c>
      <c r="L528" s="665">
        <v>109.23999999999995</v>
      </c>
      <c r="M528" s="665">
        <v>1</v>
      </c>
      <c r="N528" s="666">
        <v>109.23999999999995</v>
      </c>
    </row>
    <row r="529" spans="1:14" ht="14.4" customHeight="1" x14ac:dyDescent="0.3">
      <c r="A529" s="661" t="s">
        <v>549</v>
      </c>
      <c r="B529" s="662" t="s">
        <v>550</v>
      </c>
      <c r="C529" s="663" t="s">
        <v>559</v>
      </c>
      <c r="D529" s="664" t="s">
        <v>3573</v>
      </c>
      <c r="E529" s="663" t="s">
        <v>565</v>
      </c>
      <c r="F529" s="664" t="s">
        <v>3575</v>
      </c>
      <c r="G529" s="663" t="s">
        <v>634</v>
      </c>
      <c r="H529" s="663" t="s">
        <v>2402</v>
      </c>
      <c r="I529" s="663" t="s">
        <v>2403</v>
      </c>
      <c r="J529" s="663" t="s">
        <v>2404</v>
      </c>
      <c r="K529" s="663" t="s">
        <v>2405</v>
      </c>
      <c r="L529" s="665">
        <v>104.08015188037741</v>
      </c>
      <c r="M529" s="665">
        <v>2</v>
      </c>
      <c r="N529" s="666">
        <v>208.16030376075483</v>
      </c>
    </row>
    <row r="530" spans="1:14" ht="14.4" customHeight="1" x14ac:dyDescent="0.3">
      <c r="A530" s="661" t="s">
        <v>549</v>
      </c>
      <c r="B530" s="662" t="s">
        <v>550</v>
      </c>
      <c r="C530" s="663" t="s">
        <v>559</v>
      </c>
      <c r="D530" s="664" t="s">
        <v>3573</v>
      </c>
      <c r="E530" s="663" t="s">
        <v>565</v>
      </c>
      <c r="F530" s="664" t="s">
        <v>3575</v>
      </c>
      <c r="G530" s="663" t="s">
        <v>634</v>
      </c>
      <c r="H530" s="663" t="s">
        <v>2406</v>
      </c>
      <c r="I530" s="663" t="s">
        <v>2407</v>
      </c>
      <c r="J530" s="663" t="s">
        <v>2408</v>
      </c>
      <c r="K530" s="663" t="s">
        <v>2409</v>
      </c>
      <c r="L530" s="665">
        <v>121.42000000000003</v>
      </c>
      <c r="M530" s="665">
        <v>2</v>
      </c>
      <c r="N530" s="666">
        <v>242.84000000000006</v>
      </c>
    </row>
    <row r="531" spans="1:14" ht="14.4" customHeight="1" x14ac:dyDescent="0.3">
      <c r="A531" s="661" t="s">
        <v>549</v>
      </c>
      <c r="B531" s="662" t="s">
        <v>550</v>
      </c>
      <c r="C531" s="663" t="s">
        <v>559</v>
      </c>
      <c r="D531" s="664" t="s">
        <v>3573</v>
      </c>
      <c r="E531" s="663" t="s">
        <v>565</v>
      </c>
      <c r="F531" s="664" t="s">
        <v>3575</v>
      </c>
      <c r="G531" s="663" t="s">
        <v>634</v>
      </c>
      <c r="H531" s="663" t="s">
        <v>2410</v>
      </c>
      <c r="I531" s="663" t="s">
        <v>2411</v>
      </c>
      <c r="J531" s="663" t="s">
        <v>2412</v>
      </c>
      <c r="K531" s="663" t="s">
        <v>1289</v>
      </c>
      <c r="L531" s="665">
        <v>100.41000701269274</v>
      </c>
      <c r="M531" s="665">
        <v>1</v>
      </c>
      <c r="N531" s="666">
        <v>100.41000701269274</v>
      </c>
    </row>
    <row r="532" spans="1:14" ht="14.4" customHeight="1" x14ac:dyDescent="0.3">
      <c r="A532" s="661" t="s">
        <v>549</v>
      </c>
      <c r="B532" s="662" t="s">
        <v>550</v>
      </c>
      <c r="C532" s="663" t="s">
        <v>559</v>
      </c>
      <c r="D532" s="664" t="s">
        <v>3573</v>
      </c>
      <c r="E532" s="663" t="s">
        <v>565</v>
      </c>
      <c r="F532" s="664" t="s">
        <v>3575</v>
      </c>
      <c r="G532" s="663" t="s">
        <v>634</v>
      </c>
      <c r="H532" s="663" t="s">
        <v>2413</v>
      </c>
      <c r="I532" s="663" t="s">
        <v>2413</v>
      </c>
      <c r="J532" s="663" t="s">
        <v>2414</v>
      </c>
      <c r="K532" s="663" t="s">
        <v>1550</v>
      </c>
      <c r="L532" s="665">
        <v>53.749999999999986</v>
      </c>
      <c r="M532" s="665">
        <v>9</v>
      </c>
      <c r="N532" s="666">
        <v>483.74999999999989</v>
      </c>
    </row>
    <row r="533" spans="1:14" ht="14.4" customHeight="1" x14ac:dyDescent="0.3">
      <c r="A533" s="661" t="s">
        <v>549</v>
      </c>
      <c r="B533" s="662" t="s">
        <v>550</v>
      </c>
      <c r="C533" s="663" t="s">
        <v>559</v>
      </c>
      <c r="D533" s="664" t="s">
        <v>3573</v>
      </c>
      <c r="E533" s="663" t="s">
        <v>565</v>
      </c>
      <c r="F533" s="664" t="s">
        <v>3575</v>
      </c>
      <c r="G533" s="663" t="s">
        <v>634</v>
      </c>
      <c r="H533" s="663" t="s">
        <v>2415</v>
      </c>
      <c r="I533" s="663" t="s">
        <v>2416</v>
      </c>
      <c r="J533" s="663" t="s">
        <v>1618</v>
      </c>
      <c r="K533" s="663" t="s">
        <v>2417</v>
      </c>
      <c r="L533" s="665">
        <v>4574.7599999999966</v>
      </c>
      <c r="M533" s="665">
        <v>1</v>
      </c>
      <c r="N533" s="666">
        <v>4574.7599999999966</v>
      </c>
    </row>
    <row r="534" spans="1:14" ht="14.4" customHeight="1" x14ac:dyDescent="0.3">
      <c r="A534" s="661" t="s">
        <v>549</v>
      </c>
      <c r="B534" s="662" t="s">
        <v>550</v>
      </c>
      <c r="C534" s="663" t="s">
        <v>559</v>
      </c>
      <c r="D534" s="664" t="s">
        <v>3573</v>
      </c>
      <c r="E534" s="663" t="s">
        <v>565</v>
      </c>
      <c r="F534" s="664" t="s">
        <v>3575</v>
      </c>
      <c r="G534" s="663" t="s">
        <v>634</v>
      </c>
      <c r="H534" s="663" t="s">
        <v>2418</v>
      </c>
      <c r="I534" s="663" t="s">
        <v>2418</v>
      </c>
      <c r="J534" s="663" t="s">
        <v>2419</v>
      </c>
      <c r="K534" s="663" t="s">
        <v>2420</v>
      </c>
      <c r="L534" s="665">
        <v>94.694999999999993</v>
      </c>
      <c r="M534" s="665">
        <v>2</v>
      </c>
      <c r="N534" s="666">
        <v>189.39</v>
      </c>
    </row>
    <row r="535" spans="1:14" ht="14.4" customHeight="1" x14ac:dyDescent="0.3">
      <c r="A535" s="661" t="s">
        <v>549</v>
      </c>
      <c r="B535" s="662" t="s">
        <v>550</v>
      </c>
      <c r="C535" s="663" t="s">
        <v>559</v>
      </c>
      <c r="D535" s="664" t="s">
        <v>3573</v>
      </c>
      <c r="E535" s="663" t="s">
        <v>565</v>
      </c>
      <c r="F535" s="664" t="s">
        <v>3575</v>
      </c>
      <c r="G535" s="663" t="s">
        <v>634</v>
      </c>
      <c r="H535" s="663" t="s">
        <v>2421</v>
      </c>
      <c r="I535" s="663" t="s">
        <v>2422</v>
      </c>
      <c r="J535" s="663" t="s">
        <v>2423</v>
      </c>
      <c r="K535" s="663" t="s">
        <v>2424</v>
      </c>
      <c r="L535" s="665">
        <v>74.780000000000015</v>
      </c>
      <c r="M535" s="665">
        <v>3</v>
      </c>
      <c r="N535" s="666">
        <v>224.34000000000003</v>
      </c>
    </row>
    <row r="536" spans="1:14" ht="14.4" customHeight="1" x14ac:dyDescent="0.3">
      <c r="A536" s="661" t="s">
        <v>549</v>
      </c>
      <c r="B536" s="662" t="s">
        <v>550</v>
      </c>
      <c r="C536" s="663" t="s">
        <v>559</v>
      </c>
      <c r="D536" s="664" t="s">
        <v>3573</v>
      </c>
      <c r="E536" s="663" t="s">
        <v>565</v>
      </c>
      <c r="F536" s="664" t="s">
        <v>3575</v>
      </c>
      <c r="G536" s="663" t="s">
        <v>634</v>
      </c>
      <c r="H536" s="663" t="s">
        <v>2425</v>
      </c>
      <c r="I536" s="663" t="s">
        <v>2425</v>
      </c>
      <c r="J536" s="663" t="s">
        <v>2426</v>
      </c>
      <c r="K536" s="663" t="s">
        <v>2427</v>
      </c>
      <c r="L536" s="665">
        <v>1889.3400000000004</v>
      </c>
      <c r="M536" s="665">
        <v>1</v>
      </c>
      <c r="N536" s="666">
        <v>1889.3400000000004</v>
      </c>
    </row>
    <row r="537" spans="1:14" ht="14.4" customHeight="1" x14ac:dyDescent="0.3">
      <c r="A537" s="661" t="s">
        <v>549</v>
      </c>
      <c r="B537" s="662" t="s">
        <v>550</v>
      </c>
      <c r="C537" s="663" t="s">
        <v>559</v>
      </c>
      <c r="D537" s="664" t="s">
        <v>3573</v>
      </c>
      <c r="E537" s="663" t="s">
        <v>565</v>
      </c>
      <c r="F537" s="664" t="s">
        <v>3575</v>
      </c>
      <c r="G537" s="663" t="s">
        <v>634</v>
      </c>
      <c r="H537" s="663" t="s">
        <v>2428</v>
      </c>
      <c r="I537" s="663" t="s">
        <v>2428</v>
      </c>
      <c r="J537" s="663" t="s">
        <v>2429</v>
      </c>
      <c r="K537" s="663" t="s">
        <v>2430</v>
      </c>
      <c r="L537" s="665">
        <v>3318.5899999999997</v>
      </c>
      <c r="M537" s="665">
        <v>1</v>
      </c>
      <c r="N537" s="666">
        <v>3318.5899999999997</v>
      </c>
    </row>
    <row r="538" spans="1:14" ht="14.4" customHeight="1" x14ac:dyDescent="0.3">
      <c r="A538" s="661" t="s">
        <v>549</v>
      </c>
      <c r="B538" s="662" t="s">
        <v>550</v>
      </c>
      <c r="C538" s="663" t="s">
        <v>559</v>
      </c>
      <c r="D538" s="664" t="s">
        <v>3573</v>
      </c>
      <c r="E538" s="663" t="s">
        <v>565</v>
      </c>
      <c r="F538" s="664" t="s">
        <v>3575</v>
      </c>
      <c r="G538" s="663" t="s">
        <v>634</v>
      </c>
      <c r="H538" s="663" t="s">
        <v>2431</v>
      </c>
      <c r="I538" s="663" t="s">
        <v>2431</v>
      </c>
      <c r="J538" s="663" t="s">
        <v>2432</v>
      </c>
      <c r="K538" s="663" t="s">
        <v>2433</v>
      </c>
      <c r="L538" s="665">
        <v>172.35999999999999</v>
      </c>
      <c r="M538" s="665">
        <v>1</v>
      </c>
      <c r="N538" s="666">
        <v>172.35999999999999</v>
      </c>
    </row>
    <row r="539" spans="1:14" ht="14.4" customHeight="1" x14ac:dyDescent="0.3">
      <c r="A539" s="661" t="s">
        <v>549</v>
      </c>
      <c r="B539" s="662" t="s">
        <v>550</v>
      </c>
      <c r="C539" s="663" t="s">
        <v>559</v>
      </c>
      <c r="D539" s="664" t="s">
        <v>3573</v>
      </c>
      <c r="E539" s="663" t="s">
        <v>565</v>
      </c>
      <c r="F539" s="664" t="s">
        <v>3575</v>
      </c>
      <c r="G539" s="663" t="s">
        <v>634</v>
      </c>
      <c r="H539" s="663" t="s">
        <v>2434</v>
      </c>
      <c r="I539" s="663" t="s">
        <v>2435</v>
      </c>
      <c r="J539" s="663" t="s">
        <v>2436</v>
      </c>
      <c r="K539" s="663" t="s">
        <v>2266</v>
      </c>
      <c r="L539" s="665">
        <v>1251.9044648165843</v>
      </c>
      <c r="M539" s="665">
        <v>1</v>
      </c>
      <c r="N539" s="666">
        <v>1251.9044648165843</v>
      </c>
    </row>
    <row r="540" spans="1:14" ht="14.4" customHeight="1" x14ac:dyDescent="0.3">
      <c r="A540" s="661" t="s">
        <v>549</v>
      </c>
      <c r="B540" s="662" t="s">
        <v>550</v>
      </c>
      <c r="C540" s="663" t="s">
        <v>559</v>
      </c>
      <c r="D540" s="664" t="s">
        <v>3573</v>
      </c>
      <c r="E540" s="663" t="s">
        <v>565</v>
      </c>
      <c r="F540" s="664" t="s">
        <v>3575</v>
      </c>
      <c r="G540" s="663" t="s">
        <v>634</v>
      </c>
      <c r="H540" s="663" t="s">
        <v>2437</v>
      </c>
      <c r="I540" s="663" t="s">
        <v>2438</v>
      </c>
      <c r="J540" s="663" t="s">
        <v>2439</v>
      </c>
      <c r="K540" s="663" t="s">
        <v>2440</v>
      </c>
      <c r="L540" s="665">
        <v>109.03</v>
      </c>
      <c r="M540" s="665">
        <v>1</v>
      </c>
      <c r="N540" s="666">
        <v>109.03</v>
      </c>
    </row>
    <row r="541" spans="1:14" ht="14.4" customHeight="1" x14ac:dyDescent="0.3">
      <c r="A541" s="661" t="s">
        <v>549</v>
      </c>
      <c r="B541" s="662" t="s">
        <v>550</v>
      </c>
      <c r="C541" s="663" t="s">
        <v>559</v>
      </c>
      <c r="D541" s="664" t="s">
        <v>3573</v>
      </c>
      <c r="E541" s="663" t="s">
        <v>565</v>
      </c>
      <c r="F541" s="664" t="s">
        <v>3575</v>
      </c>
      <c r="G541" s="663" t="s">
        <v>634</v>
      </c>
      <c r="H541" s="663" t="s">
        <v>2441</v>
      </c>
      <c r="I541" s="663" t="s">
        <v>2441</v>
      </c>
      <c r="J541" s="663" t="s">
        <v>2442</v>
      </c>
      <c r="K541" s="663" t="s">
        <v>2443</v>
      </c>
      <c r="L541" s="665">
        <v>1609.638969941564</v>
      </c>
      <c r="M541" s="665">
        <v>2</v>
      </c>
      <c r="N541" s="666">
        <v>3219.2779398831281</v>
      </c>
    </row>
    <row r="542" spans="1:14" ht="14.4" customHeight="1" x14ac:dyDescent="0.3">
      <c r="A542" s="661" t="s">
        <v>549</v>
      </c>
      <c r="B542" s="662" t="s">
        <v>550</v>
      </c>
      <c r="C542" s="663" t="s">
        <v>559</v>
      </c>
      <c r="D542" s="664" t="s">
        <v>3573</v>
      </c>
      <c r="E542" s="663" t="s">
        <v>565</v>
      </c>
      <c r="F542" s="664" t="s">
        <v>3575</v>
      </c>
      <c r="G542" s="663" t="s">
        <v>634</v>
      </c>
      <c r="H542" s="663" t="s">
        <v>2444</v>
      </c>
      <c r="I542" s="663" t="s">
        <v>2445</v>
      </c>
      <c r="J542" s="663" t="s">
        <v>980</v>
      </c>
      <c r="K542" s="663" t="s">
        <v>1851</v>
      </c>
      <c r="L542" s="665">
        <v>119.52</v>
      </c>
      <c r="M542" s="665">
        <v>2</v>
      </c>
      <c r="N542" s="666">
        <v>239.04</v>
      </c>
    </row>
    <row r="543" spans="1:14" ht="14.4" customHeight="1" x14ac:dyDescent="0.3">
      <c r="A543" s="661" t="s">
        <v>549</v>
      </c>
      <c r="B543" s="662" t="s">
        <v>550</v>
      </c>
      <c r="C543" s="663" t="s">
        <v>559</v>
      </c>
      <c r="D543" s="664" t="s">
        <v>3573</v>
      </c>
      <c r="E543" s="663" t="s">
        <v>565</v>
      </c>
      <c r="F543" s="664" t="s">
        <v>3575</v>
      </c>
      <c r="G543" s="663" t="s">
        <v>634</v>
      </c>
      <c r="H543" s="663" t="s">
        <v>2446</v>
      </c>
      <c r="I543" s="663" t="s">
        <v>2447</v>
      </c>
      <c r="J543" s="663" t="s">
        <v>2448</v>
      </c>
      <c r="K543" s="663" t="s">
        <v>2449</v>
      </c>
      <c r="L543" s="665">
        <v>41.559927998724902</v>
      </c>
      <c r="M543" s="665">
        <v>1</v>
      </c>
      <c r="N543" s="666">
        <v>41.559927998724902</v>
      </c>
    </row>
    <row r="544" spans="1:14" ht="14.4" customHeight="1" x14ac:dyDescent="0.3">
      <c r="A544" s="661" t="s">
        <v>549</v>
      </c>
      <c r="B544" s="662" t="s">
        <v>550</v>
      </c>
      <c r="C544" s="663" t="s">
        <v>559</v>
      </c>
      <c r="D544" s="664" t="s">
        <v>3573</v>
      </c>
      <c r="E544" s="663" t="s">
        <v>565</v>
      </c>
      <c r="F544" s="664" t="s">
        <v>3575</v>
      </c>
      <c r="G544" s="663" t="s">
        <v>634</v>
      </c>
      <c r="H544" s="663" t="s">
        <v>2450</v>
      </c>
      <c r="I544" s="663" t="s">
        <v>2451</v>
      </c>
      <c r="J544" s="663" t="s">
        <v>2452</v>
      </c>
      <c r="K544" s="663" t="s">
        <v>1227</v>
      </c>
      <c r="L544" s="665">
        <v>136.6348926605429</v>
      </c>
      <c r="M544" s="665">
        <v>6</v>
      </c>
      <c r="N544" s="666">
        <v>819.80935596325742</v>
      </c>
    </row>
    <row r="545" spans="1:14" ht="14.4" customHeight="1" x14ac:dyDescent="0.3">
      <c r="A545" s="661" t="s">
        <v>549</v>
      </c>
      <c r="B545" s="662" t="s">
        <v>550</v>
      </c>
      <c r="C545" s="663" t="s">
        <v>559</v>
      </c>
      <c r="D545" s="664" t="s">
        <v>3573</v>
      </c>
      <c r="E545" s="663" t="s">
        <v>565</v>
      </c>
      <c r="F545" s="664" t="s">
        <v>3575</v>
      </c>
      <c r="G545" s="663" t="s">
        <v>634</v>
      </c>
      <c r="H545" s="663" t="s">
        <v>2453</v>
      </c>
      <c r="I545" s="663" t="s">
        <v>2454</v>
      </c>
      <c r="J545" s="663" t="s">
        <v>2455</v>
      </c>
      <c r="K545" s="663" t="s">
        <v>2456</v>
      </c>
      <c r="L545" s="665">
        <v>22.08</v>
      </c>
      <c r="M545" s="665">
        <v>2</v>
      </c>
      <c r="N545" s="666">
        <v>44.16</v>
      </c>
    </row>
    <row r="546" spans="1:14" ht="14.4" customHeight="1" x14ac:dyDescent="0.3">
      <c r="A546" s="661" t="s">
        <v>549</v>
      </c>
      <c r="B546" s="662" t="s">
        <v>550</v>
      </c>
      <c r="C546" s="663" t="s">
        <v>559</v>
      </c>
      <c r="D546" s="664" t="s">
        <v>3573</v>
      </c>
      <c r="E546" s="663" t="s">
        <v>565</v>
      </c>
      <c r="F546" s="664" t="s">
        <v>3575</v>
      </c>
      <c r="G546" s="663" t="s">
        <v>634</v>
      </c>
      <c r="H546" s="663" t="s">
        <v>2457</v>
      </c>
      <c r="I546" s="663" t="s">
        <v>237</v>
      </c>
      <c r="J546" s="663" t="s">
        <v>2458</v>
      </c>
      <c r="K546" s="663"/>
      <c r="L546" s="665">
        <v>736.95403544422504</v>
      </c>
      <c r="M546" s="665">
        <v>1</v>
      </c>
      <c r="N546" s="666">
        <v>736.95403544422504</v>
      </c>
    </row>
    <row r="547" spans="1:14" ht="14.4" customHeight="1" x14ac:dyDescent="0.3">
      <c r="A547" s="661" t="s">
        <v>549</v>
      </c>
      <c r="B547" s="662" t="s">
        <v>550</v>
      </c>
      <c r="C547" s="663" t="s">
        <v>559</v>
      </c>
      <c r="D547" s="664" t="s">
        <v>3573</v>
      </c>
      <c r="E547" s="663" t="s">
        <v>565</v>
      </c>
      <c r="F547" s="664" t="s">
        <v>3575</v>
      </c>
      <c r="G547" s="663" t="s">
        <v>634</v>
      </c>
      <c r="H547" s="663" t="s">
        <v>2459</v>
      </c>
      <c r="I547" s="663" t="s">
        <v>237</v>
      </c>
      <c r="J547" s="663" t="s">
        <v>2460</v>
      </c>
      <c r="K547" s="663"/>
      <c r="L547" s="665">
        <v>338.55972992935369</v>
      </c>
      <c r="M547" s="665">
        <v>2</v>
      </c>
      <c r="N547" s="666">
        <v>677.11945985870739</v>
      </c>
    </row>
    <row r="548" spans="1:14" ht="14.4" customHeight="1" x14ac:dyDescent="0.3">
      <c r="A548" s="661" t="s">
        <v>549</v>
      </c>
      <c r="B548" s="662" t="s">
        <v>550</v>
      </c>
      <c r="C548" s="663" t="s">
        <v>559</v>
      </c>
      <c r="D548" s="664" t="s">
        <v>3573</v>
      </c>
      <c r="E548" s="663" t="s">
        <v>565</v>
      </c>
      <c r="F548" s="664" t="s">
        <v>3575</v>
      </c>
      <c r="G548" s="663" t="s">
        <v>634</v>
      </c>
      <c r="H548" s="663" t="s">
        <v>2461</v>
      </c>
      <c r="I548" s="663" t="s">
        <v>2462</v>
      </c>
      <c r="J548" s="663" t="s">
        <v>2463</v>
      </c>
      <c r="K548" s="663" t="s">
        <v>2464</v>
      </c>
      <c r="L548" s="665">
        <v>220.74979263516101</v>
      </c>
      <c r="M548" s="665">
        <v>1</v>
      </c>
      <c r="N548" s="666">
        <v>220.74979263516101</v>
      </c>
    </row>
    <row r="549" spans="1:14" ht="14.4" customHeight="1" x14ac:dyDescent="0.3">
      <c r="A549" s="661" t="s">
        <v>549</v>
      </c>
      <c r="B549" s="662" t="s">
        <v>550</v>
      </c>
      <c r="C549" s="663" t="s">
        <v>559</v>
      </c>
      <c r="D549" s="664" t="s">
        <v>3573</v>
      </c>
      <c r="E549" s="663" t="s">
        <v>565</v>
      </c>
      <c r="F549" s="664" t="s">
        <v>3575</v>
      </c>
      <c r="G549" s="663" t="s">
        <v>634</v>
      </c>
      <c r="H549" s="663" t="s">
        <v>2465</v>
      </c>
      <c r="I549" s="663" t="s">
        <v>237</v>
      </c>
      <c r="J549" s="663" t="s">
        <v>2466</v>
      </c>
      <c r="K549" s="663"/>
      <c r="L549" s="665">
        <v>220.66842385521812</v>
      </c>
      <c r="M549" s="665">
        <v>14</v>
      </c>
      <c r="N549" s="666">
        <v>3089.3579339730536</v>
      </c>
    </row>
    <row r="550" spans="1:14" ht="14.4" customHeight="1" x14ac:dyDescent="0.3">
      <c r="A550" s="661" t="s">
        <v>549</v>
      </c>
      <c r="B550" s="662" t="s">
        <v>550</v>
      </c>
      <c r="C550" s="663" t="s">
        <v>559</v>
      </c>
      <c r="D550" s="664" t="s">
        <v>3573</v>
      </c>
      <c r="E550" s="663" t="s">
        <v>565</v>
      </c>
      <c r="F550" s="664" t="s">
        <v>3575</v>
      </c>
      <c r="G550" s="663" t="s">
        <v>634</v>
      </c>
      <c r="H550" s="663" t="s">
        <v>2467</v>
      </c>
      <c r="I550" s="663" t="s">
        <v>2468</v>
      </c>
      <c r="J550" s="663" t="s">
        <v>2469</v>
      </c>
      <c r="K550" s="663" t="s">
        <v>2470</v>
      </c>
      <c r="L550" s="665">
        <v>205.24999999999997</v>
      </c>
      <c r="M550" s="665">
        <v>1</v>
      </c>
      <c r="N550" s="666">
        <v>205.24999999999997</v>
      </c>
    </row>
    <row r="551" spans="1:14" ht="14.4" customHeight="1" x14ac:dyDescent="0.3">
      <c r="A551" s="661" t="s">
        <v>549</v>
      </c>
      <c r="B551" s="662" t="s">
        <v>550</v>
      </c>
      <c r="C551" s="663" t="s">
        <v>559</v>
      </c>
      <c r="D551" s="664" t="s">
        <v>3573</v>
      </c>
      <c r="E551" s="663" t="s">
        <v>565</v>
      </c>
      <c r="F551" s="664" t="s">
        <v>3575</v>
      </c>
      <c r="G551" s="663" t="s">
        <v>634</v>
      </c>
      <c r="H551" s="663" t="s">
        <v>2471</v>
      </c>
      <c r="I551" s="663" t="s">
        <v>2472</v>
      </c>
      <c r="J551" s="663" t="s">
        <v>2473</v>
      </c>
      <c r="K551" s="663" t="s">
        <v>2474</v>
      </c>
      <c r="L551" s="665">
        <v>285.32500000000005</v>
      </c>
      <c r="M551" s="665">
        <v>2</v>
      </c>
      <c r="N551" s="666">
        <v>570.65000000000009</v>
      </c>
    </row>
    <row r="552" spans="1:14" ht="14.4" customHeight="1" x14ac:dyDescent="0.3">
      <c r="A552" s="661" t="s">
        <v>549</v>
      </c>
      <c r="B552" s="662" t="s">
        <v>550</v>
      </c>
      <c r="C552" s="663" t="s">
        <v>559</v>
      </c>
      <c r="D552" s="664" t="s">
        <v>3573</v>
      </c>
      <c r="E552" s="663" t="s">
        <v>565</v>
      </c>
      <c r="F552" s="664" t="s">
        <v>3575</v>
      </c>
      <c r="G552" s="663" t="s">
        <v>634</v>
      </c>
      <c r="H552" s="663" t="s">
        <v>2475</v>
      </c>
      <c r="I552" s="663" t="s">
        <v>2476</v>
      </c>
      <c r="J552" s="663" t="s">
        <v>2477</v>
      </c>
      <c r="K552" s="663" t="s">
        <v>1969</v>
      </c>
      <c r="L552" s="665">
        <v>57.1</v>
      </c>
      <c r="M552" s="665">
        <v>1</v>
      </c>
      <c r="N552" s="666">
        <v>57.1</v>
      </c>
    </row>
    <row r="553" spans="1:14" ht="14.4" customHeight="1" x14ac:dyDescent="0.3">
      <c r="A553" s="661" t="s">
        <v>549</v>
      </c>
      <c r="B553" s="662" t="s">
        <v>550</v>
      </c>
      <c r="C553" s="663" t="s">
        <v>559</v>
      </c>
      <c r="D553" s="664" t="s">
        <v>3573</v>
      </c>
      <c r="E553" s="663" t="s">
        <v>565</v>
      </c>
      <c r="F553" s="664" t="s">
        <v>3575</v>
      </c>
      <c r="G553" s="663" t="s">
        <v>634</v>
      </c>
      <c r="H553" s="663" t="s">
        <v>2478</v>
      </c>
      <c r="I553" s="663" t="s">
        <v>2479</v>
      </c>
      <c r="J553" s="663" t="s">
        <v>2480</v>
      </c>
      <c r="K553" s="663" t="s">
        <v>2481</v>
      </c>
      <c r="L553" s="665">
        <v>120.31999999999998</v>
      </c>
      <c r="M553" s="665">
        <v>1</v>
      </c>
      <c r="N553" s="666">
        <v>120.31999999999998</v>
      </c>
    </row>
    <row r="554" spans="1:14" ht="14.4" customHeight="1" x14ac:dyDescent="0.3">
      <c r="A554" s="661" t="s">
        <v>549</v>
      </c>
      <c r="B554" s="662" t="s">
        <v>550</v>
      </c>
      <c r="C554" s="663" t="s">
        <v>559</v>
      </c>
      <c r="D554" s="664" t="s">
        <v>3573</v>
      </c>
      <c r="E554" s="663" t="s">
        <v>565</v>
      </c>
      <c r="F554" s="664" t="s">
        <v>3575</v>
      </c>
      <c r="G554" s="663" t="s">
        <v>634</v>
      </c>
      <c r="H554" s="663" t="s">
        <v>2482</v>
      </c>
      <c r="I554" s="663" t="s">
        <v>2483</v>
      </c>
      <c r="J554" s="663" t="s">
        <v>2484</v>
      </c>
      <c r="K554" s="663" t="s">
        <v>2485</v>
      </c>
      <c r="L554" s="665">
        <v>218.88999999999996</v>
      </c>
      <c r="M554" s="665">
        <v>1</v>
      </c>
      <c r="N554" s="666">
        <v>218.88999999999996</v>
      </c>
    </row>
    <row r="555" spans="1:14" ht="14.4" customHeight="1" x14ac:dyDescent="0.3">
      <c r="A555" s="661" t="s">
        <v>549</v>
      </c>
      <c r="B555" s="662" t="s">
        <v>550</v>
      </c>
      <c r="C555" s="663" t="s">
        <v>559</v>
      </c>
      <c r="D555" s="664" t="s">
        <v>3573</v>
      </c>
      <c r="E555" s="663" t="s">
        <v>565</v>
      </c>
      <c r="F555" s="664" t="s">
        <v>3575</v>
      </c>
      <c r="G555" s="663" t="s">
        <v>634</v>
      </c>
      <c r="H555" s="663" t="s">
        <v>2486</v>
      </c>
      <c r="I555" s="663" t="s">
        <v>2487</v>
      </c>
      <c r="J555" s="663" t="s">
        <v>2488</v>
      </c>
      <c r="K555" s="663" t="s">
        <v>2489</v>
      </c>
      <c r="L555" s="665">
        <v>27.500000000000007</v>
      </c>
      <c r="M555" s="665">
        <v>2</v>
      </c>
      <c r="N555" s="666">
        <v>55.000000000000014</v>
      </c>
    </row>
    <row r="556" spans="1:14" ht="14.4" customHeight="1" x14ac:dyDescent="0.3">
      <c r="A556" s="661" t="s">
        <v>549</v>
      </c>
      <c r="B556" s="662" t="s">
        <v>550</v>
      </c>
      <c r="C556" s="663" t="s">
        <v>559</v>
      </c>
      <c r="D556" s="664" t="s">
        <v>3573</v>
      </c>
      <c r="E556" s="663" t="s">
        <v>565</v>
      </c>
      <c r="F556" s="664" t="s">
        <v>3575</v>
      </c>
      <c r="G556" s="663" t="s">
        <v>634</v>
      </c>
      <c r="H556" s="663" t="s">
        <v>2490</v>
      </c>
      <c r="I556" s="663" t="s">
        <v>2491</v>
      </c>
      <c r="J556" s="663" t="s">
        <v>2492</v>
      </c>
      <c r="K556" s="663" t="s">
        <v>2493</v>
      </c>
      <c r="L556" s="665">
        <v>800.66</v>
      </c>
      <c r="M556" s="665">
        <v>1</v>
      </c>
      <c r="N556" s="666">
        <v>800.66</v>
      </c>
    </row>
    <row r="557" spans="1:14" ht="14.4" customHeight="1" x14ac:dyDescent="0.3">
      <c r="A557" s="661" t="s">
        <v>549</v>
      </c>
      <c r="B557" s="662" t="s">
        <v>550</v>
      </c>
      <c r="C557" s="663" t="s">
        <v>559</v>
      </c>
      <c r="D557" s="664" t="s">
        <v>3573</v>
      </c>
      <c r="E557" s="663" t="s">
        <v>565</v>
      </c>
      <c r="F557" s="664" t="s">
        <v>3575</v>
      </c>
      <c r="G557" s="663" t="s">
        <v>634</v>
      </c>
      <c r="H557" s="663" t="s">
        <v>2494</v>
      </c>
      <c r="I557" s="663" t="s">
        <v>2495</v>
      </c>
      <c r="J557" s="663" t="s">
        <v>2496</v>
      </c>
      <c r="K557" s="663" t="s">
        <v>2497</v>
      </c>
      <c r="L557" s="665">
        <v>945.33000000000027</v>
      </c>
      <c r="M557" s="665">
        <v>1</v>
      </c>
      <c r="N557" s="666">
        <v>945.33000000000027</v>
      </c>
    </row>
    <row r="558" spans="1:14" ht="14.4" customHeight="1" x14ac:dyDescent="0.3">
      <c r="A558" s="661" t="s">
        <v>549</v>
      </c>
      <c r="B558" s="662" t="s">
        <v>550</v>
      </c>
      <c r="C558" s="663" t="s">
        <v>559</v>
      </c>
      <c r="D558" s="664" t="s">
        <v>3573</v>
      </c>
      <c r="E558" s="663" t="s">
        <v>565</v>
      </c>
      <c r="F558" s="664" t="s">
        <v>3575</v>
      </c>
      <c r="G558" s="663" t="s">
        <v>634</v>
      </c>
      <c r="H558" s="663" t="s">
        <v>2498</v>
      </c>
      <c r="I558" s="663" t="s">
        <v>2499</v>
      </c>
      <c r="J558" s="663" t="s">
        <v>2500</v>
      </c>
      <c r="K558" s="663" t="s">
        <v>2501</v>
      </c>
      <c r="L558" s="665">
        <v>140.66999999999996</v>
      </c>
      <c r="M558" s="665">
        <v>2</v>
      </c>
      <c r="N558" s="666">
        <v>281.33999999999992</v>
      </c>
    </row>
    <row r="559" spans="1:14" ht="14.4" customHeight="1" x14ac:dyDescent="0.3">
      <c r="A559" s="661" t="s">
        <v>549</v>
      </c>
      <c r="B559" s="662" t="s">
        <v>550</v>
      </c>
      <c r="C559" s="663" t="s">
        <v>559</v>
      </c>
      <c r="D559" s="664" t="s">
        <v>3573</v>
      </c>
      <c r="E559" s="663" t="s">
        <v>565</v>
      </c>
      <c r="F559" s="664" t="s">
        <v>3575</v>
      </c>
      <c r="G559" s="663" t="s">
        <v>634</v>
      </c>
      <c r="H559" s="663" t="s">
        <v>2502</v>
      </c>
      <c r="I559" s="663" t="s">
        <v>2502</v>
      </c>
      <c r="J559" s="663" t="s">
        <v>1104</v>
      </c>
      <c r="K559" s="663" t="s">
        <v>2503</v>
      </c>
      <c r="L559" s="665">
        <v>212.37999999999994</v>
      </c>
      <c r="M559" s="665">
        <v>1</v>
      </c>
      <c r="N559" s="666">
        <v>212.37999999999994</v>
      </c>
    </row>
    <row r="560" spans="1:14" ht="14.4" customHeight="1" x14ac:dyDescent="0.3">
      <c r="A560" s="661" t="s">
        <v>549</v>
      </c>
      <c r="B560" s="662" t="s">
        <v>550</v>
      </c>
      <c r="C560" s="663" t="s">
        <v>559</v>
      </c>
      <c r="D560" s="664" t="s">
        <v>3573</v>
      </c>
      <c r="E560" s="663" t="s">
        <v>565</v>
      </c>
      <c r="F560" s="664" t="s">
        <v>3575</v>
      </c>
      <c r="G560" s="663" t="s">
        <v>634</v>
      </c>
      <c r="H560" s="663" t="s">
        <v>2504</v>
      </c>
      <c r="I560" s="663" t="s">
        <v>2505</v>
      </c>
      <c r="J560" s="663" t="s">
        <v>2506</v>
      </c>
      <c r="K560" s="663" t="s">
        <v>1385</v>
      </c>
      <c r="L560" s="665">
        <v>73.964999999999975</v>
      </c>
      <c r="M560" s="665">
        <v>2</v>
      </c>
      <c r="N560" s="666">
        <v>147.92999999999995</v>
      </c>
    </row>
    <row r="561" spans="1:14" ht="14.4" customHeight="1" x14ac:dyDescent="0.3">
      <c r="A561" s="661" t="s">
        <v>549</v>
      </c>
      <c r="B561" s="662" t="s">
        <v>550</v>
      </c>
      <c r="C561" s="663" t="s">
        <v>559</v>
      </c>
      <c r="D561" s="664" t="s">
        <v>3573</v>
      </c>
      <c r="E561" s="663" t="s">
        <v>565</v>
      </c>
      <c r="F561" s="664" t="s">
        <v>3575</v>
      </c>
      <c r="G561" s="663" t="s">
        <v>634</v>
      </c>
      <c r="H561" s="663" t="s">
        <v>2507</v>
      </c>
      <c r="I561" s="663" t="s">
        <v>2508</v>
      </c>
      <c r="J561" s="663" t="s">
        <v>2509</v>
      </c>
      <c r="K561" s="663" t="s">
        <v>2510</v>
      </c>
      <c r="L561" s="665">
        <v>200.78000000000006</v>
      </c>
      <c r="M561" s="665">
        <v>1</v>
      </c>
      <c r="N561" s="666">
        <v>200.78000000000006</v>
      </c>
    </row>
    <row r="562" spans="1:14" ht="14.4" customHeight="1" x14ac:dyDescent="0.3">
      <c r="A562" s="661" t="s">
        <v>549</v>
      </c>
      <c r="B562" s="662" t="s">
        <v>550</v>
      </c>
      <c r="C562" s="663" t="s">
        <v>559</v>
      </c>
      <c r="D562" s="664" t="s">
        <v>3573</v>
      </c>
      <c r="E562" s="663" t="s">
        <v>565</v>
      </c>
      <c r="F562" s="664" t="s">
        <v>3575</v>
      </c>
      <c r="G562" s="663" t="s">
        <v>634</v>
      </c>
      <c r="H562" s="663" t="s">
        <v>2511</v>
      </c>
      <c r="I562" s="663" t="s">
        <v>2512</v>
      </c>
      <c r="J562" s="663" t="s">
        <v>2513</v>
      </c>
      <c r="K562" s="663" t="s">
        <v>1212</v>
      </c>
      <c r="L562" s="665">
        <v>85.856381827793328</v>
      </c>
      <c r="M562" s="665">
        <v>17</v>
      </c>
      <c r="N562" s="666">
        <v>1459.5584910724865</v>
      </c>
    </row>
    <row r="563" spans="1:14" ht="14.4" customHeight="1" x14ac:dyDescent="0.3">
      <c r="A563" s="661" t="s">
        <v>549</v>
      </c>
      <c r="B563" s="662" t="s">
        <v>550</v>
      </c>
      <c r="C563" s="663" t="s">
        <v>559</v>
      </c>
      <c r="D563" s="664" t="s">
        <v>3573</v>
      </c>
      <c r="E563" s="663" t="s">
        <v>565</v>
      </c>
      <c r="F563" s="664" t="s">
        <v>3575</v>
      </c>
      <c r="G563" s="663" t="s">
        <v>634</v>
      </c>
      <c r="H563" s="663" t="s">
        <v>2514</v>
      </c>
      <c r="I563" s="663" t="s">
        <v>2515</v>
      </c>
      <c r="J563" s="663" t="s">
        <v>2516</v>
      </c>
      <c r="K563" s="663" t="s">
        <v>2517</v>
      </c>
      <c r="L563" s="665">
        <v>70.99972086244928</v>
      </c>
      <c r="M563" s="665">
        <v>2</v>
      </c>
      <c r="N563" s="666">
        <v>141.99944172489856</v>
      </c>
    </row>
    <row r="564" spans="1:14" ht="14.4" customHeight="1" x14ac:dyDescent="0.3">
      <c r="A564" s="661" t="s">
        <v>549</v>
      </c>
      <c r="B564" s="662" t="s">
        <v>550</v>
      </c>
      <c r="C564" s="663" t="s">
        <v>559</v>
      </c>
      <c r="D564" s="664" t="s">
        <v>3573</v>
      </c>
      <c r="E564" s="663" t="s">
        <v>565</v>
      </c>
      <c r="F564" s="664" t="s">
        <v>3575</v>
      </c>
      <c r="G564" s="663" t="s">
        <v>634</v>
      </c>
      <c r="H564" s="663" t="s">
        <v>2518</v>
      </c>
      <c r="I564" s="663" t="s">
        <v>2519</v>
      </c>
      <c r="J564" s="663" t="s">
        <v>1520</v>
      </c>
      <c r="K564" s="663" t="s">
        <v>2520</v>
      </c>
      <c r="L564" s="665">
        <v>528.65499999999997</v>
      </c>
      <c r="M564" s="665">
        <v>2</v>
      </c>
      <c r="N564" s="666">
        <v>1057.31</v>
      </c>
    </row>
    <row r="565" spans="1:14" ht="14.4" customHeight="1" x14ac:dyDescent="0.3">
      <c r="A565" s="661" t="s">
        <v>549</v>
      </c>
      <c r="B565" s="662" t="s">
        <v>550</v>
      </c>
      <c r="C565" s="663" t="s">
        <v>559</v>
      </c>
      <c r="D565" s="664" t="s">
        <v>3573</v>
      </c>
      <c r="E565" s="663" t="s">
        <v>565</v>
      </c>
      <c r="F565" s="664" t="s">
        <v>3575</v>
      </c>
      <c r="G565" s="663" t="s">
        <v>634</v>
      </c>
      <c r="H565" s="663" t="s">
        <v>2521</v>
      </c>
      <c r="I565" s="663" t="s">
        <v>2522</v>
      </c>
      <c r="J565" s="663" t="s">
        <v>2523</v>
      </c>
      <c r="K565" s="663" t="s">
        <v>2524</v>
      </c>
      <c r="L565" s="665">
        <v>283.79934577904709</v>
      </c>
      <c r="M565" s="665">
        <v>5</v>
      </c>
      <c r="N565" s="666">
        <v>1418.9967288952355</v>
      </c>
    </row>
    <row r="566" spans="1:14" ht="14.4" customHeight="1" x14ac:dyDescent="0.3">
      <c r="A566" s="661" t="s">
        <v>549</v>
      </c>
      <c r="B566" s="662" t="s">
        <v>550</v>
      </c>
      <c r="C566" s="663" t="s">
        <v>559</v>
      </c>
      <c r="D566" s="664" t="s">
        <v>3573</v>
      </c>
      <c r="E566" s="663" t="s">
        <v>565</v>
      </c>
      <c r="F566" s="664" t="s">
        <v>3575</v>
      </c>
      <c r="G566" s="663" t="s">
        <v>634</v>
      </c>
      <c r="H566" s="663" t="s">
        <v>2525</v>
      </c>
      <c r="I566" s="663" t="s">
        <v>237</v>
      </c>
      <c r="J566" s="663" t="s">
        <v>2526</v>
      </c>
      <c r="K566" s="663"/>
      <c r="L566" s="665">
        <v>508.09223137445332</v>
      </c>
      <c r="M566" s="665">
        <v>1</v>
      </c>
      <c r="N566" s="666">
        <v>508.09223137445332</v>
      </c>
    </row>
    <row r="567" spans="1:14" ht="14.4" customHeight="1" x14ac:dyDescent="0.3">
      <c r="A567" s="661" t="s">
        <v>549</v>
      </c>
      <c r="B567" s="662" t="s">
        <v>550</v>
      </c>
      <c r="C567" s="663" t="s">
        <v>559</v>
      </c>
      <c r="D567" s="664" t="s">
        <v>3573</v>
      </c>
      <c r="E567" s="663" t="s">
        <v>565</v>
      </c>
      <c r="F567" s="664" t="s">
        <v>3575</v>
      </c>
      <c r="G567" s="663" t="s">
        <v>634</v>
      </c>
      <c r="H567" s="663" t="s">
        <v>2527</v>
      </c>
      <c r="I567" s="663" t="s">
        <v>237</v>
      </c>
      <c r="J567" s="663" t="s">
        <v>2528</v>
      </c>
      <c r="K567" s="663"/>
      <c r="L567" s="665">
        <v>176.12977966763157</v>
      </c>
      <c r="M567" s="665">
        <v>19</v>
      </c>
      <c r="N567" s="666">
        <v>3346.4658136849998</v>
      </c>
    </row>
    <row r="568" spans="1:14" ht="14.4" customHeight="1" x14ac:dyDescent="0.3">
      <c r="A568" s="661" t="s">
        <v>549</v>
      </c>
      <c r="B568" s="662" t="s">
        <v>550</v>
      </c>
      <c r="C568" s="663" t="s">
        <v>559</v>
      </c>
      <c r="D568" s="664" t="s">
        <v>3573</v>
      </c>
      <c r="E568" s="663" t="s">
        <v>565</v>
      </c>
      <c r="F568" s="664" t="s">
        <v>3575</v>
      </c>
      <c r="G568" s="663" t="s">
        <v>634</v>
      </c>
      <c r="H568" s="663" t="s">
        <v>2529</v>
      </c>
      <c r="I568" s="663" t="s">
        <v>237</v>
      </c>
      <c r="J568" s="663" t="s">
        <v>2530</v>
      </c>
      <c r="K568" s="663"/>
      <c r="L568" s="665">
        <v>346.95503241186941</v>
      </c>
      <c r="M568" s="665">
        <v>16</v>
      </c>
      <c r="N568" s="666">
        <v>5551.2805185899106</v>
      </c>
    </row>
    <row r="569" spans="1:14" ht="14.4" customHeight="1" x14ac:dyDescent="0.3">
      <c r="A569" s="661" t="s">
        <v>549</v>
      </c>
      <c r="B569" s="662" t="s">
        <v>550</v>
      </c>
      <c r="C569" s="663" t="s">
        <v>559</v>
      </c>
      <c r="D569" s="664" t="s">
        <v>3573</v>
      </c>
      <c r="E569" s="663" t="s">
        <v>565</v>
      </c>
      <c r="F569" s="664" t="s">
        <v>3575</v>
      </c>
      <c r="G569" s="663" t="s">
        <v>634</v>
      </c>
      <c r="H569" s="663" t="s">
        <v>2531</v>
      </c>
      <c r="I569" s="663" t="s">
        <v>237</v>
      </c>
      <c r="J569" s="663" t="s">
        <v>2532</v>
      </c>
      <c r="K569" s="663"/>
      <c r="L569" s="665">
        <v>283.82023515765616</v>
      </c>
      <c r="M569" s="665">
        <v>9</v>
      </c>
      <c r="N569" s="666">
        <v>2554.3821164189053</v>
      </c>
    </row>
    <row r="570" spans="1:14" ht="14.4" customHeight="1" x14ac:dyDescent="0.3">
      <c r="A570" s="661" t="s">
        <v>549</v>
      </c>
      <c r="B570" s="662" t="s">
        <v>550</v>
      </c>
      <c r="C570" s="663" t="s">
        <v>559</v>
      </c>
      <c r="D570" s="664" t="s">
        <v>3573</v>
      </c>
      <c r="E570" s="663" t="s">
        <v>565</v>
      </c>
      <c r="F570" s="664" t="s">
        <v>3575</v>
      </c>
      <c r="G570" s="663" t="s">
        <v>634</v>
      </c>
      <c r="H570" s="663" t="s">
        <v>2533</v>
      </c>
      <c r="I570" s="663" t="s">
        <v>237</v>
      </c>
      <c r="J570" s="663" t="s">
        <v>2534</v>
      </c>
      <c r="K570" s="663"/>
      <c r="L570" s="665">
        <v>455.20787986277981</v>
      </c>
      <c r="M570" s="665">
        <v>5</v>
      </c>
      <c r="N570" s="666">
        <v>2276.0393993138991</v>
      </c>
    </row>
    <row r="571" spans="1:14" ht="14.4" customHeight="1" x14ac:dyDescent="0.3">
      <c r="A571" s="661" t="s">
        <v>549</v>
      </c>
      <c r="B571" s="662" t="s">
        <v>550</v>
      </c>
      <c r="C571" s="663" t="s">
        <v>559</v>
      </c>
      <c r="D571" s="664" t="s">
        <v>3573</v>
      </c>
      <c r="E571" s="663" t="s">
        <v>565</v>
      </c>
      <c r="F571" s="664" t="s">
        <v>3575</v>
      </c>
      <c r="G571" s="663" t="s">
        <v>634</v>
      </c>
      <c r="H571" s="663" t="s">
        <v>2535</v>
      </c>
      <c r="I571" s="663" t="s">
        <v>237</v>
      </c>
      <c r="J571" s="663" t="s">
        <v>2536</v>
      </c>
      <c r="K571" s="663"/>
      <c r="L571" s="665">
        <v>124.33981674808736</v>
      </c>
      <c r="M571" s="665">
        <v>3</v>
      </c>
      <c r="N571" s="666">
        <v>373.01945024426209</v>
      </c>
    </row>
    <row r="572" spans="1:14" ht="14.4" customHeight="1" x14ac:dyDescent="0.3">
      <c r="A572" s="661" t="s">
        <v>549</v>
      </c>
      <c r="B572" s="662" t="s">
        <v>550</v>
      </c>
      <c r="C572" s="663" t="s">
        <v>559</v>
      </c>
      <c r="D572" s="664" t="s">
        <v>3573</v>
      </c>
      <c r="E572" s="663" t="s">
        <v>565</v>
      </c>
      <c r="F572" s="664" t="s">
        <v>3575</v>
      </c>
      <c r="G572" s="663" t="s">
        <v>634</v>
      </c>
      <c r="H572" s="663" t="s">
        <v>2537</v>
      </c>
      <c r="I572" s="663" t="s">
        <v>2538</v>
      </c>
      <c r="J572" s="663" t="s">
        <v>2539</v>
      </c>
      <c r="K572" s="663" t="s">
        <v>2540</v>
      </c>
      <c r="L572" s="665">
        <v>104.89</v>
      </c>
      <c r="M572" s="665">
        <v>2</v>
      </c>
      <c r="N572" s="666">
        <v>209.78</v>
      </c>
    </row>
    <row r="573" spans="1:14" ht="14.4" customHeight="1" x14ac:dyDescent="0.3">
      <c r="A573" s="661" t="s">
        <v>549</v>
      </c>
      <c r="B573" s="662" t="s">
        <v>550</v>
      </c>
      <c r="C573" s="663" t="s">
        <v>559</v>
      </c>
      <c r="D573" s="664" t="s">
        <v>3573</v>
      </c>
      <c r="E573" s="663" t="s">
        <v>565</v>
      </c>
      <c r="F573" s="664" t="s">
        <v>3575</v>
      </c>
      <c r="G573" s="663" t="s">
        <v>634</v>
      </c>
      <c r="H573" s="663" t="s">
        <v>2541</v>
      </c>
      <c r="I573" s="663" t="s">
        <v>2542</v>
      </c>
      <c r="J573" s="663" t="s">
        <v>2543</v>
      </c>
      <c r="K573" s="663" t="s">
        <v>2544</v>
      </c>
      <c r="L573" s="665">
        <v>64.329894105793841</v>
      </c>
      <c r="M573" s="665">
        <v>1</v>
      </c>
      <c r="N573" s="666">
        <v>64.329894105793841</v>
      </c>
    </row>
    <row r="574" spans="1:14" ht="14.4" customHeight="1" x14ac:dyDescent="0.3">
      <c r="A574" s="661" t="s">
        <v>549</v>
      </c>
      <c r="B574" s="662" t="s">
        <v>550</v>
      </c>
      <c r="C574" s="663" t="s">
        <v>559</v>
      </c>
      <c r="D574" s="664" t="s">
        <v>3573</v>
      </c>
      <c r="E574" s="663" t="s">
        <v>565</v>
      </c>
      <c r="F574" s="664" t="s">
        <v>3575</v>
      </c>
      <c r="G574" s="663" t="s">
        <v>634</v>
      </c>
      <c r="H574" s="663" t="s">
        <v>2545</v>
      </c>
      <c r="I574" s="663" t="s">
        <v>237</v>
      </c>
      <c r="J574" s="663" t="s">
        <v>2546</v>
      </c>
      <c r="K574" s="663"/>
      <c r="L574" s="665">
        <v>278.93000000000012</v>
      </c>
      <c r="M574" s="665">
        <v>1</v>
      </c>
      <c r="N574" s="666">
        <v>278.93000000000012</v>
      </c>
    </row>
    <row r="575" spans="1:14" ht="14.4" customHeight="1" x14ac:dyDescent="0.3">
      <c r="A575" s="661" t="s">
        <v>549</v>
      </c>
      <c r="B575" s="662" t="s">
        <v>550</v>
      </c>
      <c r="C575" s="663" t="s">
        <v>559</v>
      </c>
      <c r="D575" s="664" t="s">
        <v>3573</v>
      </c>
      <c r="E575" s="663" t="s">
        <v>565</v>
      </c>
      <c r="F575" s="664" t="s">
        <v>3575</v>
      </c>
      <c r="G575" s="663" t="s">
        <v>634</v>
      </c>
      <c r="H575" s="663" t="s">
        <v>2547</v>
      </c>
      <c r="I575" s="663" t="s">
        <v>237</v>
      </c>
      <c r="J575" s="663" t="s">
        <v>2548</v>
      </c>
      <c r="K575" s="663" t="s">
        <v>2549</v>
      </c>
      <c r="L575" s="665">
        <v>400.35999999999996</v>
      </c>
      <c r="M575" s="665">
        <v>1</v>
      </c>
      <c r="N575" s="666">
        <v>400.35999999999996</v>
      </c>
    </row>
    <row r="576" spans="1:14" ht="14.4" customHeight="1" x14ac:dyDescent="0.3">
      <c r="A576" s="661" t="s">
        <v>549</v>
      </c>
      <c r="B576" s="662" t="s">
        <v>550</v>
      </c>
      <c r="C576" s="663" t="s">
        <v>559</v>
      </c>
      <c r="D576" s="664" t="s">
        <v>3573</v>
      </c>
      <c r="E576" s="663" t="s">
        <v>565</v>
      </c>
      <c r="F576" s="664" t="s">
        <v>3575</v>
      </c>
      <c r="G576" s="663" t="s">
        <v>634</v>
      </c>
      <c r="H576" s="663" t="s">
        <v>2550</v>
      </c>
      <c r="I576" s="663" t="s">
        <v>2551</v>
      </c>
      <c r="J576" s="663" t="s">
        <v>2552</v>
      </c>
      <c r="K576" s="663" t="s">
        <v>2553</v>
      </c>
      <c r="L576" s="665">
        <v>426.16097941571513</v>
      </c>
      <c r="M576" s="665">
        <v>1</v>
      </c>
      <c r="N576" s="666">
        <v>426.16097941571513</v>
      </c>
    </row>
    <row r="577" spans="1:14" ht="14.4" customHeight="1" x14ac:dyDescent="0.3">
      <c r="A577" s="661" t="s">
        <v>549</v>
      </c>
      <c r="B577" s="662" t="s">
        <v>550</v>
      </c>
      <c r="C577" s="663" t="s">
        <v>559</v>
      </c>
      <c r="D577" s="664" t="s">
        <v>3573</v>
      </c>
      <c r="E577" s="663" t="s">
        <v>565</v>
      </c>
      <c r="F577" s="664" t="s">
        <v>3575</v>
      </c>
      <c r="G577" s="663" t="s">
        <v>634</v>
      </c>
      <c r="H577" s="663" t="s">
        <v>2554</v>
      </c>
      <c r="I577" s="663" t="s">
        <v>2555</v>
      </c>
      <c r="J577" s="663" t="s">
        <v>1632</v>
      </c>
      <c r="K577" s="663" t="s">
        <v>2556</v>
      </c>
      <c r="L577" s="665">
        <v>54.70999999999998</v>
      </c>
      <c r="M577" s="665">
        <v>1</v>
      </c>
      <c r="N577" s="666">
        <v>54.70999999999998</v>
      </c>
    </row>
    <row r="578" spans="1:14" ht="14.4" customHeight="1" x14ac:dyDescent="0.3">
      <c r="A578" s="661" t="s">
        <v>549</v>
      </c>
      <c r="B578" s="662" t="s">
        <v>550</v>
      </c>
      <c r="C578" s="663" t="s">
        <v>559</v>
      </c>
      <c r="D578" s="664" t="s">
        <v>3573</v>
      </c>
      <c r="E578" s="663" t="s">
        <v>565</v>
      </c>
      <c r="F578" s="664" t="s">
        <v>3575</v>
      </c>
      <c r="G578" s="663" t="s">
        <v>634</v>
      </c>
      <c r="H578" s="663" t="s">
        <v>2557</v>
      </c>
      <c r="I578" s="663" t="s">
        <v>2557</v>
      </c>
      <c r="J578" s="663" t="s">
        <v>2558</v>
      </c>
      <c r="K578" s="663" t="s">
        <v>2559</v>
      </c>
      <c r="L578" s="665">
        <v>22.320000000000004</v>
      </c>
      <c r="M578" s="665">
        <v>2</v>
      </c>
      <c r="N578" s="666">
        <v>44.640000000000008</v>
      </c>
    </row>
    <row r="579" spans="1:14" ht="14.4" customHeight="1" x14ac:dyDescent="0.3">
      <c r="A579" s="661" t="s">
        <v>549</v>
      </c>
      <c r="B579" s="662" t="s">
        <v>550</v>
      </c>
      <c r="C579" s="663" t="s">
        <v>559</v>
      </c>
      <c r="D579" s="664" t="s">
        <v>3573</v>
      </c>
      <c r="E579" s="663" t="s">
        <v>565</v>
      </c>
      <c r="F579" s="664" t="s">
        <v>3575</v>
      </c>
      <c r="G579" s="663" t="s">
        <v>634</v>
      </c>
      <c r="H579" s="663" t="s">
        <v>2560</v>
      </c>
      <c r="I579" s="663" t="s">
        <v>2560</v>
      </c>
      <c r="J579" s="663" t="s">
        <v>2561</v>
      </c>
      <c r="K579" s="663" t="s">
        <v>2562</v>
      </c>
      <c r="L579" s="665">
        <v>27.63</v>
      </c>
      <c r="M579" s="665">
        <v>1</v>
      </c>
      <c r="N579" s="666">
        <v>27.63</v>
      </c>
    </row>
    <row r="580" spans="1:14" ht="14.4" customHeight="1" x14ac:dyDescent="0.3">
      <c r="A580" s="661" t="s">
        <v>549</v>
      </c>
      <c r="B580" s="662" t="s">
        <v>550</v>
      </c>
      <c r="C580" s="663" t="s">
        <v>559</v>
      </c>
      <c r="D580" s="664" t="s">
        <v>3573</v>
      </c>
      <c r="E580" s="663" t="s">
        <v>565</v>
      </c>
      <c r="F580" s="664" t="s">
        <v>3575</v>
      </c>
      <c r="G580" s="663" t="s">
        <v>634</v>
      </c>
      <c r="H580" s="663" t="s">
        <v>2563</v>
      </c>
      <c r="I580" s="663" t="s">
        <v>2563</v>
      </c>
      <c r="J580" s="663" t="s">
        <v>2564</v>
      </c>
      <c r="K580" s="663" t="s">
        <v>1514</v>
      </c>
      <c r="L580" s="665">
        <v>59.920063050554639</v>
      </c>
      <c r="M580" s="665">
        <v>3</v>
      </c>
      <c r="N580" s="666">
        <v>179.76018915166392</v>
      </c>
    </row>
    <row r="581" spans="1:14" ht="14.4" customHeight="1" x14ac:dyDescent="0.3">
      <c r="A581" s="661" t="s">
        <v>549</v>
      </c>
      <c r="B581" s="662" t="s">
        <v>550</v>
      </c>
      <c r="C581" s="663" t="s">
        <v>559</v>
      </c>
      <c r="D581" s="664" t="s">
        <v>3573</v>
      </c>
      <c r="E581" s="663" t="s">
        <v>565</v>
      </c>
      <c r="F581" s="664" t="s">
        <v>3575</v>
      </c>
      <c r="G581" s="663" t="s">
        <v>634</v>
      </c>
      <c r="H581" s="663" t="s">
        <v>2565</v>
      </c>
      <c r="I581" s="663" t="s">
        <v>2566</v>
      </c>
      <c r="J581" s="663" t="s">
        <v>2567</v>
      </c>
      <c r="K581" s="663" t="s">
        <v>2568</v>
      </c>
      <c r="L581" s="665">
        <v>71.280000000000015</v>
      </c>
      <c r="M581" s="665">
        <v>2</v>
      </c>
      <c r="N581" s="666">
        <v>142.56000000000003</v>
      </c>
    </row>
    <row r="582" spans="1:14" ht="14.4" customHeight="1" x14ac:dyDescent="0.3">
      <c r="A582" s="661" t="s">
        <v>549</v>
      </c>
      <c r="B582" s="662" t="s">
        <v>550</v>
      </c>
      <c r="C582" s="663" t="s">
        <v>559</v>
      </c>
      <c r="D582" s="664" t="s">
        <v>3573</v>
      </c>
      <c r="E582" s="663" t="s">
        <v>565</v>
      </c>
      <c r="F582" s="664" t="s">
        <v>3575</v>
      </c>
      <c r="G582" s="663" t="s">
        <v>634</v>
      </c>
      <c r="H582" s="663" t="s">
        <v>2569</v>
      </c>
      <c r="I582" s="663" t="s">
        <v>2569</v>
      </c>
      <c r="J582" s="663" t="s">
        <v>2570</v>
      </c>
      <c r="K582" s="663" t="s">
        <v>2562</v>
      </c>
      <c r="L582" s="665">
        <v>76.37</v>
      </c>
      <c r="M582" s="665">
        <v>1</v>
      </c>
      <c r="N582" s="666">
        <v>76.37</v>
      </c>
    </row>
    <row r="583" spans="1:14" ht="14.4" customHeight="1" x14ac:dyDescent="0.3">
      <c r="A583" s="661" t="s">
        <v>549</v>
      </c>
      <c r="B583" s="662" t="s">
        <v>550</v>
      </c>
      <c r="C583" s="663" t="s">
        <v>559</v>
      </c>
      <c r="D583" s="664" t="s">
        <v>3573</v>
      </c>
      <c r="E583" s="663" t="s">
        <v>565</v>
      </c>
      <c r="F583" s="664" t="s">
        <v>3575</v>
      </c>
      <c r="G583" s="663" t="s">
        <v>634</v>
      </c>
      <c r="H583" s="663" t="s">
        <v>2571</v>
      </c>
      <c r="I583" s="663" t="s">
        <v>2572</v>
      </c>
      <c r="J583" s="663" t="s">
        <v>2573</v>
      </c>
      <c r="K583" s="663" t="s">
        <v>2574</v>
      </c>
      <c r="L583" s="665">
        <v>93.59</v>
      </c>
      <c r="M583" s="665">
        <v>1</v>
      </c>
      <c r="N583" s="666">
        <v>93.59</v>
      </c>
    </row>
    <row r="584" spans="1:14" ht="14.4" customHeight="1" x14ac:dyDescent="0.3">
      <c r="A584" s="661" t="s">
        <v>549</v>
      </c>
      <c r="B584" s="662" t="s">
        <v>550</v>
      </c>
      <c r="C584" s="663" t="s">
        <v>559</v>
      </c>
      <c r="D584" s="664" t="s">
        <v>3573</v>
      </c>
      <c r="E584" s="663" t="s">
        <v>565</v>
      </c>
      <c r="F584" s="664" t="s">
        <v>3575</v>
      </c>
      <c r="G584" s="663" t="s">
        <v>634</v>
      </c>
      <c r="H584" s="663" t="s">
        <v>2575</v>
      </c>
      <c r="I584" s="663" t="s">
        <v>2575</v>
      </c>
      <c r="J584" s="663" t="s">
        <v>2576</v>
      </c>
      <c r="K584" s="663" t="s">
        <v>2577</v>
      </c>
      <c r="L584" s="665">
        <v>1609.64</v>
      </c>
      <c r="M584" s="665">
        <v>1</v>
      </c>
      <c r="N584" s="666">
        <v>1609.64</v>
      </c>
    </row>
    <row r="585" spans="1:14" ht="14.4" customHeight="1" x14ac:dyDescent="0.3">
      <c r="A585" s="661" t="s">
        <v>549</v>
      </c>
      <c r="B585" s="662" t="s">
        <v>550</v>
      </c>
      <c r="C585" s="663" t="s">
        <v>559</v>
      </c>
      <c r="D585" s="664" t="s">
        <v>3573</v>
      </c>
      <c r="E585" s="663" t="s">
        <v>565</v>
      </c>
      <c r="F585" s="664" t="s">
        <v>3575</v>
      </c>
      <c r="G585" s="663" t="s">
        <v>634</v>
      </c>
      <c r="H585" s="663" t="s">
        <v>2578</v>
      </c>
      <c r="I585" s="663" t="s">
        <v>2579</v>
      </c>
      <c r="J585" s="663" t="s">
        <v>2580</v>
      </c>
      <c r="K585" s="663" t="s">
        <v>2581</v>
      </c>
      <c r="L585" s="665">
        <v>117.59999999</v>
      </c>
      <c r="M585" s="665">
        <v>1</v>
      </c>
      <c r="N585" s="666">
        <v>117.59999999</v>
      </c>
    </row>
    <row r="586" spans="1:14" ht="14.4" customHeight="1" x14ac:dyDescent="0.3">
      <c r="A586" s="661" t="s">
        <v>549</v>
      </c>
      <c r="B586" s="662" t="s">
        <v>550</v>
      </c>
      <c r="C586" s="663" t="s">
        <v>559</v>
      </c>
      <c r="D586" s="664" t="s">
        <v>3573</v>
      </c>
      <c r="E586" s="663" t="s">
        <v>565</v>
      </c>
      <c r="F586" s="664" t="s">
        <v>3575</v>
      </c>
      <c r="G586" s="663" t="s">
        <v>634</v>
      </c>
      <c r="H586" s="663" t="s">
        <v>2582</v>
      </c>
      <c r="I586" s="663" t="s">
        <v>2583</v>
      </c>
      <c r="J586" s="663" t="s">
        <v>2584</v>
      </c>
      <c r="K586" s="663" t="s">
        <v>2585</v>
      </c>
      <c r="L586" s="665">
        <v>661.58189462216922</v>
      </c>
      <c r="M586" s="665">
        <v>3</v>
      </c>
      <c r="N586" s="666">
        <v>1984.7456838665075</v>
      </c>
    </row>
    <row r="587" spans="1:14" ht="14.4" customHeight="1" x14ac:dyDescent="0.3">
      <c r="A587" s="661" t="s">
        <v>549</v>
      </c>
      <c r="B587" s="662" t="s">
        <v>550</v>
      </c>
      <c r="C587" s="663" t="s">
        <v>559</v>
      </c>
      <c r="D587" s="664" t="s">
        <v>3573</v>
      </c>
      <c r="E587" s="663" t="s">
        <v>565</v>
      </c>
      <c r="F587" s="664" t="s">
        <v>3575</v>
      </c>
      <c r="G587" s="663" t="s">
        <v>634</v>
      </c>
      <c r="H587" s="663" t="s">
        <v>2586</v>
      </c>
      <c r="I587" s="663" t="s">
        <v>2586</v>
      </c>
      <c r="J587" s="663" t="s">
        <v>2587</v>
      </c>
      <c r="K587" s="663" t="s">
        <v>1969</v>
      </c>
      <c r="L587" s="665">
        <v>148.57</v>
      </c>
      <c r="M587" s="665">
        <v>2</v>
      </c>
      <c r="N587" s="666">
        <v>297.14</v>
      </c>
    </row>
    <row r="588" spans="1:14" ht="14.4" customHeight="1" x14ac:dyDescent="0.3">
      <c r="A588" s="661" t="s">
        <v>549</v>
      </c>
      <c r="B588" s="662" t="s">
        <v>550</v>
      </c>
      <c r="C588" s="663" t="s">
        <v>559</v>
      </c>
      <c r="D588" s="664" t="s">
        <v>3573</v>
      </c>
      <c r="E588" s="663" t="s">
        <v>565</v>
      </c>
      <c r="F588" s="664" t="s">
        <v>3575</v>
      </c>
      <c r="G588" s="663" t="s">
        <v>634</v>
      </c>
      <c r="H588" s="663" t="s">
        <v>2588</v>
      </c>
      <c r="I588" s="663" t="s">
        <v>2589</v>
      </c>
      <c r="J588" s="663" t="s">
        <v>2584</v>
      </c>
      <c r="K588" s="663" t="s">
        <v>2590</v>
      </c>
      <c r="L588" s="665">
        <v>230.01499999999999</v>
      </c>
      <c r="M588" s="665">
        <v>2</v>
      </c>
      <c r="N588" s="666">
        <v>460.03</v>
      </c>
    </row>
    <row r="589" spans="1:14" ht="14.4" customHeight="1" x14ac:dyDescent="0.3">
      <c r="A589" s="661" t="s">
        <v>549</v>
      </c>
      <c r="B589" s="662" t="s">
        <v>550</v>
      </c>
      <c r="C589" s="663" t="s">
        <v>559</v>
      </c>
      <c r="D589" s="664" t="s">
        <v>3573</v>
      </c>
      <c r="E589" s="663" t="s">
        <v>565</v>
      </c>
      <c r="F589" s="664" t="s">
        <v>3575</v>
      </c>
      <c r="G589" s="663" t="s">
        <v>634</v>
      </c>
      <c r="H589" s="663" t="s">
        <v>2591</v>
      </c>
      <c r="I589" s="663" t="s">
        <v>2591</v>
      </c>
      <c r="J589" s="663" t="s">
        <v>1993</v>
      </c>
      <c r="K589" s="663" t="s">
        <v>2592</v>
      </c>
      <c r="L589" s="665">
        <v>318.95303225806458</v>
      </c>
      <c r="M589" s="665">
        <v>31</v>
      </c>
      <c r="N589" s="666">
        <v>9887.5440000000017</v>
      </c>
    </row>
    <row r="590" spans="1:14" ht="14.4" customHeight="1" x14ac:dyDescent="0.3">
      <c r="A590" s="661" t="s">
        <v>549</v>
      </c>
      <c r="B590" s="662" t="s">
        <v>550</v>
      </c>
      <c r="C590" s="663" t="s">
        <v>559</v>
      </c>
      <c r="D590" s="664" t="s">
        <v>3573</v>
      </c>
      <c r="E590" s="663" t="s">
        <v>565</v>
      </c>
      <c r="F590" s="664" t="s">
        <v>3575</v>
      </c>
      <c r="G590" s="663" t="s">
        <v>634</v>
      </c>
      <c r="H590" s="663" t="s">
        <v>2593</v>
      </c>
      <c r="I590" s="663" t="s">
        <v>2594</v>
      </c>
      <c r="J590" s="663" t="s">
        <v>2595</v>
      </c>
      <c r="K590" s="663" t="s">
        <v>2596</v>
      </c>
      <c r="L590" s="665">
        <v>575.8900000000001</v>
      </c>
      <c r="M590" s="665">
        <v>2</v>
      </c>
      <c r="N590" s="666">
        <v>1151.7800000000002</v>
      </c>
    </row>
    <row r="591" spans="1:14" ht="14.4" customHeight="1" x14ac:dyDescent="0.3">
      <c r="A591" s="661" t="s">
        <v>549</v>
      </c>
      <c r="B591" s="662" t="s">
        <v>550</v>
      </c>
      <c r="C591" s="663" t="s">
        <v>559</v>
      </c>
      <c r="D591" s="664" t="s">
        <v>3573</v>
      </c>
      <c r="E591" s="663" t="s">
        <v>565</v>
      </c>
      <c r="F591" s="664" t="s">
        <v>3575</v>
      </c>
      <c r="G591" s="663" t="s">
        <v>634</v>
      </c>
      <c r="H591" s="663" t="s">
        <v>2597</v>
      </c>
      <c r="I591" s="663" t="s">
        <v>237</v>
      </c>
      <c r="J591" s="663" t="s">
        <v>2598</v>
      </c>
      <c r="K591" s="663"/>
      <c r="L591" s="665">
        <v>115.06637419682698</v>
      </c>
      <c r="M591" s="665">
        <v>3</v>
      </c>
      <c r="N591" s="666">
        <v>345.19912259048095</v>
      </c>
    </row>
    <row r="592" spans="1:14" ht="14.4" customHeight="1" x14ac:dyDescent="0.3">
      <c r="A592" s="661" t="s">
        <v>549</v>
      </c>
      <c r="B592" s="662" t="s">
        <v>550</v>
      </c>
      <c r="C592" s="663" t="s">
        <v>559</v>
      </c>
      <c r="D592" s="664" t="s">
        <v>3573</v>
      </c>
      <c r="E592" s="663" t="s">
        <v>565</v>
      </c>
      <c r="F592" s="664" t="s">
        <v>3575</v>
      </c>
      <c r="G592" s="663" t="s">
        <v>634</v>
      </c>
      <c r="H592" s="663" t="s">
        <v>2599</v>
      </c>
      <c r="I592" s="663" t="s">
        <v>2600</v>
      </c>
      <c r="J592" s="663" t="s">
        <v>2601</v>
      </c>
      <c r="K592" s="663" t="s">
        <v>2602</v>
      </c>
      <c r="L592" s="665">
        <v>231.15666666666667</v>
      </c>
      <c r="M592" s="665">
        <v>3</v>
      </c>
      <c r="N592" s="666">
        <v>693.47</v>
      </c>
    </row>
    <row r="593" spans="1:14" ht="14.4" customHeight="1" x14ac:dyDescent="0.3">
      <c r="A593" s="661" t="s">
        <v>549</v>
      </c>
      <c r="B593" s="662" t="s">
        <v>550</v>
      </c>
      <c r="C593" s="663" t="s">
        <v>559</v>
      </c>
      <c r="D593" s="664" t="s">
        <v>3573</v>
      </c>
      <c r="E593" s="663" t="s">
        <v>565</v>
      </c>
      <c r="F593" s="664" t="s">
        <v>3575</v>
      </c>
      <c r="G593" s="663" t="s">
        <v>634</v>
      </c>
      <c r="H593" s="663" t="s">
        <v>2603</v>
      </c>
      <c r="I593" s="663" t="s">
        <v>237</v>
      </c>
      <c r="J593" s="663" t="s">
        <v>2604</v>
      </c>
      <c r="K593" s="663"/>
      <c r="L593" s="665">
        <v>266.84444444444449</v>
      </c>
      <c r="M593" s="665">
        <v>9</v>
      </c>
      <c r="N593" s="666">
        <v>2401.6000000000004</v>
      </c>
    </row>
    <row r="594" spans="1:14" ht="14.4" customHeight="1" x14ac:dyDescent="0.3">
      <c r="A594" s="661" t="s">
        <v>549</v>
      </c>
      <c r="B594" s="662" t="s">
        <v>550</v>
      </c>
      <c r="C594" s="663" t="s">
        <v>559</v>
      </c>
      <c r="D594" s="664" t="s">
        <v>3573</v>
      </c>
      <c r="E594" s="663" t="s">
        <v>565</v>
      </c>
      <c r="F594" s="664" t="s">
        <v>3575</v>
      </c>
      <c r="G594" s="663" t="s">
        <v>634</v>
      </c>
      <c r="H594" s="663" t="s">
        <v>2605</v>
      </c>
      <c r="I594" s="663" t="s">
        <v>2605</v>
      </c>
      <c r="J594" s="663" t="s">
        <v>1011</v>
      </c>
      <c r="K594" s="663" t="s">
        <v>1623</v>
      </c>
      <c r="L594" s="665">
        <v>93.585231214211262</v>
      </c>
      <c r="M594" s="665">
        <v>42</v>
      </c>
      <c r="N594" s="666">
        <v>3930.579710996873</v>
      </c>
    </row>
    <row r="595" spans="1:14" ht="14.4" customHeight="1" x14ac:dyDescent="0.3">
      <c r="A595" s="661" t="s">
        <v>549</v>
      </c>
      <c r="B595" s="662" t="s">
        <v>550</v>
      </c>
      <c r="C595" s="663" t="s">
        <v>559</v>
      </c>
      <c r="D595" s="664" t="s">
        <v>3573</v>
      </c>
      <c r="E595" s="663" t="s">
        <v>565</v>
      </c>
      <c r="F595" s="664" t="s">
        <v>3575</v>
      </c>
      <c r="G595" s="663" t="s">
        <v>634</v>
      </c>
      <c r="H595" s="663" t="s">
        <v>2606</v>
      </c>
      <c r="I595" s="663" t="s">
        <v>2606</v>
      </c>
      <c r="J595" s="663" t="s">
        <v>2607</v>
      </c>
      <c r="K595" s="663" t="s">
        <v>2167</v>
      </c>
      <c r="L595" s="665">
        <v>426.87</v>
      </c>
      <c r="M595" s="665">
        <v>1</v>
      </c>
      <c r="N595" s="666">
        <v>426.87</v>
      </c>
    </row>
    <row r="596" spans="1:14" ht="14.4" customHeight="1" x14ac:dyDescent="0.3">
      <c r="A596" s="661" t="s">
        <v>549</v>
      </c>
      <c r="B596" s="662" t="s">
        <v>550</v>
      </c>
      <c r="C596" s="663" t="s">
        <v>559</v>
      </c>
      <c r="D596" s="664" t="s">
        <v>3573</v>
      </c>
      <c r="E596" s="663" t="s">
        <v>565</v>
      </c>
      <c r="F596" s="664" t="s">
        <v>3575</v>
      </c>
      <c r="G596" s="663" t="s">
        <v>634</v>
      </c>
      <c r="H596" s="663" t="s">
        <v>2608</v>
      </c>
      <c r="I596" s="663" t="s">
        <v>2609</v>
      </c>
      <c r="J596" s="663" t="s">
        <v>2610</v>
      </c>
      <c r="K596" s="663" t="s">
        <v>1531</v>
      </c>
      <c r="L596" s="665">
        <v>143.32000000000002</v>
      </c>
      <c r="M596" s="665">
        <v>1</v>
      </c>
      <c r="N596" s="666">
        <v>143.32000000000002</v>
      </c>
    </row>
    <row r="597" spans="1:14" ht="14.4" customHeight="1" x14ac:dyDescent="0.3">
      <c r="A597" s="661" t="s">
        <v>549</v>
      </c>
      <c r="B597" s="662" t="s">
        <v>550</v>
      </c>
      <c r="C597" s="663" t="s">
        <v>559</v>
      </c>
      <c r="D597" s="664" t="s">
        <v>3573</v>
      </c>
      <c r="E597" s="663" t="s">
        <v>565</v>
      </c>
      <c r="F597" s="664" t="s">
        <v>3575</v>
      </c>
      <c r="G597" s="663" t="s">
        <v>634</v>
      </c>
      <c r="H597" s="663" t="s">
        <v>2611</v>
      </c>
      <c r="I597" s="663" t="s">
        <v>2611</v>
      </c>
      <c r="J597" s="663" t="s">
        <v>2612</v>
      </c>
      <c r="K597" s="663" t="s">
        <v>2613</v>
      </c>
      <c r="L597" s="665">
        <v>82.85</v>
      </c>
      <c r="M597" s="665">
        <v>1</v>
      </c>
      <c r="N597" s="666">
        <v>82.85</v>
      </c>
    </row>
    <row r="598" spans="1:14" ht="14.4" customHeight="1" x14ac:dyDescent="0.3">
      <c r="A598" s="661" t="s">
        <v>549</v>
      </c>
      <c r="B598" s="662" t="s">
        <v>550</v>
      </c>
      <c r="C598" s="663" t="s">
        <v>559</v>
      </c>
      <c r="D598" s="664" t="s">
        <v>3573</v>
      </c>
      <c r="E598" s="663" t="s">
        <v>565</v>
      </c>
      <c r="F598" s="664" t="s">
        <v>3575</v>
      </c>
      <c r="G598" s="663" t="s">
        <v>634</v>
      </c>
      <c r="H598" s="663" t="s">
        <v>2614</v>
      </c>
      <c r="I598" s="663" t="s">
        <v>2614</v>
      </c>
      <c r="J598" s="663" t="s">
        <v>2615</v>
      </c>
      <c r="K598" s="663" t="s">
        <v>2616</v>
      </c>
      <c r="L598" s="665">
        <v>1826.29</v>
      </c>
      <c r="M598" s="665">
        <v>1</v>
      </c>
      <c r="N598" s="666">
        <v>1826.29</v>
      </c>
    </row>
    <row r="599" spans="1:14" ht="14.4" customHeight="1" x14ac:dyDescent="0.3">
      <c r="A599" s="661" t="s">
        <v>549</v>
      </c>
      <c r="B599" s="662" t="s">
        <v>550</v>
      </c>
      <c r="C599" s="663" t="s">
        <v>559</v>
      </c>
      <c r="D599" s="664" t="s">
        <v>3573</v>
      </c>
      <c r="E599" s="663" t="s">
        <v>565</v>
      </c>
      <c r="F599" s="664" t="s">
        <v>3575</v>
      </c>
      <c r="G599" s="663" t="s">
        <v>634</v>
      </c>
      <c r="H599" s="663" t="s">
        <v>2617</v>
      </c>
      <c r="I599" s="663" t="s">
        <v>237</v>
      </c>
      <c r="J599" s="663" t="s">
        <v>2618</v>
      </c>
      <c r="K599" s="663"/>
      <c r="L599" s="665">
        <v>67.77</v>
      </c>
      <c r="M599" s="665">
        <v>3</v>
      </c>
      <c r="N599" s="666">
        <v>203.31</v>
      </c>
    </row>
    <row r="600" spans="1:14" ht="14.4" customHeight="1" x14ac:dyDescent="0.3">
      <c r="A600" s="661" t="s">
        <v>549</v>
      </c>
      <c r="B600" s="662" t="s">
        <v>550</v>
      </c>
      <c r="C600" s="663" t="s">
        <v>559</v>
      </c>
      <c r="D600" s="664" t="s">
        <v>3573</v>
      </c>
      <c r="E600" s="663" t="s">
        <v>565</v>
      </c>
      <c r="F600" s="664" t="s">
        <v>3575</v>
      </c>
      <c r="G600" s="663" t="s">
        <v>634</v>
      </c>
      <c r="H600" s="663" t="s">
        <v>2619</v>
      </c>
      <c r="I600" s="663" t="s">
        <v>2619</v>
      </c>
      <c r="J600" s="663" t="s">
        <v>686</v>
      </c>
      <c r="K600" s="663" t="s">
        <v>2620</v>
      </c>
      <c r="L600" s="665">
        <v>59.804071876638346</v>
      </c>
      <c r="M600" s="665">
        <v>43</v>
      </c>
      <c r="N600" s="666">
        <v>2571.575090695449</v>
      </c>
    </row>
    <row r="601" spans="1:14" ht="14.4" customHeight="1" x14ac:dyDescent="0.3">
      <c r="A601" s="661" t="s">
        <v>549</v>
      </c>
      <c r="B601" s="662" t="s">
        <v>550</v>
      </c>
      <c r="C601" s="663" t="s">
        <v>559</v>
      </c>
      <c r="D601" s="664" t="s">
        <v>3573</v>
      </c>
      <c r="E601" s="663" t="s">
        <v>565</v>
      </c>
      <c r="F601" s="664" t="s">
        <v>3575</v>
      </c>
      <c r="G601" s="663" t="s">
        <v>634</v>
      </c>
      <c r="H601" s="663" t="s">
        <v>2621</v>
      </c>
      <c r="I601" s="663" t="s">
        <v>2621</v>
      </c>
      <c r="J601" s="663" t="s">
        <v>2615</v>
      </c>
      <c r="K601" s="663" t="s">
        <v>1836</v>
      </c>
      <c r="L601" s="665">
        <v>580.11999999999989</v>
      </c>
      <c r="M601" s="665">
        <v>2</v>
      </c>
      <c r="N601" s="666">
        <v>1160.2399999999998</v>
      </c>
    </row>
    <row r="602" spans="1:14" ht="14.4" customHeight="1" x14ac:dyDescent="0.3">
      <c r="A602" s="661" t="s">
        <v>549</v>
      </c>
      <c r="B602" s="662" t="s">
        <v>550</v>
      </c>
      <c r="C602" s="663" t="s">
        <v>559</v>
      </c>
      <c r="D602" s="664" t="s">
        <v>3573</v>
      </c>
      <c r="E602" s="663" t="s">
        <v>565</v>
      </c>
      <c r="F602" s="664" t="s">
        <v>3575</v>
      </c>
      <c r="G602" s="663" t="s">
        <v>634</v>
      </c>
      <c r="H602" s="663" t="s">
        <v>2622</v>
      </c>
      <c r="I602" s="663" t="s">
        <v>237</v>
      </c>
      <c r="J602" s="663" t="s">
        <v>2623</v>
      </c>
      <c r="K602" s="663"/>
      <c r="L602" s="665">
        <v>424.11904039387025</v>
      </c>
      <c r="M602" s="665">
        <v>1</v>
      </c>
      <c r="N602" s="666">
        <v>424.11904039387025</v>
      </c>
    </row>
    <row r="603" spans="1:14" ht="14.4" customHeight="1" x14ac:dyDescent="0.3">
      <c r="A603" s="661" t="s">
        <v>549</v>
      </c>
      <c r="B603" s="662" t="s">
        <v>550</v>
      </c>
      <c r="C603" s="663" t="s">
        <v>559</v>
      </c>
      <c r="D603" s="664" t="s">
        <v>3573</v>
      </c>
      <c r="E603" s="663" t="s">
        <v>565</v>
      </c>
      <c r="F603" s="664" t="s">
        <v>3575</v>
      </c>
      <c r="G603" s="663" t="s">
        <v>634</v>
      </c>
      <c r="H603" s="663" t="s">
        <v>2624</v>
      </c>
      <c r="I603" s="663" t="s">
        <v>2624</v>
      </c>
      <c r="J603" s="663" t="s">
        <v>2625</v>
      </c>
      <c r="K603" s="663" t="s">
        <v>2626</v>
      </c>
      <c r="L603" s="665">
        <v>9.7800000000000011</v>
      </c>
      <c r="M603" s="665">
        <v>30</v>
      </c>
      <c r="N603" s="666">
        <v>293.40000000000003</v>
      </c>
    </row>
    <row r="604" spans="1:14" ht="14.4" customHeight="1" x14ac:dyDescent="0.3">
      <c r="A604" s="661" t="s">
        <v>549</v>
      </c>
      <c r="B604" s="662" t="s">
        <v>550</v>
      </c>
      <c r="C604" s="663" t="s">
        <v>559</v>
      </c>
      <c r="D604" s="664" t="s">
        <v>3573</v>
      </c>
      <c r="E604" s="663" t="s">
        <v>565</v>
      </c>
      <c r="F604" s="664" t="s">
        <v>3575</v>
      </c>
      <c r="G604" s="663" t="s">
        <v>634</v>
      </c>
      <c r="H604" s="663" t="s">
        <v>2627</v>
      </c>
      <c r="I604" s="663" t="s">
        <v>237</v>
      </c>
      <c r="J604" s="663" t="s">
        <v>2628</v>
      </c>
      <c r="K604" s="663"/>
      <c r="L604" s="665">
        <v>42.968536482945716</v>
      </c>
      <c r="M604" s="665">
        <v>7</v>
      </c>
      <c r="N604" s="666">
        <v>300.77975538062003</v>
      </c>
    </row>
    <row r="605" spans="1:14" ht="14.4" customHeight="1" x14ac:dyDescent="0.3">
      <c r="A605" s="661" t="s">
        <v>549</v>
      </c>
      <c r="B605" s="662" t="s">
        <v>550</v>
      </c>
      <c r="C605" s="663" t="s">
        <v>559</v>
      </c>
      <c r="D605" s="664" t="s">
        <v>3573</v>
      </c>
      <c r="E605" s="663" t="s">
        <v>565</v>
      </c>
      <c r="F605" s="664" t="s">
        <v>3575</v>
      </c>
      <c r="G605" s="663" t="s">
        <v>634</v>
      </c>
      <c r="H605" s="663" t="s">
        <v>2629</v>
      </c>
      <c r="I605" s="663" t="s">
        <v>237</v>
      </c>
      <c r="J605" s="663" t="s">
        <v>2630</v>
      </c>
      <c r="K605" s="663"/>
      <c r="L605" s="665">
        <v>35.460804071130084</v>
      </c>
      <c r="M605" s="665">
        <v>12</v>
      </c>
      <c r="N605" s="666">
        <v>425.52964885356101</v>
      </c>
    </row>
    <row r="606" spans="1:14" ht="14.4" customHeight="1" x14ac:dyDescent="0.3">
      <c r="A606" s="661" t="s">
        <v>549</v>
      </c>
      <c r="B606" s="662" t="s">
        <v>550</v>
      </c>
      <c r="C606" s="663" t="s">
        <v>559</v>
      </c>
      <c r="D606" s="664" t="s">
        <v>3573</v>
      </c>
      <c r="E606" s="663" t="s">
        <v>565</v>
      </c>
      <c r="F606" s="664" t="s">
        <v>3575</v>
      </c>
      <c r="G606" s="663" t="s">
        <v>634</v>
      </c>
      <c r="H606" s="663" t="s">
        <v>2631</v>
      </c>
      <c r="I606" s="663" t="s">
        <v>237</v>
      </c>
      <c r="J606" s="663" t="s">
        <v>2632</v>
      </c>
      <c r="K606" s="663"/>
      <c r="L606" s="665">
        <v>68.772914534427684</v>
      </c>
      <c r="M606" s="665">
        <v>4</v>
      </c>
      <c r="N606" s="666">
        <v>275.09165813771074</v>
      </c>
    </row>
    <row r="607" spans="1:14" ht="14.4" customHeight="1" x14ac:dyDescent="0.3">
      <c r="A607" s="661" t="s">
        <v>549</v>
      </c>
      <c r="B607" s="662" t="s">
        <v>550</v>
      </c>
      <c r="C607" s="663" t="s">
        <v>559</v>
      </c>
      <c r="D607" s="664" t="s">
        <v>3573</v>
      </c>
      <c r="E607" s="663" t="s">
        <v>565</v>
      </c>
      <c r="F607" s="664" t="s">
        <v>3575</v>
      </c>
      <c r="G607" s="663" t="s">
        <v>634</v>
      </c>
      <c r="H607" s="663" t="s">
        <v>2633</v>
      </c>
      <c r="I607" s="663" t="s">
        <v>2633</v>
      </c>
      <c r="J607" s="663" t="s">
        <v>823</v>
      </c>
      <c r="K607" s="663" t="s">
        <v>2634</v>
      </c>
      <c r="L607" s="665">
        <v>548.80999999999995</v>
      </c>
      <c r="M607" s="665">
        <v>1</v>
      </c>
      <c r="N607" s="666">
        <v>548.80999999999995</v>
      </c>
    </row>
    <row r="608" spans="1:14" ht="14.4" customHeight="1" x14ac:dyDescent="0.3">
      <c r="A608" s="661" t="s">
        <v>549</v>
      </c>
      <c r="B608" s="662" t="s">
        <v>550</v>
      </c>
      <c r="C608" s="663" t="s">
        <v>559</v>
      </c>
      <c r="D608" s="664" t="s">
        <v>3573</v>
      </c>
      <c r="E608" s="663" t="s">
        <v>565</v>
      </c>
      <c r="F608" s="664" t="s">
        <v>3575</v>
      </c>
      <c r="G608" s="663" t="s">
        <v>634</v>
      </c>
      <c r="H608" s="663" t="s">
        <v>2635</v>
      </c>
      <c r="I608" s="663" t="s">
        <v>2635</v>
      </c>
      <c r="J608" s="663" t="s">
        <v>2636</v>
      </c>
      <c r="K608" s="663" t="s">
        <v>2637</v>
      </c>
      <c r="L608" s="665">
        <v>140.53999999999996</v>
      </c>
      <c r="M608" s="665">
        <v>1</v>
      </c>
      <c r="N608" s="666">
        <v>140.53999999999996</v>
      </c>
    </row>
    <row r="609" spans="1:14" ht="14.4" customHeight="1" x14ac:dyDescent="0.3">
      <c r="A609" s="661" t="s">
        <v>549</v>
      </c>
      <c r="B609" s="662" t="s">
        <v>550</v>
      </c>
      <c r="C609" s="663" t="s">
        <v>559</v>
      </c>
      <c r="D609" s="664" t="s">
        <v>3573</v>
      </c>
      <c r="E609" s="663" t="s">
        <v>565</v>
      </c>
      <c r="F609" s="664" t="s">
        <v>3575</v>
      </c>
      <c r="G609" s="663" t="s">
        <v>634</v>
      </c>
      <c r="H609" s="663" t="s">
        <v>2638</v>
      </c>
      <c r="I609" s="663" t="s">
        <v>2638</v>
      </c>
      <c r="J609" s="663" t="s">
        <v>2639</v>
      </c>
      <c r="K609" s="663" t="s">
        <v>2117</v>
      </c>
      <c r="L609" s="665">
        <v>104.74000000000004</v>
      </c>
      <c r="M609" s="665">
        <v>1</v>
      </c>
      <c r="N609" s="666">
        <v>104.74000000000004</v>
      </c>
    </row>
    <row r="610" spans="1:14" ht="14.4" customHeight="1" x14ac:dyDescent="0.3">
      <c r="A610" s="661" t="s">
        <v>549</v>
      </c>
      <c r="B610" s="662" t="s">
        <v>550</v>
      </c>
      <c r="C610" s="663" t="s">
        <v>559</v>
      </c>
      <c r="D610" s="664" t="s">
        <v>3573</v>
      </c>
      <c r="E610" s="663" t="s">
        <v>565</v>
      </c>
      <c r="F610" s="664" t="s">
        <v>3575</v>
      </c>
      <c r="G610" s="663" t="s">
        <v>634</v>
      </c>
      <c r="H610" s="663" t="s">
        <v>2640</v>
      </c>
      <c r="I610" s="663" t="s">
        <v>237</v>
      </c>
      <c r="J610" s="663" t="s">
        <v>2641</v>
      </c>
      <c r="K610" s="663"/>
      <c r="L610" s="665">
        <v>43.20000000000001</v>
      </c>
      <c r="M610" s="665">
        <v>3</v>
      </c>
      <c r="N610" s="666">
        <v>129.60000000000002</v>
      </c>
    </row>
    <row r="611" spans="1:14" ht="14.4" customHeight="1" x14ac:dyDescent="0.3">
      <c r="A611" s="661" t="s">
        <v>549</v>
      </c>
      <c r="B611" s="662" t="s">
        <v>550</v>
      </c>
      <c r="C611" s="663" t="s">
        <v>559</v>
      </c>
      <c r="D611" s="664" t="s">
        <v>3573</v>
      </c>
      <c r="E611" s="663" t="s">
        <v>565</v>
      </c>
      <c r="F611" s="664" t="s">
        <v>3575</v>
      </c>
      <c r="G611" s="663" t="s">
        <v>634</v>
      </c>
      <c r="H611" s="663" t="s">
        <v>2642</v>
      </c>
      <c r="I611" s="663" t="s">
        <v>237</v>
      </c>
      <c r="J611" s="663" t="s">
        <v>2643</v>
      </c>
      <c r="K611" s="663"/>
      <c r="L611" s="665">
        <v>27.170000000000005</v>
      </c>
      <c r="M611" s="665">
        <v>5</v>
      </c>
      <c r="N611" s="666">
        <v>135.85000000000002</v>
      </c>
    </row>
    <row r="612" spans="1:14" ht="14.4" customHeight="1" x14ac:dyDescent="0.3">
      <c r="A612" s="661" t="s">
        <v>549</v>
      </c>
      <c r="B612" s="662" t="s">
        <v>550</v>
      </c>
      <c r="C612" s="663" t="s">
        <v>559</v>
      </c>
      <c r="D612" s="664" t="s">
        <v>3573</v>
      </c>
      <c r="E612" s="663" t="s">
        <v>565</v>
      </c>
      <c r="F612" s="664" t="s">
        <v>3575</v>
      </c>
      <c r="G612" s="663" t="s">
        <v>634</v>
      </c>
      <c r="H612" s="663" t="s">
        <v>2644</v>
      </c>
      <c r="I612" s="663" t="s">
        <v>2645</v>
      </c>
      <c r="J612" s="663" t="s">
        <v>2646</v>
      </c>
      <c r="K612" s="663" t="s">
        <v>2464</v>
      </c>
      <c r="L612" s="665">
        <v>222.91998480398655</v>
      </c>
      <c r="M612" s="665">
        <v>1</v>
      </c>
      <c r="N612" s="666">
        <v>222.91998480398655</v>
      </c>
    </row>
    <row r="613" spans="1:14" ht="14.4" customHeight="1" x14ac:dyDescent="0.3">
      <c r="A613" s="661" t="s">
        <v>549</v>
      </c>
      <c r="B613" s="662" t="s">
        <v>550</v>
      </c>
      <c r="C613" s="663" t="s">
        <v>559</v>
      </c>
      <c r="D613" s="664" t="s">
        <v>3573</v>
      </c>
      <c r="E613" s="663" t="s">
        <v>565</v>
      </c>
      <c r="F613" s="664" t="s">
        <v>3575</v>
      </c>
      <c r="G613" s="663" t="s">
        <v>634</v>
      </c>
      <c r="H613" s="663" t="s">
        <v>2647</v>
      </c>
      <c r="I613" s="663" t="s">
        <v>2647</v>
      </c>
      <c r="J613" s="663" t="s">
        <v>1305</v>
      </c>
      <c r="K613" s="663" t="s">
        <v>2648</v>
      </c>
      <c r="L613" s="665">
        <v>128.63601022073647</v>
      </c>
      <c r="M613" s="665">
        <v>8</v>
      </c>
      <c r="N613" s="666">
        <v>1029.0880817658917</v>
      </c>
    </row>
    <row r="614" spans="1:14" ht="14.4" customHeight="1" x14ac:dyDescent="0.3">
      <c r="A614" s="661" t="s">
        <v>549</v>
      </c>
      <c r="B614" s="662" t="s">
        <v>550</v>
      </c>
      <c r="C614" s="663" t="s">
        <v>559</v>
      </c>
      <c r="D614" s="664" t="s">
        <v>3573</v>
      </c>
      <c r="E614" s="663" t="s">
        <v>565</v>
      </c>
      <c r="F614" s="664" t="s">
        <v>3575</v>
      </c>
      <c r="G614" s="663" t="s">
        <v>634</v>
      </c>
      <c r="H614" s="663" t="s">
        <v>2649</v>
      </c>
      <c r="I614" s="663" t="s">
        <v>2650</v>
      </c>
      <c r="J614" s="663" t="s">
        <v>2651</v>
      </c>
      <c r="K614" s="663" t="s">
        <v>2652</v>
      </c>
      <c r="L614" s="665">
        <v>439.02000000000004</v>
      </c>
      <c r="M614" s="665">
        <v>1</v>
      </c>
      <c r="N614" s="666">
        <v>439.02000000000004</v>
      </c>
    </row>
    <row r="615" spans="1:14" ht="14.4" customHeight="1" x14ac:dyDescent="0.3">
      <c r="A615" s="661" t="s">
        <v>549</v>
      </c>
      <c r="B615" s="662" t="s">
        <v>550</v>
      </c>
      <c r="C615" s="663" t="s">
        <v>559</v>
      </c>
      <c r="D615" s="664" t="s">
        <v>3573</v>
      </c>
      <c r="E615" s="663" t="s">
        <v>565</v>
      </c>
      <c r="F615" s="664" t="s">
        <v>3575</v>
      </c>
      <c r="G615" s="663" t="s">
        <v>634</v>
      </c>
      <c r="H615" s="663" t="s">
        <v>2653</v>
      </c>
      <c r="I615" s="663" t="s">
        <v>2654</v>
      </c>
      <c r="J615" s="663" t="s">
        <v>2655</v>
      </c>
      <c r="K615" s="663" t="s">
        <v>2656</v>
      </c>
      <c r="L615" s="665">
        <v>150.03000000000006</v>
      </c>
      <c r="M615" s="665">
        <v>1</v>
      </c>
      <c r="N615" s="666">
        <v>150.03000000000006</v>
      </c>
    </row>
    <row r="616" spans="1:14" ht="14.4" customHeight="1" x14ac:dyDescent="0.3">
      <c r="A616" s="661" t="s">
        <v>549</v>
      </c>
      <c r="B616" s="662" t="s">
        <v>550</v>
      </c>
      <c r="C616" s="663" t="s">
        <v>559</v>
      </c>
      <c r="D616" s="664" t="s">
        <v>3573</v>
      </c>
      <c r="E616" s="663" t="s">
        <v>565</v>
      </c>
      <c r="F616" s="664" t="s">
        <v>3575</v>
      </c>
      <c r="G616" s="663" t="s">
        <v>634</v>
      </c>
      <c r="H616" s="663" t="s">
        <v>2657</v>
      </c>
      <c r="I616" s="663" t="s">
        <v>2657</v>
      </c>
      <c r="J616" s="663" t="s">
        <v>2658</v>
      </c>
      <c r="K616" s="663" t="s">
        <v>2659</v>
      </c>
      <c r="L616" s="665">
        <v>426.11891722337242</v>
      </c>
      <c r="M616" s="665">
        <v>2</v>
      </c>
      <c r="N616" s="666">
        <v>852.23783444674484</v>
      </c>
    </row>
    <row r="617" spans="1:14" ht="14.4" customHeight="1" x14ac:dyDescent="0.3">
      <c r="A617" s="661" t="s">
        <v>549</v>
      </c>
      <c r="B617" s="662" t="s">
        <v>550</v>
      </c>
      <c r="C617" s="663" t="s">
        <v>559</v>
      </c>
      <c r="D617" s="664" t="s">
        <v>3573</v>
      </c>
      <c r="E617" s="663" t="s">
        <v>565</v>
      </c>
      <c r="F617" s="664" t="s">
        <v>3575</v>
      </c>
      <c r="G617" s="663" t="s">
        <v>634</v>
      </c>
      <c r="H617" s="663" t="s">
        <v>2660</v>
      </c>
      <c r="I617" s="663" t="s">
        <v>2661</v>
      </c>
      <c r="J617" s="663" t="s">
        <v>2662</v>
      </c>
      <c r="K617" s="663" t="s">
        <v>2663</v>
      </c>
      <c r="L617" s="665">
        <v>61.41</v>
      </c>
      <c r="M617" s="665">
        <v>2</v>
      </c>
      <c r="N617" s="666">
        <v>122.82</v>
      </c>
    </row>
    <row r="618" spans="1:14" ht="14.4" customHeight="1" x14ac:dyDescent="0.3">
      <c r="A618" s="661" t="s">
        <v>549</v>
      </c>
      <c r="B618" s="662" t="s">
        <v>550</v>
      </c>
      <c r="C618" s="663" t="s">
        <v>559</v>
      </c>
      <c r="D618" s="664" t="s">
        <v>3573</v>
      </c>
      <c r="E618" s="663" t="s">
        <v>565</v>
      </c>
      <c r="F618" s="664" t="s">
        <v>3575</v>
      </c>
      <c r="G618" s="663" t="s">
        <v>634</v>
      </c>
      <c r="H618" s="663" t="s">
        <v>2664</v>
      </c>
      <c r="I618" s="663" t="s">
        <v>2664</v>
      </c>
      <c r="J618" s="663" t="s">
        <v>2665</v>
      </c>
      <c r="K618" s="663" t="s">
        <v>1212</v>
      </c>
      <c r="L618" s="665">
        <v>44.66820085584645</v>
      </c>
      <c r="M618" s="665">
        <v>90</v>
      </c>
      <c r="N618" s="666">
        <v>4020.1380770261808</v>
      </c>
    </row>
    <row r="619" spans="1:14" ht="14.4" customHeight="1" x14ac:dyDescent="0.3">
      <c r="A619" s="661" t="s">
        <v>549</v>
      </c>
      <c r="B619" s="662" t="s">
        <v>550</v>
      </c>
      <c r="C619" s="663" t="s">
        <v>559</v>
      </c>
      <c r="D619" s="664" t="s">
        <v>3573</v>
      </c>
      <c r="E619" s="663" t="s">
        <v>565</v>
      </c>
      <c r="F619" s="664" t="s">
        <v>3575</v>
      </c>
      <c r="G619" s="663" t="s">
        <v>634</v>
      </c>
      <c r="H619" s="663" t="s">
        <v>2666</v>
      </c>
      <c r="I619" s="663" t="s">
        <v>2666</v>
      </c>
      <c r="J619" s="663" t="s">
        <v>2667</v>
      </c>
      <c r="K619" s="663" t="s">
        <v>1192</v>
      </c>
      <c r="L619" s="665">
        <v>66.165000000000006</v>
      </c>
      <c r="M619" s="665">
        <v>14</v>
      </c>
      <c r="N619" s="666">
        <v>926.31000000000006</v>
      </c>
    </row>
    <row r="620" spans="1:14" ht="14.4" customHeight="1" x14ac:dyDescent="0.3">
      <c r="A620" s="661" t="s">
        <v>549</v>
      </c>
      <c r="B620" s="662" t="s">
        <v>550</v>
      </c>
      <c r="C620" s="663" t="s">
        <v>559</v>
      </c>
      <c r="D620" s="664" t="s">
        <v>3573</v>
      </c>
      <c r="E620" s="663" t="s">
        <v>565</v>
      </c>
      <c r="F620" s="664" t="s">
        <v>3575</v>
      </c>
      <c r="G620" s="663" t="s">
        <v>634</v>
      </c>
      <c r="H620" s="663" t="s">
        <v>2668</v>
      </c>
      <c r="I620" s="663" t="s">
        <v>237</v>
      </c>
      <c r="J620" s="663" t="s">
        <v>2669</v>
      </c>
      <c r="K620" s="663"/>
      <c r="L620" s="665">
        <v>38.61</v>
      </c>
      <c r="M620" s="665">
        <v>3</v>
      </c>
      <c r="N620" s="666">
        <v>115.83</v>
      </c>
    </row>
    <row r="621" spans="1:14" ht="14.4" customHeight="1" x14ac:dyDescent="0.3">
      <c r="A621" s="661" t="s">
        <v>549</v>
      </c>
      <c r="B621" s="662" t="s">
        <v>550</v>
      </c>
      <c r="C621" s="663" t="s">
        <v>559</v>
      </c>
      <c r="D621" s="664" t="s">
        <v>3573</v>
      </c>
      <c r="E621" s="663" t="s">
        <v>565</v>
      </c>
      <c r="F621" s="664" t="s">
        <v>3575</v>
      </c>
      <c r="G621" s="663" t="s">
        <v>634</v>
      </c>
      <c r="H621" s="663" t="s">
        <v>2670</v>
      </c>
      <c r="I621" s="663" t="s">
        <v>2670</v>
      </c>
      <c r="J621" s="663" t="s">
        <v>2665</v>
      </c>
      <c r="K621" s="663" t="s">
        <v>2503</v>
      </c>
      <c r="L621" s="665">
        <v>114.99997729070382</v>
      </c>
      <c r="M621" s="665">
        <v>10</v>
      </c>
      <c r="N621" s="666">
        <v>1149.9997729070383</v>
      </c>
    </row>
    <row r="622" spans="1:14" ht="14.4" customHeight="1" x14ac:dyDescent="0.3">
      <c r="A622" s="661" t="s">
        <v>549</v>
      </c>
      <c r="B622" s="662" t="s">
        <v>550</v>
      </c>
      <c r="C622" s="663" t="s">
        <v>559</v>
      </c>
      <c r="D622" s="664" t="s">
        <v>3573</v>
      </c>
      <c r="E622" s="663" t="s">
        <v>565</v>
      </c>
      <c r="F622" s="664" t="s">
        <v>3575</v>
      </c>
      <c r="G622" s="663" t="s">
        <v>634</v>
      </c>
      <c r="H622" s="663" t="s">
        <v>2671</v>
      </c>
      <c r="I622" s="663" t="s">
        <v>2671</v>
      </c>
      <c r="J622" s="663" t="s">
        <v>2672</v>
      </c>
      <c r="K622" s="663" t="s">
        <v>2206</v>
      </c>
      <c r="L622" s="665">
        <v>165.23</v>
      </c>
      <c r="M622" s="665">
        <v>1</v>
      </c>
      <c r="N622" s="666">
        <v>165.23</v>
      </c>
    </row>
    <row r="623" spans="1:14" ht="14.4" customHeight="1" x14ac:dyDescent="0.3">
      <c r="A623" s="661" t="s">
        <v>549</v>
      </c>
      <c r="B623" s="662" t="s">
        <v>550</v>
      </c>
      <c r="C623" s="663" t="s">
        <v>559</v>
      </c>
      <c r="D623" s="664" t="s">
        <v>3573</v>
      </c>
      <c r="E623" s="663" t="s">
        <v>565</v>
      </c>
      <c r="F623" s="664" t="s">
        <v>3575</v>
      </c>
      <c r="G623" s="663" t="s">
        <v>634</v>
      </c>
      <c r="H623" s="663" t="s">
        <v>2673</v>
      </c>
      <c r="I623" s="663" t="s">
        <v>237</v>
      </c>
      <c r="J623" s="663" t="s">
        <v>2674</v>
      </c>
      <c r="K623" s="663"/>
      <c r="L623" s="665">
        <v>152.38</v>
      </c>
      <c r="M623" s="665">
        <v>4</v>
      </c>
      <c r="N623" s="666">
        <v>609.52</v>
      </c>
    </row>
    <row r="624" spans="1:14" ht="14.4" customHeight="1" x14ac:dyDescent="0.3">
      <c r="A624" s="661" t="s">
        <v>549</v>
      </c>
      <c r="B624" s="662" t="s">
        <v>550</v>
      </c>
      <c r="C624" s="663" t="s">
        <v>559</v>
      </c>
      <c r="D624" s="664" t="s">
        <v>3573</v>
      </c>
      <c r="E624" s="663" t="s">
        <v>565</v>
      </c>
      <c r="F624" s="664" t="s">
        <v>3575</v>
      </c>
      <c r="G624" s="663" t="s">
        <v>634</v>
      </c>
      <c r="H624" s="663" t="s">
        <v>2675</v>
      </c>
      <c r="I624" s="663" t="s">
        <v>2675</v>
      </c>
      <c r="J624" s="663" t="s">
        <v>2676</v>
      </c>
      <c r="K624" s="663" t="s">
        <v>2677</v>
      </c>
      <c r="L624" s="665">
        <v>74.880489559082861</v>
      </c>
      <c r="M624" s="665">
        <v>3</v>
      </c>
      <c r="N624" s="666">
        <v>224.64146867724858</v>
      </c>
    </row>
    <row r="625" spans="1:14" ht="14.4" customHeight="1" x14ac:dyDescent="0.3">
      <c r="A625" s="661" t="s">
        <v>549</v>
      </c>
      <c r="B625" s="662" t="s">
        <v>550</v>
      </c>
      <c r="C625" s="663" t="s">
        <v>559</v>
      </c>
      <c r="D625" s="664" t="s">
        <v>3573</v>
      </c>
      <c r="E625" s="663" t="s">
        <v>565</v>
      </c>
      <c r="F625" s="664" t="s">
        <v>3575</v>
      </c>
      <c r="G625" s="663" t="s">
        <v>634</v>
      </c>
      <c r="H625" s="663" t="s">
        <v>2678</v>
      </c>
      <c r="I625" s="663" t="s">
        <v>2678</v>
      </c>
      <c r="J625" s="663" t="s">
        <v>2048</v>
      </c>
      <c r="K625" s="663" t="s">
        <v>1969</v>
      </c>
      <c r="L625" s="665">
        <v>64.109690317381137</v>
      </c>
      <c r="M625" s="665">
        <v>1</v>
      </c>
      <c r="N625" s="666">
        <v>64.109690317381137</v>
      </c>
    </row>
    <row r="626" spans="1:14" ht="14.4" customHeight="1" x14ac:dyDescent="0.3">
      <c r="A626" s="661" t="s">
        <v>549</v>
      </c>
      <c r="B626" s="662" t="s">
        <v>550</v>
      </c>
      <c r="C626" s="663" t="s">
        <v>559</v>
      </c>
      <c r="D626" s="664" t="s">
        <v>3573</v>
      </c>
      <c r="E626" s="663" t="s">
        <v>565</v>
      </c>
      <c r="F626" s="664" t="s">
        <v>3575</v>
      </c>
      <c r="G626" s="663" t="s">
        <v>634</v>
      </c>
      <c r="H626" s="663" t="s">
        <v>2679</v>
      </c>
      <c r="I626" s="663" t="s">
        <v>2679</v>
      </c>
      <c r="J626" s="663" t="s">
        <v>2680</v>
      </c>
      <c r="K626" s="663" t="s">
        <v>2206</v>
      </c>
      <c r="L626" s="665">
        <v>229.79</v>
      </c>
      <c r="M626" s="665">
        <v>1</v>
      </c>
      <c r="N626" s="666">
        <v>229.79</v>
      </c>
    </row>
    <row r="627" spans="1:14" ht="14.4" customHeight="1" x14ac:dyDescent="0.3">
      <c r="A627" s="661" t="s">
        <v>549</v>
      </c>
      <c r="B627" s="662" t="s">
        <v>550</v>
      </c>
      <c r="C627" s="663" t="s">
        <v>559</v>
      </c>
      <c r="D627" s="664" t="s">
        <v>3573</v>
      </c>
      <c r="E627" s="663" t="s">
        <v>565</v>
      </c>
      <c r="F627" s="664" t="s">
        <v>3575</v>
      </c>
      <c r="G627" s="663" t="s">
        <v>634</v>
      </c>
      <c r="H627" s="663" t="s">
        <v>2681</v>
      </c>
      <c r="I627" s="663" t="s">
        <v>2681</v>
      </c>
      <c r="J627" s="663" t="s">
        <v>2682</v>
      </c>
      <c r="K627" s="663" t="s">
        <v>2206</v>
      </c>
      <c r="L627" s="665">
        <v>262.69000000000005</v>
      </c>
      <c r="M627" s="665">
        <v>1</v>
      </c>
      <c r="N627" s="666">
        <v>262.69000000000005</v>
      </c>
    </row>
    <row r="628" spans="1:14" ht="14.4" customHeight="1" x14ac:dyDescent="0.3">
      <c r="A628" s="661" t="s">
        <v>549</v>
      </c>
      <c r="B628" s="662" t="s">
        <v>550</v>
      </c>
      <c r="C628" s="663" t="s">
        <v>559</v>
      </c>
      <c r="D628" s="664" t="s">
        <v>3573</v>
      </c>
      <c r="E628" s="663" t="s">
        <v>565</v>
      </c>
      <c r="F628" s="664" t="s">
        <v>3575</v>
      </c>
      <c r="G628" s="663" t="s">
        <v>634</v>
      </c>
      <c r="H628" s="663" t="s">
        <v>2683</v>
      </c>
      <c r="I628" s="663" t="s">
        <v>2683</v>
      </c>
      <c r="J628" s="663" t="s">
        <v>2576</v>
      </c>
      <c r="K628" s="663" t="s">
        <v>2684</v>
      </c>
      <c r="L628" s="665">
        <v>2414.4079594737041</v>
      </c>
      <c r="M628" s="665">
        <v>2</v>
      </c>
      <c r="N628" s="666">
        <v>4828.8159189474081</v>
      </c>
    </row>
    <row r="629" spans="1:14" ht="14.4" customHeight="1" x14ac:dyDescent="0.3">
      <c r="A629" s="661" t="s">
        <v>549</v>
      </c>
      <c r="B629" s="662" t="s">
        <v>550</v>
      </c>
      <c r="C629" s="663" t="s">
        <v>559</v>
      </c>
      <c r="D629" s="664" t="s">
        <v>3573</v>
      </c>
      <c r="E629" s="663" t="s">
        <v>565</v>
      </c>
      <c r="F629" s="664" t="s">
        <v>3575</v>
      </c>
      <c r="G629" s="663" t="s">
        <v>634</v>
      </c>
      <c r="H629" s="663" t="s">
        <v>2685</v>
      </c>
      <c r="I629" s="663" t="s">
        <v>2685</v>
      </c>
      <c r="J629" s="663" t="s">
        <v>2686</v>
      </c>
      <c r="K629" s="663" t="s">
        <v>2687</v>
      </c>
      <c r="L629" s="665">
        <v>1180.6699999999998</v>
      </c>
      <c r="M629" s="665">
        <v>2</v>
      </c>
      <c r="N629" s="666">
        <v>2361.3399999999997</v>
      </c>
    </row>
    <row r="630" spans="1:14" ht="14.4" customHeight="1" x14ac:dyDescent="0.3">
      <c r="A630" s="661" t="s">
        <v>549</v>
      </c>
      <c r="B630" s="662" t="s">
        <v>550</v>
      </c>
      <c r="C630" s="663" t="s">
        <v>559</v>
      </c>
      <c r="D630" s="664" t="s">
        <v>3573</v>
      </c>
      <c r="E630" s="663" t="s">
        <v>565</v>
      </c>
      <c r="F630" s="664" t="s">
        <v>3575</v>
      </c>
      <c r="G630" s="663" t="s">
        <v>634</v>
      </c>
      <c r="H630" s="663" t="s">
        <v>2688</v>
      </c>
      <c r="I630" s="663" t="s">
        <v>2688</v>
      </c>
      <c r="J630" s="663" t="s">
        <v>2689</v>
      </c>
      <c r="K630" s="663" t="s">
        <v>2690</v>
      </c>
      <c r="L630" s="665">
        <v>91.97</v>
      </c>
      <c r="M630" s="665">
        <v>1</v>
      </c>
      <c r="N630" s="666">
        <v>91.97</v>
      </c>
    </row>
    <row r="631" spans="1:14" ht="14.4" customHeight="1" x14ac:dyDescent="0.3">
      <c r="A631" s="661" t="s">
        <v>549</v>
      </c>
      <c r="B631" s="662" t="s">
        <v>550</v>
      </c>
      <c r="C631" s="663" t="s">
        <v>559</v>
      </c>
      <c r="D631" s="664" t="s">
        <v>3573</v>
      </c>
      <c r="E631" s="663" t="s">
        <v>565</v>
      </c>
      <c r="F631" s="664" t="s">
        <v>3575</v>
      </c>
      <c r="G631" s="663" t="s">
        <v>634</v>
      </c>
      <c r="H631" s="663" t="s">
        <v>2691</v>
      </c>
      <c r="I631" s="663" t="s">
        <v>2691</v>
      </c>
      <c r="J631" s="663" t="s">
        <v>2692</v>
      </c>
      <c r="K631" s="663" t="s">
        <v>2596</v>
      </c>
      <c r="L631" s="665">
        <v>317.18999999999994</v>
      </c>
      <c r="M631" s="665">
        <v>1</v>
      </c>
      <c r="N631" s="666">
        <v>317.18999999999994</v>
      </c>
    </row>
    <row r="632" spans="1:14" ht="14.4" customHeight="1" x14ac:dyDescent="0.3">
      <c r="A632" s="661" t="s">
        <v>549</v>
      </c>
      <c r="B632" s="662" t="s">
        <v>550</v>
      </c>
      <c r="C632" s="663" t="s">
        <v>559</v>
      </c>
      <c r="D632" s="664" t="s">
        <v>3573</v>
      </c>
      <c r="E632" s="663" t="s">
        <v>565</v>
      </c>
      <c r="F632" s="664" t="s">
        <v>3575</v>
      </c>
      <c r="G632" s="663" t="s">
        <v>634</v>
      </c>
      <c r="H632" s="663" t="s">
        <v>2693</v>
      </c>
      <c r="I632" s="663" t="s">
        <v>237</v>
      </c>
      <c r="J632" s="663" t="s">
        <v>2694</v>
      </c>
      <c r="K632" s="663"/>
      <c r="L632" s="665">
        <v>393.2502905937053</v>
      </c>
      <c r="M632" s="665">
        <v>2</v>
      </c>
      <c r="N632" s="666">
        <v>786.5005811874106</v>
      </c>
    </row>
    <row r="633" spans="1:14" ht="14.4" customHeight="1" x14ac:dyDescent="0.3">
      <c r="A633" s="661" t="s">
        <v>549</v>
      </c>
      <c r="B633" s="662" t="s">
        <v>550</v>
      </c>
      <c r="C633" s="663" t="s">
        <v>559</v>
      </c>
      <c r="D633" s="664" t="s">
        <v>3573</v>
      </c>
      <c r="E633" s="663" t="s">
        <v>565</v>
      </c>
      <c r="F633" s="664" t="s">
        <v>3575</v>
      </c>
      <c r="G633" s="663" t="s">
        <v>634</v>
      </c>
      <c r="H633" s="663" t="s">
        <v>2695</v>
      </c>
      <c r="I633" s="663" t="s">
        <v>2696</v>
      </c>
      <c r="J633" s="663" t="s">
        <v>2697</v>
      </c>
      <c r="K633" s="663" t="s">
        <v>2698</v>
      </c>
      <c r="L633" s="665">
        <v>8.9700000000000006</v>
      </c>
      <c r="M633" s="665">
        <v>440</v>
      </c>
      <c r="N633" s="666">
        <v>3946.8</v>
      </c>
    </row>
    <row r="634" spans="1:14" ht="14.4" customHeight="1" x14ac:dyDescent="0.3">
      <c r="A634" s="661" t="s">
        <v>549</v>
      </c>
      <c r="B634" s="662" t="s">
        <v>550</v>
      </c>
      <c r="C634" s="663" t="s">
        <v>559</v>
      </c>
      <c r="D634" s="664" t="s">
        <v>3573</v>
      </c>
      <c r="E634" s="663" t="s">
        <v>565</v>
      </c>
      <c r="F634" s="664" t="s">
        <v>3575</v>
      </c>
      <c r="G634" s="663" t="s">
        <v>634</v>
      </c>
      <c r="H634" s="663" t="s">
        <v>2699</v>
      </c>
      <c r="I634" s="663" t="s">
        <v>2699</v>
      </c>
      <c r="J634" s="663" t="s">
        <v>827</v>
      </c>
      <c r="K634" s="663" t="s">
        <v>2700</v>
      </c>
      <c r="L634" s="665">
        <v>363.77</v>
      </c>
      <c r="M634" s="665">
        <v>3</v>
      </c>
      <c r="N634" s="666">
        <v>1091.31</v>
      </c>
    </row>
    <row r="635" spans="1:14" ht="14.4" customHeight="1" x14ac:dyDescent="0.3">
      <c r="A635" s="661" t="s">
        <v>549</v>
      </c>
      <c r="B635" s="662" t="s">
        <v>550</v>
      </c>
      <c r="C635" s="663" t="s">
        <v>559</v>
      </c>
      <c r="D635" s="664" t="s">
        <v>3573</v>
      </c>
      <c r="E635" s="663" t="s">
        <v>565</v>
      </c>
      <c r="F635" s="664" t="s">
        <v>3575</v>
      </c>
      <c r="G635" s="663" t="s">
        <v>634</v>
      </c>
      <c r="H635" s="663" t="s">
        <v>2701</v>
      </c>
      <c r="I635" s="663" t="s">
        <v>2701</v>
      </c>
      <c r="J635" s="663" t="s">
        <v>2702</v>
      </c>
      <c r="K635" s="663" t="s">
        <v>2703</v>
      </c>
      <c r="L635" s="665">
        <v>88.76</v>
      </c>
      <c r="M635" s="665">
        <v>3</v>
      </c>
      <c r="N635" s="666">
        <v>266.28000000000003</v>
      </c>
    </row>
    <row r="636" spans="1:14" ht="14.4" customHeight="1" x14ac:dyDescent="0.3">
      <c r="A636" s="661" t="s">
        <v>549</v>
      </c>
      <c r="B636" s="662" t="s">
        <v>550</v>
      </c>
      <c r="C636" s="663" t="s">
        <v>559</v>
      </c>
      <c r="D636" s="664" t="s">
        <v>3573</v>
      </c>
      <c r="E636" s="663" t="s">
        <v>565</v>
      </c>
      <c r="F636" s="664" t="s">
        <v>3575</v>
      </c>
      <c r="G636" s="663" t="s">
        <v>634</v>
      </c>
      <c r="H636" s="663" t="s">
        <v>2704</v>
      </c>
      <c r="I636" s="663" t="s">
        <v>2705</v>
      </c>
      <c r="J636" s="663" t="s">
        <v>2706</v>
      </c>
      <c r="K636" s="663" t="s">
        <v>777</v>
      </c>
      <c r="L636" s="665">
        <v>221.78939506428753</v>
      </c>
      <c r="M636" s="665">
        <v>2</v>
      </c>
      <c r="N636" s="666">
        <v>443.57879012857506</v>
      </c>
    </row>
    <row r="637" spans="1:14" ht="14.4" customHeight="1" x14ac:dyDescent="0.3">
      <c r="A637" s="661" t="s">
        <v>549</v>
      </c>
      <c r="B637" s="662" t="s">
        <v>550</v>
      </c>
      <c r="C637" s="663" t="s">
        <v>559</v>
      </c>
      <c r="D637" s="664" t="s">
        <v>3573</v>
      </c>
      <c r="E637" s="663" t="s">
        <v>565</v>
      </c>
      <c r="F637" s="664" t="s">
        <v>3575</v>
      </c>
      <c r="G637" s="663" t="s">
        <v>634</v>
      </c>
      <c r="H637" s="663" t="s">
        <v>2707</v>
      </c>
      <c r="I637" s="663" t="s">
        <v>2707</v>
      </c>
      <c r="J637" s="663" t="s">
        <v>2682</v>
      </c>
      <c r="K637" s="663" t="s">
        <v>2708</v>
      </c>
      <c r="L637" s="665">
        <v>838.91</v>
      </c>
      <c r="M637" s="665">
        <v>1</v>
      </c>
      <c r="N637" s="666">
        <v>838.91</v>
      </c>
    </row>
    <row r="638" spans="1:14" ht="14.4" customHeight="1" x14ac:dyDescent="0.3">
      <c r="A638" s="661" t="s">
        <v>549</v>
      </c>
      <c r="B638" s="662" t="s">
        <v>550</v>
      </c>
      <c r="C638" s="663" t="s">
        <v>559</v>
      </c>
      <c r="D638" s="664" t="s">
        <v>3573</v>
      </c>
      <c r="E638" s="663" t="s">
        <v>565</v>
      </c>
      <c r="F638" s="664" t="s">
        <v>3575</v>
      </c>
      <c r="G638" s="663" t="s">
        <v>634</v>
      </c>
      <c r="H638" s="663" t="s">
        <v>2709</v>
      </c>
      <c r="I638" s="663" t="s">
        <v>2709</v>
      </c>
      <c r="J638" s="663" t="s">
        <v>2667</v>
      </c>
      <c r="K638" s="663" t="s">
        <v>1194</v>
      </c>
      <c r="L638" s="665">
        <v>105.21499999999997</v>
      </c>
      <c r="M638" s="665">
        <v>4</v>
      </c>
      <c r="N638" s="666">
        <v>420.8599999999999</v>
      </c>
    </row>
    <row r="639" spans="1:14" ht="14.4" customHeight="1" x14ac:dyDescent="0.3">
      <c r="A639" s="661" t="s">
        <v>549</v>
      </c>
      <c r="B639" s="662" t="s">
        <v>550</v>
      </c>
      <c r="C639" s="663" t="s">
        <v>559</v>
      </c>
      <c r="D639" s="664" t="s">
        <v>3573</v>
      </c>
      <c r="E639" s="663" t="s">
        <v>565</v>
      </c>
      <c r="F639" s="664" t="s">
        <v>3575</v>
      </c>
      <c r="G639" s="663" t="s">
        <v>634</v>
      </c>
      <c r="H639" s="663" t="s">
        <v>2710</v>
      </c>
      <c r="I639" s="663" t="s">
        <v>2710</v>
      </c>
      <c r="J639" s="663" t="s">
        <v>2711</v>
      </c>
      <c r="K639" s="663" t="s">
        <v>2240</v>
      </c>
      <c r="L639" s="665">
        <v>129.87983425057726</v>
      </c>
      <c r="M639" s="665">
        <v>2</v>
      </c>
      <c r="N639" s="666">
        <v>259.75966850115452</v>
      </c>
    </row>
    <row r="640" spans="1:14" ht="14.4" customHeight="1" x14ac:dyDescent="0.3">
      <c r="A640" s="661" t="s">
        <v>549</v>
      </c>
      <c r="B640" s="662" t="s">
        <v>550</v>
      </c>
      <c r="C640" s="663" t="s">
        <v>559</v>
      </c>
      <c r="D640" s="664" t="s">
        <v>3573</v>
      </c>
      <c r="E640" s="663" t="s">
        <v>565</v>
      </c>
      <c r="F640" s="664" t="s">
        <v>3575</v>
      </c>
      <c r="G640" s="663" t="s">
        <v>634</v>
      </c>
      <c r="H640" s="663" t="s">
        <v>2712</v>
      </c>
      <c r="I640" s="663" t="s">
        <v>2712</v>
      </c>
      <c r="J640" s="663" t="s">
        <v>2713</v>
      </c>
      <c r="K640" s="663" t="s">
        <v>2714</v>
      </c>
      <c r="L640" s="665">
        <v>457.9500000000001</v>
      </c>
      <c r="M640" s="665">
        <v>1</v>
      </c>
      <c r="N640" s="666">
        <v>457.9500000000001</v>
      </c>
    </row>
    <row r="641" spans="1:14" ht="14.4" customHeight="1" x14ac:dyDescent="0.3">
      <c r="A641" s="661" t="s">
        <v>549</v>
      </c>
      <c r="B641" s="662" t="s">
        <v>550</v>
      </c>
      <c r="C641" s="663" t="s">
        <v>559</v>
      </c>
      <c r="D641" s="664" t="s">
        <v>3573</v>
      </c>
      <c r="E641" s="663" t="s">
        <v>565</v>
      </c>
      <c r="F641" s="664" t="s">
        <v>3575</v>
      </c>
      <c r="G641" s="663" t="s">
        <v>634</v>
      </c>
      <c r="H641" s="663" t="s">
        <v>2715</v>
      </c>
      <c r="I641" s="663" t="s">
        <v>237</v>
      </c>
      <c r="J641" s="663" t="s">
        <v>2716</v>
      </c>
      <c r="K641" s="663"/>
      <c r="L641" s="665">
        <v>83.869615308755584</v>
      </c>
      <c r="M641" s="665">
        <v>1</v>
      </c>
      <c r="N641" s="666">
        <v>83.869615308755584</v>
      </c>
    </row>
    <row r="642" spans="1:14" ht="14.4" customHeight="1" x14ac:dyDescent="0.3">
      <c r="A642" s="661" t="s">
        <v>549</v>
      </c>
      <c r="B642" s="662" t="s">
        <v>550</v>
      </c>
      <c r="C642" s="663" t="s">
        <v>559</v>
      </c>
      <c r="D642" s="664" t="s">
        <v>3573</v>
      </c>
      <c r="E642" s="663" t="s">
        <v>565</v>
      </c>
      <c r="F642" s="664" t="s">
        <v>3575</v>
      </c>
      <c r="G642" s="663" t="s">
        <v>2717</v>
      </c>
      <c r="H642" s="663" t="s">
        <v>2718</v>
      </c>
      <c r="I642" s="663" t="s">
        <v>2718</v>
      </c>
      <c r="J642" s="663" t="s">
        <v>2719</v>
      </c>
      <c r="K642" s="663" t="s">
        <v>2720</v>
      </c>
      <c r="L642" s="665">
        <v>128.12091489259709</v>
      </c>
      <c r="M642" s="665">
        <v>39</v>
      </c>
      <c r="N642" s="666">
        <v>4996.7156808112868</v>
      </c>
    </row>
    <row r="643" spans="1:14" ht="14.4" customHeight="1" x14ac:dyDescent="0.3">
      <c r="A643" s="661" t="s">
        <v>549</v>
      </c>
      <c r="B643" s="662" t="s">
        <v>550</v>
      </c>
      <c r="C643" s="663" t="s">
        <v>559</v>
      </c>
      <c r="D643" s="664" t="s">
        <v>3573</v>
      </c>
      <c r="E643" s="663" t="s">
        <v>565</v>
      </c>
      <c r="F643" s="664" t="s">
        <v>3575</v>
      </c>
      <c r="G643" s="663" t="s">
        <v>2717</v>
      </c>
      <c r="H643" s="663" t="s">
        <v>2721</v>
      </c>
      <c r="I643" s="663" t="s">
        <v>2721</v>
      </c>
      <c r="J643" s="663" t="s">
        <v>2722</v>
      </c>
      <c r="K643" s="663" t="s">
        <v>2723</v>
      </c>
      <c r="L643" s="665">
        <v>14.914073907312426</v>
      </c>
      <c r="M643" s="665">
        <v>32</v>
      </c>
      <c r="N643" s="666">
        <v>477.25036503399764</v>
      </c>
    </row>
    <row r="644" spans="1:14" ht="14.4" customHeight="1" x14ac:dyDescent="0.3">
      <c r="A644" s="661" t="s">
        <v>549</v>
      </c>
      <c r="B644" s="662" t="s">
        <v>550</v>
      </c>
      <c r="C644" s="663" t="s">
        <v>559</v>
      </c>
      <c r="D644" s="664" t="s">
        <v>3573</v>
      </c>
      <c r="E644" s="663" t="s">
        <v>565</v>
      </c>
      <c r="F644" s="664" t="s">
        <v>3575</v>
      </c>
      <c r="G644" s="663" t="s">
        <v>2717</v>
      </c>
      <c r="H644" s="663" t="s">
        <v>2724</v>
      </c>
      <c r="I644" s="663" t="s">
        <v>2724</v>
      </c>
      <c r="J644" s="663" t="s">
        <v>2725</v>
      </c>
      <c r="K644" s="663" t="s">
        <v>2726</v>
      </c>
      <c r="L644" s="665">
        <v>16.5366593226987</v>
      </c>
      <c r="M644" s="665">
        <v>9</v>
      </c>
      <c r="N644" s="666">
        <v>148.82993390428831</v>
      </c>
    </row>
    <row r="645" spans="1:14" ht="14.4" customHeight="1" x14ac:dyDescent="0.3">
      <c r="A645" s="661" t="s">
        <v>549</v>
      </c>
      <c r="B645" s="662" t="s">
        <v>550</v>
      </c>
      <c r="C645" s="663" t="s">
        <v>559</v>
      </c>
      <c r="D645" s="664" t="s">
        <v>3573</v>
      </c>
      <c r="E645" s="663" t="s">
        <v>565</v>
      </c>
      <c r="F645" s="664" t="s">
        <v>3575</v>
      </c>
      <c r="G645" s="663" t="s">
        <v>2717</v>
      </c>
      <c r="H645" s="663" t="s">
        <v>2727</v>
      </c>
      <c r="I645" s="663" t="s">
        <v>2728</v>
      </c>
      <c r="J645" s="663" t="s">
        <v>2729</v>
      </c>
      <c r="K645" s="663" t="s">
        <v>2464</v>
      </c>
      <c r="L645" s="665">
        <v>106.31999999999998</v>
      </c>
      <c r="M645" s="665">
        <v>3</v>
      </c>
      <c r="N645" s="666">
        <v>318.95999999999992</v>
      </c>
    </row>
    <row r="646" spans="1:14" ht="14.4" customHeight="1" x14ac:dyDescent="0.3">
      <c r="A646" s="661" t="s">
        <v>549</v>
      </c>
      <c r="B646" s="662" t="s">
        <v>550</v>
      </c>
      <c r="C646" s="663" t="s">
        <v>559</v>
      </c>
      <c r="D646" s="664" t="s">
        <v>3573</v>
      </c>
      <c r="E646" s="663" t="s">
        <v>565</v>
      </c>
      <c r="F646" s="664" t="s">
        <v>3575</v>
      </c>
      <c r="G646" s="663" t="s">
        <v>2717</v>
      </c>
      <c r="H646" s="663" t="s">
        <v>2730</v>
      </c>
      <c r="I646" s="663" t="s">
        <v>2731</v>
      </c>
      <c r="J646" s="663" t="s">
        <v>2732</v>
      </c>
      <c r="K646" s="663" t="s">
        <v>2733</v>
      </c>
      <c r="L646" s="665">
        <v>273.12976340581997</v>
      </c>
      <c r="M646" s="665">
        <v>4</v>
      </c>
      <c r="N646" s="666">
        <v>1092.5190536232799</v>
      </c>
    </row>
    <row r="647" spans="1:14" ht="14.4" customHeight="1" x14ac:dyDescent="0.3">
      <c r="A647" s="661" t="s">
        <v>549</v>
      </c>
      <c r="B647" s="662" t="s">
        <v>550</v>
      </c>
      <c r="C647" s="663" t="s">
        <v>559</v>
      </c>
      <c r="D647" s="664" t="s">
        <v>3573</v>
      </c>
      <c r="E647" s="663" t="s">
        <v>565</v>
      </c>
      <c r="F647" s="664" t="s">
        <v>3575</v>
      </c>
      <c r="G647" s="663" t="s">
        <v>2717</v>
      </c>
      <c r="H647" s="663" t="s">
        <v>2734</v>
      </c>
      <c r="I647" s="663" t="s">
        <v>2735</v>
      </c>
      <c r="J647" s="663" t="s">
        <v>2736</v>
      </c>
      <c r="K647" s="663" t="s">
        <v>1398</v>
      </c>
      <c r="L647" s="665">
        <v>94.740140505464481</v>
      </c>
      <c r="M647" s="665">
        <v>7</v>
      </c>
      <c r="N647" s="666">
        <v>663.18098353825133</v>
      </c>
    </row>
    <row r="648" spans="1:14" ht="14.4" customHeight="1" x14ac:dyDescent="0.3">
      <c r="A648" s="661" t="s">
        <v>549</v>
      </c>
      <c r="B648" s="662" t="s">
        <v>550</v>
      </c>
      <c r="C648" s="663" t="s">
        <v>559</v>
      </c>
      <c r="D648" s="664" t="s">
        <v>3573</v>
      </c>
      <c r="E648" s="663" t="s">
        <v>565</v>
      </c>
      <c r="F648" s="664" t="s">
        <v>3575</v>
      </c>
      <c r="G648" s="663" t="s">
        <v>2717</v>
      </c>
      <c r="H648" s="663" t="s">
        <v>2737</v>
      </c>
      <c r="I648" s="663" t="s">
        <v>2738</v>
      </c>
      <c r="J648" s="663" t="s">
        <v>815</v>
      </c>
      <c r="K648" s="663" t="s">
        <v>2739</v>
      </c>
      <c r="L648" s="665">
        <v>120.16574856743512</v>
      </c>
      <c r="M648" s="665">
        <v>7</v>
      </c>
      <c r="N648" s="666">
        <v>841.16023997204582</v>
      </c>
    </row>
    <row r="649" spans="1:14" ht="14.4" customHeight="1" x14ac:dyDescent="0.3">
      <c r="A649" s="661" t="s">
        <v>549</v>
      </c>
      <c r="B649" s="662" t="s">
        <v>550</v>
      </c>
      <c r="C649" s="663" t="s">
        <v>559</v>
      </c>
      <c r="D649" s="664" t="s">
        <v>3573</v>
      </c>
      <c r="E649" s="663" t="s">
        <v>565</v>
      </c>
      <c r="F649" s="664" t="s">
        <v>3575</v>
      </c>
      <c r="G649" s="663" t="s">
        <v>2717</v>
      </c>
      <c r="H649" s="663" t="s">
        <v>2740</v>
      </c>
      <c r="I649" s="663" t="s">
        <v>2741</v>
      </c>
      <c r="J649" s="663" t="s">
        <v>2742</v>
      </c>
      <c r="K649" s="663" t="s">
        <v>2743</v>
      </c>
      <c r="L649" s="665">
        <v>47.260733002214764</v>
      </c>
      <c r="M649" s="665">
        <v>13</v>
      </c>
      <c r="N649" s="666">
        <v>614.38952902879191</v>
      </c>
    </row>
    <row r="650" spans="1:14" ht="14.4" customHeight="1" x14ac:dyDescent="0.3">
      <c r="A650" s="661" t="s">
        <v>549</v>
      </c>
      <c r="B650" s="662" t="s">
        <v>550</v>
      </c>
      <c r="C650" s="663" t="s">
        <v>559</v>
      </c>
      <c r="D650" s="664" t="s">
        <v>3573</v>
      </c>
      <c r="E650" s="663" t="s">
        <v>565</v>
      </c>
      <c r="F650" s="664" t="s">
        <v>3575</v>
      </c>
      <c r="G650" s="663" t="s">
        <v>2717</v>
      </c>
      <c r="H650" s="663" t="s">
        <v>2744</v>
      </c>
      <c r="I650" s="663" t="s">
        <v>2745</v>
      </c>
      <c r="J650" s="663" t="s">
        <v>2742</v>
      </c>
      <c r="K650" s="663" t="s">
        <v>2746</v>
      </c>
      <c r="L650" s="665">
        <v>94.622456691684818</v>
      </c>
      <c r="M650" s="665">
        <v>12</v>
      </c>
      <c r="N650" s="666">
        <v>1135.4694803002178</v>
      </c>
    </row>
    <row r="651" spans="1:14" ht="14.4" customHeight="1" x14ac:dyDescent="0.3">
      <c r="A651" s="661" t="s">
        <v>549</v>
      </c>
      <c r="B651" s="662" t="s">
        <v>550</v>
      </c>
      <c r="C651" s="663" t="s">
        <v>559</v>
      </c>
      <c r="D651" s="664" t="s">
        <v>3573</v>
      </c>
      <c r="E651" s="663" t="s">
        <v>565</v>
      </c>
      <c r="F651" s="664" t="s">
        <v>3575</v>
      </c>
      <c r="G651" s="663" t="s">
        <v>2717</v>
      </c>
      <c r="H651" s="663" t="s">
        <v>2747</v>
      </c>
      <c r="I651" s="663" t="s">
        <v>2748</v>
      </c>
      <c r="J651" s="663" t="s">
        <v>2749</v>
      </c>
      <c r="K651" s="663" t="s">
        <v>2750</v>
      </c>
      <c r="L651" s="665">
        <v>123.23026468592433</v>
      </c>
      <c r="M651" s="665">
        <v>8</v>
      </c>
      <c r="N651" s="666">
        <v>985.8421174873946</v>
      </c>
    </row>
    <row r="652" spans="1:14" ht="14.4" customHeight="1" x14ac:dyDescent="0.3">
      <c r="A652" s="661" t="s">
        <v>549</v>
      </c>
      <c r="B652" s="662" t="s">
        <v>550</v>
      </c>
      <c r="C652" s="663" t="s">
        <v>559</v>
      </c>
      <c r="D652" s="664" t="s">
        <v>3573</v>
      </c>
      <c r="E652" s="663" t="s">
        <v>565</v>
      </c>
      <c r="F652" s="664" t="s">
        <v>3575</v>
      </c>
      <c r="G652" s="663" t="s">
        <v>2717</v>
      </c>
      <c r="H652" s="663" t="s">
        <v>2751</v>
      </c>
      <c r="I652" s="663" t="s">
        <v>2752</v>
      </c>
      <c r="J652" s="663" t="s">
        <v>2753</v>
      </c>
      <c r="K652" s="663" t="s">
        <v>1331</v>
      </c>
      <c r="L652" s="665">
        <v>59.571642388952263</v>
      </c>
      <c r="M652" s="665">
        <v>7</v>
      </c>
      <c r="N652" s="666">
        <v>417.00149672266582</v>
      </c>
    </row>
    <row r="653" spans="1:14" ht="14.4" customHeight="1" x14ac:dyDescent="0.3">
      <c r="A653" s="661" t="s">
        <v>549</v>
      </c>
      <c r="B653" s="662" t="s">
        <v>550</v>
      </c>
      <c r="C653" s="663" t="s">
        <v>559</v>
      </c>
      <c r="D653" s="664" t="s">
        <v>3573</v>
      </c>
      <c r="E653" s="663" t="s">
        <v>565</v>
      </c>
      <c r="F653" s="664" t="s">
        <v>3575</v>
      </c>
      <c r="G653" s="663" t="s">
        <v>2717</v>
      </c>
      <c r="H653" s="663" t="s">
        <v>2754</v>
      </c>
      <c r="I653" s="663" t="s">
        <v>2755</v>
      </c>
      <c r="J653" s="663" t="s">
        <v>2756</v>
      </c>
      <c r="K653" s="663" t="s">
        <v>2757</v>
      </c>
      <c r="L653" s="665">
        <v>110.34652825135277</v>
      </c>
      <c r="M653" s="665">
        <v>3</v>
      </c>
      <c r="N653" s="666">
        <v>331.0395847540583</v>
      </c>
    </row>
    <row r="654" spans="1:14" ht="14.4" customHeight="1" x14ac:dyDescent="0.3">
      <c r="A654" s="661" t="s">
        <v>549</v>
      </c>
      <c r="B654" s="662" t="s">
        <v>550</v>
      </c>
      <c r="C654" s="663" t="s">
        <v>559</v>
      </c>
      <c r="D654" s="664" t="s">
        <v>3573</v>
      </c>
      <c r="E654" s="663" t="s">
        <v>565</v>
      </c>
      <c r="F654" s="664" t="s">
        <v>3575</v>
      </c>
      <c r="G654" s="663" t="s">
        <v>2717</v>
      </c>
      <c r="H654" s="663" t="s">
        <v>2758</v>
      </c>
      <c r="I654" s="663" t="s">
        <v>2759</v>
      </c>
      <c r="J654" s="663" t="s">
        <v>2760</v>
      </c>
      <c r="K654" s="663" t="s">
        <v>2761</v>
      </c>
      <c r="L654" s="665">
        <v>103.52474496872512</v>
      </c>
      <c r="M654" s="665">
        <v>4</v>
      </c>
      <c r="N654" s="666">
        <v>414.09897987490046</v>
      </c>
    </row>
    <row r="655" spans="1:14" ht="14.4" customHeight="1" x14ac:dyDescent="0.3">
      <c r="A655" s="661" t="s">
        <v>549</v>
      </c>
      <c r="B655" s="662" t="s">
        <v>550</v>
      </c>
      <c r="C655" s="663" t="s">
        <v>559</v>
      </c>
      <c r="D655" s="664" t="s">
        <v>3573</v>
      </c>
      <c r="E655" s="663" t="s">
        <v>565</v>
      </c>
      <c r="F655" s="664" t="s">
        <v>3575</v>
      </c>
      <c r="G655" s="663" t="s">
        <v>2717</v>
      </c>
      <c r="H655" s="663" t="s">
        <v>2762</v>
      </c>
      <c r="I655" s="663" t="s">
        <v>2763</v>
      </c>
      <c r="J655" s="663" t="s">
        <v>2760</v>
      </c>
      <c r="K655" s="663" t="s">
        <v>2764</v>
      </c>
      <c r="L655" s="665">
        <v>172.19999999999996</v>
      </c>
      <c r="M655" s="665">
        <v>1</v>
      </c>
      <c r="N655" s="666">
        <v>172.19999999999996</v>
      </c>
    </row>
    <row r="656" spans="1:14" ht="14.4" customHeight="1" x14ac:dyDescent="0.3">
      <c r="A656" s="661" t="s">
        <v>549</v>
      </c>
      <c r="B656" s="662" t="s">
        <v>550</v>
      </c>
      <c r="C656" s="663" t="s">
        <v>559</v>
      </c>
      <c r="D656" s="664" t="s">
        <v>3573</v>
      </c>
      <c r="E656" s="663" t="s">
        <v>565</v>
      </c>
      <c r="F656" s="664" t="s">
        <v>3575</v>
      </c>
      <c r="G656" s="663" t="s">
        <v>2717</v>
      </c>
      <c r="H656" s="663" t="s">
        <v>2765</v>
      </c>
      <c r="I656" s="663" t="s">
        <v>2766</v>
      </c>
      <c r="J656" s="663" t="s">
        <v>2767</v>
      </c>
      <c r="K656" s="663" t="s">
        <v>2768</v>
      </c>
      <c r="L656" s="665">
        <v>248.02000000000007</v>
      </c>
      <c r="M656" s="665">
        <v>3</v>
      </c>
      <c r="N656" s="666">
        <v>744.06000000000017</v>
      </c>
    </row>
    <row r="657" spans="1:14" ht="14.4" customHeight="1" x14ac:dyDescent="0.3">
      <c r="A657" s="661" t="s">
        <v>549</v>
      </c>
      <c r="B657" s="662" t="s">
        <v>550</v>
      </c>
      <c r="C657" s="663" t="s">
        <v>559</v>
      </c>
      <c r="D657" s="664" t="s">
        <v>3573</v>
      </c>
      <c r="E657" s="663" t="s">
        <v>565</v>
      </c>
      <c r="F657" s="664" t="s">
        <v>3575</v>
      </c>
      <c r="G657" s="663" t="s">
        <v>2717</v>
      </c>
      <c r="H657" s="663" t="s">
        <v>2769</v>
      </c>
      <c r="I657" s="663" t="s">
        <v>2770</v>
      </c>
      <c r="J657" s="663" t="s">
        <v>2771</v>
      </c>
      <c r="K657" s="663" t="s">
        <v>2772</v>
      </c>
      <c r="L657" s="665">
        <v>102.25</v>
      </c>
      <c r="M657" s="665">
        <v>1</v>
      </c>
      <c r="N657" s="666">
        <v>102.25</v>
      </c>
    </row>
    <row r="658" spans="1:14" ht="14.4" customHeight="1" x14ac:dyDescent="0.3">
      <c r="A658" s="661" t="s">
        <v>549</v>
      </c>
      <c r="B658" s="662" t="s">
        <v>550</v>
      </c>
      <c r="C658" s="663" t="s">
        <v>559</v>
      </c>
      <c r="D658" s="664" t="s">
        <v>3573</v>
      </c>
      <c r="E658" s="663" t="s">
        <v>565</v>
      </c>
      <c r="F658" s="664" t="s">
        <v>3575</v>
      </c>
      <c r="G658" s="663" t="s">
        <v>2717</v>
      </c>
      <c r="H658" s="663" t="s">
        <v>2773</v>
      </c>
      <c r="I658" s="663" t="s">
        <v>2774</v>
      </c>
      <c r="J658" s="663" t="s">
        <v>2775</v>
      </c>
      <c r="K658" s="663" t="s">
        <v>2776</v>
      </c>
      <c r="L658" s="665">
        <v>873.76776760118571</v>
      </c>
      <c r="M658" s="665">
        <v>1</v>
      </c>
      <c r="N658" s="666">
        <v>873.76776760118571</v>
      </c>
    </row>
    <row r="659" spans="1:14" ht="14.4" customHeight="1" x14ac:dyDescent="0.3">
      <c r="A659" s="661" t="s">
        <v>549</v>
      </c>
      <c r="B659" s="662" t="s">
        <v>550</v>
      </c>
      <c r="C659" s="663" t="s">
        <v>559</v>
      </c>
      <c r="D659" s="664" t="s">
        <v>3573</v>
      </c>
      <c r="E659" s="663" t="s">
        <v>565</v>
      </c>
      <c r="F659" s="664" t="s">
        <v>3575</v>
      </c>
      <c r="G659" s="663" t="s">
        <v>2717</v>
      </c>
      <c r="H659" s="663" t="s">
        <v>2777</v>
      </c>
      <c r="I659" s="663" t="s">
        <v>2778</v>
      </c>
      <c r="J659" s="663" t="s">
        <v>2779</v>
      </c>
      <c r="K659" s="663" t="s">
        <v>2780</v>
      </c>
      <c r="L659" s="665">
        <v>492.19989839256908</v>
      </c>
      <c r="M659" s="665">
        <v>272</v>
      </c>
      <c r="N659" s="666">
        <v>133878.37236277878</v>
      </c>
    </row>
    <row r="660" spans="1:14" ht="14.4" customHeight="1" x14ac:dyDescent="0.3">
      <c r="A660" s="661" t="s">
        <v>549</v>
      </c>
      <c r="B660" s="662" t="s">
        <v>550</v>
      </c>
      <c r="C660" s="663" t="s">
        <v>559</v>
      </c>
      <c r="D660" s="664" t="s">
        <v>3573</v>
      </c>
      <c r="E660" s="663" t="s">
        <v>565</v>
      </c>
      <c r="F660" s="664" t="s">
        <v>3575</v>
      </c>
      <c r="G660" s="663" t="s">
        <v>2717</v>
      </c>
      <c r="H660" s="663" t="s">
        <v>2781</v>
      </c>
      <c r="I660" s="663" t="s">
        <v>2782</v>
      </c>
      <c r="J660" s="663" t="s">
        <v>2779</v>
      </c>
      <c r="K660" s="663" t="s">
        <v>2783</v>
      </c>
      <c r="L660" s="665">
        <v>942.99963442414276</v>
      </c>
      <c r="M660" s="665">
        <v>21</v>
      </c>
      <c r="N660" s="666">
        <v>19802.992322906997</v>
      </c>
    </row>
    <row r="661" spans="1:14" ht="14.4" customHeight="1" x14ac:dyDescent="0.3">
      <c r="A661" s="661" t="s">
        <v>549</v>
      </c>
      <c r="B661" s="662" t="s">
        <v>550</v>
      </c>
      <c r="C661" s="663" t="s">
        <v>559</v>
      </c>
      <c r="D661" s="664" t="s">
        <v>3573</v>
      </c>
      <c r="E661" s="663" t="s">
        <v>565</v>
      </c>
      <c r="F661" s="664" t="s">
        <v>3575</v>
      </c>
      <c r="G661" s="663" t="s">
        <v>2717</v>
      </c>
      <c r="H661" s="663" t="s">
        <v>2784</v>
      </c>
      <c r="I661" s="663" t="s">
        <v>2785</v>
      </c>
      <c r="J661" s="663" t="s">
        <v>2779</v>
      </c>
      <c r="K661" s="663" t="s">
        <v>2786</v>
      </c>
      <c r="L661" s="665">
        <v>1057.459659335452</v>
      </c>
      <c r="M661" s="665">
        <v>8</v>
      </c>
      <c r="N661" s="666">
        <v>8459.6772746836159</v>
      </c>
    </row>
    <row r="662" spans="1:14" ht="14.4" customHeight="1" x14ac:dyDescent="0.3">
      <c r="A662" s="661" t="s">
        <v>549</v>
      </c>
      <c r="B662" s="662" t="s">
        <v>550</v>
      </c>
      <c r="C662" s="663" t="s">
        <v>559</v>
      </c>
      <c r="D662" s="664" t="s">
        <v>3573</v>
      </c>
      <c r="E662" s="663" t="s">
        <v>565</v>
      </c>
      <c r="F662" s="664" t="s">
        <v>3575</v>
      </c>
      <c r="G662" s="663" t="s">
        <v>2717</v>
      </c>
      <c r="H662" s="663" t="s">
        <v>2787</v>
      </c>
      <c r="I662" s="663" t="s">
        <v>2788</v>
      </c>
      <c r="J662" s="663" t="s">
        <v>2789</v>
      </c>
      <c r="K662" s="663" t="s">
        <v>2790</v>
      </c>
      <c r="L662" s="665">
        <v>40.33871233364782</v>
      </c>
      <c r="M662" s="665">
        <v>35</v>
      </c>
      <c r="N662" s="666">
        <v>1411.8549316776737</v>
      </c>
    </row>
    <row r="663" spans="1:14" ht="14.4" customHeight="1" x14ac:dyDescent="0.3">
      <c r="A663" s="661" t="s">
        <v>549</v>
      </c>
      <c r="B663" s="662" t="s">
        <v>550</v>
      </c>
      <c r="C663" s="663" t="s">
        <v>559</v>
      </c>
      <c r="D663" s="664" t="s">
        <v>3573</v>
      </c>
      <c r="E663" s="663" t="s">
        <v>565</v>
      </c>
      <c r="F663" s="664" t="s">
        <v>3575</v>
      </c>
      <c r="G663" s="663" t="s">
        <v>2717</v>
      </c>
      <c r="H663" s="663" t="s">
        <v>2791</v>
      </c>
      <c r="I663" s="663" t="s">
        <v>2792</v>
      </c>
      <c r="J663" s="663" t="s">
        <v>2793</v>
      </c>
      <c r="K663" s="663" t="s">
        <v>2794</v>
      </c>
      <c r="L663" s="665">
        <v>61.372483689764891</v>
      </c>
      <c r="M663" s="665">
        <v>16</v>
      </c>
      <c r="N663" s="666">
        <v>981.95973903623826</v>
      </c>
    </row>
    <row r="664" spans="1:14" ht="14.4" customHeight="1" x14ac:dyDescent="0.3">
      <c r="A664" s="661" t="s">
        <v>549</v>
      </c>
      <c r="B664" s="662" t="s">
        <v>550</v>
      </c>
      <c r="C664" s="663" t="s">
        <v>559</v>
      </c>
      <c r="D664" s="664" t="s">
        <v>3573</v>
      </c>
      <c r="E664" s="663" t="s">
        <v>565</v>
      </c>
      <c r="F664" s="664" t="s">
        <v>3575</v>
      </c>
      <c r="G664" s="663" t="s">
        <v>2717</v>
      </c>
      <c r="H664" s="663" t="s">
        <v>2795</v>
      </c>
      <c r="I664" s="663" t="s">
        <v>2796</v>
      </c>
      <c r="J664" s="663" t="s">
        <v>2797</v>
      </c>
      <c r="K664" s="663" t="s">
        <v>2798</v>
      </c>
      <c r="L664" s="665">
        <v>58.77000000000001</v>
      </c>
      <c r="M664" s="665">
        <v>6</v>
      </c>
      <c r="N664" s="666">
        <v>352.62000000000006</v>
      </c>
    </row>
    <row r="665" spans="1:14" ht="14.4" customHeight="1" x14ac:dyDescent="0.3">
      <c r="A665" s="661" t="s">
        <v>549</v>
      </c>
      <c r="B665" s="662" t="s">
        <v>550</v>
      </c>
      <c r="C665" s="663" t="s">
        <v>559</v>
      </c>
      <c r="D665" s="664" t="s">
        <v>3573</v>
      </c>
      <c r="E665" s="663" t="s">
        <v>565</v>
      </c>
      <c r="F665" s="664" t="s">
        <v>3575</v>
      </c>
      <c r="G665" s="663" t="s">
        <v>2717</v>
      </c>
      <c r="H665" s="663" t="s">
        <v>2799</v>
      </c>
      <c r="I665" s="663" t="s">
        <v>2800</v>
      </c>
      <c r="J665" s="663" t="s">
        <v>2801</v>
      </c>
      <c r="K665" s="663" t="s">
        <v>2802</v>
      </c>
      <c r="L665" s="665">
        <v>54.460000000000015</v>
      </c>
      <c r="M665" s="665">
        <v>5</v>
      </c>
      <c r="N665" s="666">
        <v>272.30000000000007</v>
      </c>
    </row>
    <row r="666" spans="1:14" ht="14.4" customHeight="1" x14ac:dyDescent="0.3">
      <c r="A666" s="661" t="s">
        <v>549</v>
      </c>
      <c r="B666" s="662" t="s">
        <v>550</v>
      </c>
      <c r="C666" s="663" t="s">
        <v>559</v>
      </c>
      <c r="D666" s="664" t="s">
        <v>3573</v>
      </c>
      <c r="E666" s="663" t="s">
        <v>565</v>
      </c>
      <c r="F666" s="664" t="s">
        <v>3575</v>
      </c>
      <c r="G666" s="663" t="s">
        <v>2717</v>
      </c>
      <c r="H666" s="663" t="s">
        <v>2803</v>
      </c>
      <c r="I666" s="663" t="s">
        <v>2804</v>
      </c>
      <c r="J666" s="663" t="s">
        <v>2805</v>
      </c>
      <c r="K666" s="663" t="s">
        <v>2806</v>
      </c>
      <c r="L666" s="665">
        <v>48.973525761686567</v>
      </c>
      <c r="M666" s="665">
        <v>6</v>
      </c>
      <c r="N666" s="666">
        <v>293.84115457011939</v>
      </c>
    </row>
    <row r="667" spans="1:14" ht="14.4" customHeight="1" x14ac:dyDescent="0.3">
      <c r="A667" s="661" t="s">
        <v>549</v>
      </c>
      <c r="B667" s="662" t="s">
        <v>550</v>
      </c>
      <c r="C667" s="663" t="s">
        <v>559</v>
      </c>
      <c r="D667" s="664" t="s">
        <v>3573</v>
      </c>
      <c r="E667" s="663" t="s">
        <v>565</v>
      </c>
      <c r="F667" s="664" t="s">
        <v>3575</v>
      </c>
      <c r="G667" s="663" t="s">
        <v>2717</v>
      </c>
      <c r="H667" s="663" t="s">
        <v>2807</v>
      </c>
      <c r="I667" s="663" t="s">
        <v>2808</v>
      </c>
      <c r="J667" s="663" t="s">
        <v>2809</v>
      </c>
      <c r="K667" s="663" t="s">
        <v>2810</v>
      </c>
      <c r="L667" s="665">
        <v>115.37505063795462</v>
      </c>
      <c r="M667" s="665">
        <v>22</v>
      </c>
      <c r="N667" s="666">
        <v>2538.2511140350016</v>
      </c>
    </row>
    <row r="668" spans="1:14" ht="14.4" customHeight="1" x14ac:dyDescent="0.3">
      <c r="A668" s="661" t="s">
        <v>549</v>
      </c>
      <c r="B668" s="662" t="s">
        <v>550</v>
      </c>
      <c r="C668" s="663" t="s">
        <v>559</v>
      </c>
      <c r="D668" s="664" t="s">
        <v>3573</v>
      </c>
      <c r="E668" s="663" t="s">
        <v>565</v>
      </c>
      <c r="F668" s="664" t="s">
        <v>3575</v>
      </c>
      <c r="G668" s="663" t="s">
        <v>2717</v>
      </c>
      <c r="H668" s="663" t="s">
        <v>2811</v>
      </c>
      <c r="I668" s="663" t="s">
        <v>2812</v>
      </c>
      <c r="J668" s="663" t="s">
        <v>2813</v>
      </c>
      <c r="K668" s="663" t="s">
        <v>1656</v>
      </c>
      <c r="L668" s="665">
        <v>62.01330293413708</v>
      </c>
      <c r="M668" s="665">
        <v>3</v>
      </c>
      <c r="N668" s="666">
        <v>186.03990880241125</v>
      </c>
    </row>
    <row r="669" spans="1:14" ht="14.4" customHeight="1" x14ac:dyDescent="0.3">
      <c r="A669" s="661" t="s">
        <v>549</v>
      </c>
      <c r="B669" s="662" t="s">
        <v>550</v>
      </c>
      <c r="C669" s="663" t="s">
        <v>559</v>
      </c>
      <c r="D669" s="664" t="s">
        <v>3573</v>
      </c>
      <c r="E669" s="663" t="s">
        <v>565</v>
      </c>
      <c r="F669" s="664" t="s">
        <v>3575</v>
      </c>
      <c r="G669" s="663" t="s">
        <v>2717</v>
      </c>
      <c r="H669" s="663" t="s">
        <v>2814</v>
      </c>
      <c r="I669" s="663" t="s">
        <v>2815</v>
      </c>
      <c r="J669" s="663" t="s">
        <v>2816</v>
      </c>
      <c r="K669" s="663" t="s">
        <v>1293</v>
      </c>
      <c r="L669" s="665">
        <v>45.577316810287364</v>
      </c>
      <c r="M669" s="665">
        <v>33</v>
      </c>
      <c r="N669" s="666">
        <v>1504.051454739483</v>
      </c>
    </row>
    <row r="670" spans="1:14" ht="14.4" customHeight="1" x14ac:dyDescent="0.3">
      <c r="A670" s="661" t="s">
        <v>549</v>
      </c>
      <c r="B670" s="662" t="s">
        <v>550</v>
      </c>
      <c r="C670" s="663" t="s">
        <v>559</v>
      </c>
      <c r="D670" s="664" t="s">
        <v>3573</v>
      </c>
      <c r="E670" s="663" t="s">
        <v>565</v>
      </c>
      <c r="F670" s="664" t="s">
        <v>3575</v>
      </c>
      <c r="G670" s="663" t="s">
        <v>2717</v>
      </c>
      <c r="H670" s="663" t="s">
        <v>2817</v>
      </c>
      <c r="I670" s="663" t="s">
        <v>2818</v>
      </c>
      <c r="J670" s="663" t="s">
        <v>2819</v>
      </c>
      <c r="K670" s="663" t="s">
        <v>1105</v>
      </c>
      <c r="L670" s="665">
        <v>55.095539249459868</v>
      </c>
      <c r="M670" s="665">
        <v>18</v>
      </c>
      <c r="N670" s="666">
        <v>991.71970649027764</v>
      </c>
    </row>
    <row r="671" spans="1:14" ht="14.4" customHeight="1" x14ac:dyDescent="0.3">
      <c r="A671" s="661" t="s">
        <v>549</v>
      </c>
      <c r="B671" s="662" t="s">
        <v>550</v>
      </c>
      <c r="C671" s="663" t="s">
        <v>559</v>
      </c>
      <c r="D671" s="664" t="s">
        <v>3573</v>
      </c>
      <c r="E671" s="663" t="s">
        <v>565</v>
      </c>
      <c r="F671" s="664" t="s">
        <v>3575</v>
      </c>
      <c r="G671" s="663" t="s">
        <v>2717</v>
      </c>
      <c r="H671" s="663" t="s">
        <v>2820</v>
      </c>
      <c r="I671" s="663" t="s">
        <v>2821</v>
      </c>
      <c r="J671" s="663" t="s">
        <v>2719</v>
      </c>
      <c r="K671" s="663" t="s">
        <v>2822</v>
      </c>
      <c r="L671" s="665">
        <v>36.744405268028764</v>
      </c>
      <c r="M671" s="665">
        <v>63</v>
      </c>
      <c r="N671" s="666">
        <v>2314.897531885812</v>
      </c>
    </row>
    <row r="672" spans="1:14" ht="14.4" customHeight="1" x14ac:dyDescent="0.3">
      <c r="A672" s="661" t="s">
        <v>549</v>
      </c>
      <c r="B672" s="662" t="s">
        <v>550</v>
      </c>
      <c r="C672" s="663" t="s">
        <v>559</v>
      </c>
      <c r="D672" s="664" t="s">
        <v>3573</v>
      </c>
      <c r="E672" s="663" t="s">
        <v>565</v>
      </c>
      <c r="F672" s="664" t="s">
        <v>3575</v>
      </c>
      <c r="G672" s="663" t="s">
        <v>2717</v>
      </c>
      <c r="H672" s="663" t="s">
        <v>2823</v>
      </c>
      <c r="I672" s="663" t="s">
        <v>2824</v>
      </c>
      <c r="J672" s="663" t="s">
        <v>2825</v>
      </c>
      <c r="K672" s="663" t="s">
        <v>2826</v>
      </c>
      <c r="L672" s="665">
        <v>73.460015755067133</v>
      </c>
      <c r="M672" s="665">
        <v>7</v>
      </c>
      <c r="N672" s="666">
        <v>514.2201102854699</v>
      </c>
    </row>
    <row r="673" spans="1:14" ht="14.4" customHeight="1" x14ac:dyDescent="0.3">
      <c r="A673" s="661" t="s">
        <v>549</v>
      </c>
      <c r="B673" s="662" t="s">
        <v>550</v>
      </c>
      <c r="C673" s="663" t="s">
        <v>559</v>
      </c>
      <c r="D673" s="664" t="s">
        <v>3573</v>
      </c>
      <c r="E673" s="663" t="s">
        <v>565</v>
      </c>
      <c r="F673" s="664" t="s">
        <v>3575</v>
      </c>
      <c r="G673" s="663" t="s">
        <v>2717</v>
      </c>
      <c r="H673" s="663" t="s">
        <v>2827</v>
      </c>
      <c r="I673" s="663" t="s">
        <v>2828</v>
      </c>
      <c r="J673" s="663" t="s">
        <v>2829</v>
      </c>
      <c r="K673" s="663" t="s">
        <v>2443</v>
      </c>
      <c r="L673" s="665">
        <v>79.829990388809875</v>
      </c>
      <c r="M673" s="665">
        <v>15</v>
      </c>
      <c r="N673" s="666">
        <v>1197.4498558321482</v>
      </c>
    </row>
    <row r="674" spans="1:14" ht="14.4" customHeight="1" x14ac:dyDescent="0.3">
      <c r="A674" s="661" t="s">
        <v>549</v>
      </c>
      <c r="B674" s="662" t="s">
        <v>550</v>
      </c>
      <c r="C674" s="663" t="s">
        <v>559</v>
      </c>
      <c r="D674" s="664" t="s">
        <v>3573</v>
      </c>
      <c r="E674" s="663" t="s">
        <v>565</v>
      </c>
      <c r="F674" s="664" t="s">
        <v>3575</v>
      </c>
      <c r="G674" s="663" t="s">
        <v>2717</v>
      </c>
      <c r="H674" s="663" t="s">
        <v>2830</v>
      </c>
      <c r="I674" s="663" t="s">
        <v>2831</v>
      </c>
      <c r="J674" s="663" t="s">
        <v>2832</v>
      </c>
      <c r="K674" s="663" t="s">
        <v>573</v>
      </c>
      <c r="L674" s="665">
        <v>130.37666666666669</v>
      </c>
      <c r="M674" s="665">
        <v>3</v>
      </c>
      <c r="N674" s="666">
        <v>391.13000000000005</v>
      </c>
    </row>
    <row r="675" spans="1:14" ht="14.4" customHeight="1" x14ac:dyDescent="0.3">
      <c r="A675" s="661" t="s">
        <v>549</v>
      </c>
      <c r="B675" s="662" t="s">
        <v>550</v>
      </c>
      <c r="C675" s="663" t="s">
        <v>559</v>
      </c>
      <c r="D675" s="664" t="s">
        <v>3573</v>
      </c>
      <c r="E675" s="663" t="s">
        <v>565</v>
      </c>
      <c r="F675" s="664" t="s">
        <v>3575</v>
      </c>
      <c r="G675" s="663" t="s">
        <v>2717</v>
      </c>
      <c r="H675" s="663" t="s">
        <v>2833</v>
      </c>
      <c r="I675" s="663" t="s">
        <v>2834</v>
      </c>
      <c r="J675" s="663" t="s">
        <v>2760</v>
      </c>
      <c r="K675" s="663" t="s">
        <v>2835</v>
      </c>
      <c r="L675" s="665">
        <v>65.599999999999994</v>
      </c>
      <c r="M675" s="665">
        <v>2</v>
      </c>
      <c r="N675" s="666">
        <v>131.19999999999999</v>
      </c>
    </row>
    <row r="676" spans="1:14" ht="14.4" customHeight="1" x14ac:dyDescent="0.3">
      <c r="A676" s="661" t="s">
        <v>549</v>
      </c>
      <c r="B676" s="662" t="s">
        <v>550</v>
      </c>
      <c r="C676" s="663" t="s">
        <v>559</v>
      </c>
      <c r="D676" s="664" t="s">
        <v>3573</v>
      </c>
      <c r="E676" s="663" t="s">
        <v>565</v>
      </c>
      <c r="F676" s="664" t="s">
        <v>3575</v>
      </c>
      <c r="G676" s="663" t="s">
        <v>2717</v>
      </c>
      <c r="H676" s="663" t="s">
        <v>2836</v>
      </c>
      <c r="I676" s="663" t="s">
        <v>2837</v>
      </c>
      <c r="J676" s="663" t="s">
        <v>2838</v>
      </c>
      <c r="K676" s="663" t="s">
        <v>2839</v>
      </c>
      <c r="L676" s="665">
        <v>60.53436874650599</v>
      </c>
      <c r="M676" s="665">
        <v>14</v>
      </c>
      <c r="N676" s="666">
        <v>847.48116245108383</v>
      </c>
    </row>
    <row r="677" spans="1:14" ht="14.4" customHeight="1" x14ac:dyDescent="0.3">
      <c r="A677" s="661" t="s">
        <v>549</v>
      </c>
      <c r="B677" s="662" t="s">
        <v>550</v>
      </c>
      <c r="C677" s="663" t="s">
        <v>559</v>
      </c>
      <c r="D677" s="664" t="s">
        <v>3573</v>
      </c>
      <c r="E677" s="663" t="s">
        <v>565</v>
      </c>
      <c r="F677" s="664" t="s">
        <v>3575</v>
      </c>
      <c r="G677" s="663" t="s">
        <v>2717</v>
      </c>
      <c r="H677" s="663" t="s">
        <v>2840</v>
      </c>
      <c r="I677" s="663" t="s">
        <v>2841</v>
      </c>
      <c r="J677" s="663" t="s">
        <v>2842</v>
      </c>
      <c r="K677" s="663" t="s">
        <v>2843</v>
      </c>
      <c r="L677" s="665">
        <v>89.179944069591997</v>
      </c>
      <c r="M677" s="665">
        <v>21</v>
      </c>
      <c r="N677" s="666">
        <v>1872.778825461432</v>
      </c>
    </row>
    <row r="678" spans="1:14" ht="14.4" customHeight="1" x14ac:dyDescent="0.3">
      <c r="A678" s="661" t="s">
        <v>549</v>
      </c>
      <c r="B678" s="662" t="s">
        <v>550</v>
      </c>
      <c r="C678" s="663" t="s">
        <v>559</v>
      </c>
      <c r="D678" s="664" t="s">
        <v>3573</v>
      </c>
      <c r="E678" s="663" t="s">
        <v>565</v>
      </c>
      <c r="F678" s="664" t="s">
        <v>3575</v>
      </c>
      <c r="G678" s="663" t="s">
        <v>2717</v>
      </c>
      <c r="H678" s="663" t="s">
        <v>2844</v>
      </c>
      <c r="I678" s="663" t="s">
        <v>2845</v>
      </c>
      <c r="J678" s="663" t="s">
        <v>2846</v>
      </c>
      <c r="K678" s="663" t="s">
        <v>936</v>
      </c>
      <c r="L678" s="665">
        <v>47.235301287235337</v>
      </c>
      <c r="M678" s="665">
        <v>19</v>
      </c>
      <c r="N678" s="666">
        <v>897.47072445747142</v>
      </c>
    </row>
    <row r="679" spans="1:14" ht="14.4" customHeight="1" x14ac:dyDescent="0.3">
      <c r="A679" s="661" t="s">
        <v>549</v>
      </c>
      <c r="B679" s="662" t="s">
        <v>550</v>
      </c>
      <c r="C679" s="663" t="s">
        <v>559</v>
      </c>
      <c r="D679" s="664" t="s">
        <v>3573</v>
      </c>
      <c r="E679" s="663" t="s">
        <v>565</v>
      </c>
      <c r="F679" s="664" t="s">
        <v>3575</v>
      </c>
      <c r="G679" s="663" t="s">
        <v>2717</v>
      </c>
      <c r="H679" s="663" t="s">
        <v>2847</v>
      </c>
      <c r="I679" s="663" t="s">
        <v>2848</v>
      </c>
      <c r="J679" s="663" t="s">
        <v>2849</v>
      </c>
      <c r="K679" s="663" t="s">
        <v>2850</v>
      </c>
      <c r="L679" s="665">
        <v>173.25200000000001</v>
      </c>
      <c r="M679" s="665">
        <v>5</v>
      </c>
      <c r="N679" s="666">
        <v>866.26</v>
      </c>
    </row>
    <row r="680" spans="1:14" ht="14.4" customHeight="1" x14ac:dyDescent="0.3">
      <c r="A680" s="661" t="s">
        <v>549</v>
      </c>
      <c r="B680" s="662" t="s">
        <v>550</v>
      </c>
      <c r="C680" s="663" t="s">
        <v>559</v>
      </c>
      <c r="D680" s="664" t="s">
        <v>3573</v>
      </c>
      <c r="E680" s="663" t="s">
        <v>565</v>
      </c>
      <c r="F680" s="664" t="s">
        <v>3575</v>
      </c>
      <c r="G680" s="663" t="s">
        <v>2717</v>
      </c>
      <c r="H680" s="663" t="s">
        <v>2851</v>
      </c>
      <c r="I680" s="663" t="s">
        <v>2852</v>
      </c>
      <c r="J680" s="663" t="s">
        <v>2853</v>
      </c>
      <c r="K680" s="663" t="s">
        <v>2854</v>
      </c>
      <c r="L680" s="665">
        <v>34.370000000000005</v>
      </c>
      <c r="M680" s="665">
        <v>5</v>
      </c>
      <c r="N680" s="666">
        <v>171.85000000000002</v>
      </c>
    </row>
    <row r="681" spans="1:14" ht="14.4" customHeight="1" x14ac:dyDescent="0.3">
      <c r="A681" s="661" t="s">
        <v>549</v>
      </c>
      <c r="B681" s="662" t="s">
        <v>550</v>
      </c>
      <c r="C681" s="663" t="s">
        <v>559</v>
      </c>
      <c r="D681" s="664" t="s">
        <v>3573</v>
      </c>
      <c r="E681" s="663" t="s">
        <v>565</v>
      </c>
      <c r="F681" s="664" t="s">
        <v>3575</v>
      </c>
      <c r="G681" s="663" t="s">
        <v>2717</v>
      </c>
      <c r="H681" s="663" t="s">
        <v>2855</v>
      </c>
      <c r="I681" s="663" t="s">
        <v>2856</v>
      </c>
      <c r="J681" s="663" t="s">
        <v>2853</v>
      </c>
      <c r="K681" s="663" t="s">
        <v>2857</v>
      </c>
      <c r="L681" s="665">
        <v>96.074725203576477</v>
      </c>
      <c r="M681" s="665">
        <v>19</v>
      </c>
      <c r="N681" s="666">
        <v>1825.419778867953</v>
      </c>
    </row>
    <row r="682" spans="1:14" ht="14.4" customHeight="1" x14ac:dyDescent="0.3">
      <c r="A682" s="661" t="s">
        <v>549</v>
      </c>
      <c r="B682" s="662" t="s">
        <v>550</v>
      </c>
      <c r="C682" s="663" t="s">
        <v>559</v>
      </c>
      <c r="D682" s="664" t="s">
        <v>3573</v>
      </c>
      <c r="E682" s="663" t="s">
        <v>565</v>
      </c>
      <c r="F682" s="664" t="s">
        <v>3575</v>
      </c>
      <c r="G682" s="663" t="s">
        <v>2717</v>
      </c>
      <c r="H682" s="663" t="s">
        <v>2858</v>
      </c>
      <c r="I682" s="663" t="s">
        <v>2859</v>
      </c>
      <c r="J682" s="663" t="s">
        <v>2853</v>
      </c>
      <c r="K682" s="663" t="s">
        <v>2860</v>
      </c>
      <c r="L682" s="665">
        <v>122.80576959489467</v>
      </c>
      <c r="M682" s="665">
        <v>7</v>
      </c>
      <c r="N682" s="666">
        <v>859.64038716426273</v>
      </c>
    </row>
    <row r="683" spans="1:14" ht="14.4" customHeight="1" x14ac:dyDescent="0.3">
      <c r="A683" s="661" t="s">
        <v>549</v>
      </c>
      <c r="B683" s="662" t="s">
        <v>550</v>
      </c>
      <c r="C683" s="663" t="s">
        <v>559</v>
      </c>
      <c r="D683" s="664" t="s">
        <v>3573</v>
      </c>
      <c r="E683" s="663" t="s">
        <v>565</v>
      </c>
      <c r="F683" s="664" t="s">
        <v>3575</v>
      </c>
      <c r="G683" s="663" t="s">
        <v>2717</v>
      </c>
      <c r="H683" s="663" t="s">
        <v>2861</v>
      </c>
      <c r="I683" s="663" t="s">
        <v>2862</v>
      </c>
      <c r="J683" s="663" t="s">
        <v>2863</v>
      </c>
      <c r="K683" s="663" t="s">
        <v>2864</v>
      </c>
      <c r="L683" s="665">
        <v>1452.059650710092</v>
      </c>
      <c r="M683" s="665">
        <v>9</v>
      </c>
      <c r="N683" s="666">
        <v>13068.536856390829</v>
      </c>
    </row>
    <row r="684" spans="1:14" ht="14.4" customHeight="1" x14ac:dyDescent="0.3">
      <c r="A684" s="661" t="s">
        <v>549</v>
      </c>
      <c r="B684" s="662" t="s">
        <v>550</v>
      </c>
      <c r="C684" s="663" t="s">
        <v>559</v>
      </c>
      <c r="D684" s="664" t="s">
        <v>3573</v>
      </c>
      <c r="E684" s="663" t="s">
        <v>565</v>
      </c>
      <c r="F684" s="664" t="s">
        <v>3575</v>
      </c>
      <c r="G684" s="663" t="s">
        <v>2717</v>
      </c>
      <c r="H684" s="663" t="s">
        <v>2865</v>
      </c>
      <c r="I684" s="663" t="s">
        <v>2866</v>
      </c>
      <c r="J684" s="663" t="s">
        <v>2732</v>
      </c>
      <c r="K684" s="663" t="s">
        <v>1219</v>
      </c>
      <c r="L684" s="665">
        <v>104.67209590506049</v>
      </c>
      <c r="M684" s="665">
        <v>25</v>
      </c>
      <c r="N684" s="666">
        <v>2616.8023976265122</v>
      </c>
    </row>
    <row r="685" spans="1:14" ht="14.4" customHeight="1" x14ac:dyDescent="0.3">
      <c r="A685" s="661" t="s">
        <v>549</v>
      </c>
      <c r="B685" s="662" t="s">
        <v>550</v>
      </c>
      <c r="C685" s="663" t="s">
        <v>559</v>
      </c>
      <c r="D685" s="664" t="s">
        <v>3573</v>
      </c>
      <c r="E685" s="663" t="s">
        <v>565</v>
      </c>
      <c r="F685" s="664" t="s">
        <v>3575</v>
      </c>
      <c r="G685" s="663" t="s">
        <v>2717</v>
      </c>
      <c r="H685" s="663" t="s">
        <v>2867</v>
      </c>
      <c r="I685" s="663" t="s">
        <v>2867</v>
      </c>
      <c r="J685" s="663" t="s">
        <v>2868</v>
      </c>
      <c r="K685" s="663" t="s">
        <v>2869</v>
      </c>
      <c r="L685" s="665">
        <v>65.35006178009877</v>
      </c>
      <c r="M685" s="665">
        <v>8</v>
      </c>
      <c r="N685" s="666">
        <v>522.80049424079016</v>
      </c>
    </row>
    <row r="686" spans="1:14" ht="14.4" customHeight="1" x14ac:dyDescent="0.3">
      <c r="A686" s="661" t="s">
        <v>549</v>
      </c>
      <c r="B686" s="662" t="s">
        <v>550</v>
      </c>
      <c r="C686" s="663" t="s">
        <v>559</v>
      </c>
      <c r="D686" s="664" t="s">
        <v>3573</v>
      </c>
      <c r="E686" s="663" t="s">
        <v>565</v>
      </c>
      <c r="F686" s="664" t="s">
        <v>3575</v>
      </c>
      <c r="G686" s="663" t="s">
        <v>2717</v>
      </c>
      <c r="H686" s="663" t="s">
        <v>2870</v>
      </c>
      <c r="I686" s="663" t="s">
        <v>2870</v>
      </c>
      <c r="J686" s="663" t="s">
        <v>2871</v>
      </c>
      <c r="K686" s="663" t="s">
        <v>2872</v>
      </c>
      <c r="L686" s="665">
        <v>122.02987441770271</v>
      </c>
      <c r="M686" s="665">
        <v>5</v>
      </c>
      <c r="N686" s="666">
        <v>610.14937208851359</v>
      </c>
    </row>
    <row r="687" spans="1:14" ht="14.4" customHeight="1" x14ac:dyDescent="0.3">
      <c r="A687" s="661" t="s">
        <v>549</v>
      </c>
      <c r="B687" s="662" t="s">
        <v>550</v>
      </c>
      <c r="C687" s="663" t="s">
        <v>559</v>
      </c>
      <c r="D687" s="664" t="s">
        <v>3573</v>
      </c>
      <c r="E687" s="663" t="s">
        <v>565</v>
      </c>
      <c r="F687" s="664" t="s">
        <v>3575</v>
      </c>
      <c r="G687" s="663" t="s">
        <v>2717</v>
      </c>
      <c r="H687" s="663" t="s">
        <v>2873</v>
      </c>
      <c r="I687" s="663" t="s">
        <v>2874</v>
      </c>
      <c r="J687" s="663" t="s">
        <v>2875</v>
      </c>
      <c r="K687" s="663" t="s">
        <v>1246</v>
      </c>
      <c r="L687" s="665">
        <v>98.45</v>
      </c>
      <c r="M687" s="665">
        <v>1</v>
      </c>
      <c r="N687" s="666">
        <v>98.45</v>
      </c>
    </row>
    <row r="688" spans="1:14" ht="14.4" customHeight="1" x14ac:dyDescent="0.3">
      <c r="A688" s="661" t="s">
        <v>549</v>
      </c>
      <c r="B688" s="662" t="s">
        <v>550</v>
      </c>
      <c r="C688" s="663" t="s">
        <v>559</v>
      </c>
      <c r="D688" s="664" t="s">
        <v>3573</v>
      </c>
      <c r="E688" s="663" t="s">
        <v>565</v>
      </c>
      <c r="F688" s="664" t="s">
        <v>3575</v>
      </c>
      <c r="G688" s="663" t="s">
        <v>2717</v>
      </c>
      <c r="H688" s="663" t="s">
        <v>2876</v>
      </c>
      <c r="I688" s="663" t="s">
        <v>2877</v>
      </c>
      <c r="J688" s="663" t="s">
        <v>2878</v>
      </c>
      <c r="K688" s="663" t="s">
        <v>2879</v>
      </c>
      <c r="L688" s="665">
        <v>347.1480636742869</v>
      </c>
      <c r="M688" s="665">
        <v>6</v>
      </c>
      <c r="N688" s="666">
        <v>2082.8883820457213</v>
      </c>
    </row>
    <row r="689" spans="1:14" ht="14.4" customHeight="1" x14ac:dyDescent="0.3">
      <c r="A689" s="661" t="s">
        <v>549</v>
      </c>
      <c r="B689" s="662" t="s">
        <v>550</v>
      </c>
      <c r="C689" s="663" t="s">
        <v>559</v>
      </c>
      <c r="D689" s="664" t="s">
        <v>3573</v>
      </c>
      <c r="E689" s="663" t="s">
        <v>565</v>
      </c>
      <c r="F689" s="664" t="s">
        <v>3575</v>
      </c>
      <c r="G689" s="663" t="s">
        <v>2717</v>
      </c>
      <c r="H689" s="663" t="s">
        <v>2880</v>
      </c>
      <c r="I689" s="663" t="s">
        <v>2881</v>
      </c>
      <c r="J689" s="663" t="s">
        <v>2882</v>
      </c>
      <c r="K689" s="663" t="s">
        <v>2883</v>
      </c>
      <c r="L689" s="665">
        <v>337.49684165151211</v>
      </c>
      <c r="M689" s="665">
        <v>15</v>
      </c>
      <c r="N689" s="666">
        <v>5062.4526247726817</v>
      </c>
    </row>
    <row r="690" spans="1:14" ht="14.4" customHeight="1" x14ac:dyDescent="0.3">
      <c r="A690" s="661" t="s">
        <v>549</v>
      </c>
      <c r="B690" s="662" t="s">
        <v>550</v>
      </c>
      <c r="C690" s="663" t="s">
        <v>559</v>
      </c>
      <c r="D690" s="664" t="s">
        <v>3573</v>
      </c>
      <c r="E690" s="663" t="s">
        <v>565</v>
      </c>
      <c r="F690" s="664" t="s">
        <v>3575</v>
      </c>
      <c r="G690" s="663" t="s">
        <v>2717</v>
      </c>
      <c r="H690" s="663" t="s">
        <v>2884</v>
      </c>
      <c r="I690" s="663" t="s">
        <v>2885</v>
      </c>
      <c r="J690" s="663" t="s">
        <v>2886</v>
      </c>
      <c r="K690" s="663" t="s">
        <v>2887</v>
      </c>
      <c r="L690" s="665">
        <v>708.38068809095046</v>
      </c>
      <c r="M690" s="665">
        <v>3</v>
      </c>
      <c r="N690" s="666">
        <v>2125.1420642728513</v>
      </c>
    </row>
    <row r="691" spans="1:14" ht="14.4" customHeight="1" x14ac:dyDescent="0.3">
      <c r="A691" s="661" t="s">
        <v>549</v>
      </c>
      <c r="B691" s="662" t="s">
        <v>550</v>
      </c>
      <c r="C691" s="663" t="s">
        <v>559</v>
      </c>
      <c r="D691" s="664" t="s">
        <v>3573</v>
      </c>
      <c r="E691" s="663" t="s">
        <v>565</v>
      </c>
      <c r="F691" s="664" t="s">
        <v>3575</v>
      </c>
      <c r="G691" s="663" t="s">
        <v>2717</v>
      </c>
      <c r="H691" s="663" t="s">
        <v>2888</v>
      </c>
      <c r="I691" s="663" t="s">
        <v>2888</v>
      </c>
      <c r="J691" s="663" t="s">
        <v>2889</v>
      </c>
      <c r="K691" s="663" t="s">
        <v>1146</v>
      </c>
      <c r="L691" s="665">
        <v>156.10999999999999</v>
      </c>
      <c r="M691" s="665">
        <v>3</v>
      </c>
      <c r="N691" s="666">
        <v>468.32999999999993</v>
      </c>
    </row>
    <row r="692" spans="1:14" ht="14.4" customHeight="1" x14ac:dyDescent="0.3">
      <c r="A692" s="661" t="s">
        <v>549</v>
      </c>
      <c r="B692" s="662" t="s">
        <v>550</v>
      </c>
      <c r="C692" s="663" t="s">
        <v>559</v>
      </c>
      <c r="D692" s="664" t="s">
        <v>3573</v>
      </c>
      <c r="E692" s="663" t="s">
        <v>565</v>
      </c>
      <c r="F692" s="664" t="s">
        <v>3575</v>
      </c>
      <c r="G692" s="663" t="s">
        <v>2717</v>
      </c>
      <c r="H692" s="663" t="s">
        <v>2890</v>
      </c>
      <c r="I692" s="663" t="s">
        <v>2891</v>
      </c>
      <c r="J692" s="663" t="s">
        <v>2892</v>
      </c>
      <c r="K692" s="663" t="s">
        <v>767</v>
      </c>
      <c r="L692" s="665">
        <v>46.65650176125326</v>
      </c>
      <c r="M692" s="665">
        <v>60</v>
      </c>
      <c r="N692" s="666">
        <v>2799.3901056751956</v>
      </c>
    </row>
    <row r="693" spans="1:14" ht="14.4" customHeight="1" x14ac:dyDescent="0.3">
      <c r="A693" s="661" t="s">
        <v>549</v>
      </c>
      <c r="B693" s="662" t="s">
        <v>550</v>
      </c>
      <c r="C693" s="663" t="s">
        <v>559</v>
      </c>
      <c r="D693" s="664" t="s">
        <v>3573</v>
      </c>
      <c r="E693" s="663" t="s">
        <v>565</v>
      </c>
      <c r="F693" s="664" t="s">
        <v>3575</v>
      </c>
      <c r="G693" s="663" t="s">
        <v>2717</v>
      </c>
      <c r="H693" s="663" t="s">
        <v>2893</v>
      </c>
      <c r="I693" s="663" t="s">
        <v>2893</v>
      </c>
      <c r="J693" s="663" t="s">
        <v>2894</v>
      </c>
      <c r="K693" s="663" t="s">
        <v>2895</v>
      </c>
      <c r="L693" s="665">
        <v>98.969999999999956</v>
      </c>
      <c r="M693" s="665">
        <v>1</v>
      </c>
      <c r="N693" s="666">
        <v>98.969999999999956</v>
      </c>
    </row>
    <row r="694" spans="1:14" ht="14.4" customHeight="1" x14ac:dyDescent="0.3">
      <c r="A694" s="661" t="s">
        <v>549</v>
      </c>
      <c r="B694" s="662" t="s">
        <v>550</v>
      </c>
      <c r="C694" s="663" t="s">
        <v>559</v>
      </c>
      <c r="D694" s="664" t="s">
        <v>3573</v>
      </c>
      <c r="E694" s="663" t="s">
        <v>565</v>
      </c>
      <c r="F694" s="664" t="s">
        <v>3575</v>
      </c>
      <c r="G694" s="663" t="s">
        <v>2717</v>
      </c>
      <c r="H694" s="663" t="s">
        <v>2896</v>
      </c>
      <c r="I694" s="663" t="s">
        <v>2896</v>
      </c>
      <c r="J694" s="663" t="s">
        <v>2897</v>
      </c>
      <c r="K694" s="663" t="s">
        <v>1389</v>
      </c>
      <c r="L694" s="665">
        <v>144.78979790672713</v>
      </c>
      <c r="M694" s="665">
        <v>2</v>
      </c>
      <c r="N694" s="666">
        <v>289.57959581345426</v>
      </c>
    </row>
    <row r="695" spans="1:14" ht="14.4" customHeight="1" x14ac:dyDescent="0.3">
      <c r="A695" s="661" t="s">
        <v>549</v>
      </c>
      <c r="B695" s="662" t="s">
        <v>550</v>
      </c>
      <c r="C695" s="663" t="s">
        <v>559</v>
      </c>
      <c r="D695" s="664" t="s">
        <v>3573</v>
      </c>
      <c r="E695" s="663" t="s">
        <v>565</v>
      </c>
      <c r="F695" s="664" t="s">
        <v>3575</v>
      </c>
      <c r="G695" s="663" t="s">
        <v>2717</v>
      </c>
      <c r="H695" s="663" t="s">
        <v>2898</v>
      </c>
      <c r="I695" s="663" t="s">
        <v>2899</v>
      </c>
      <c r="J695" s="663" t="s">
        <v>2900</v>
      </c>
      <c r="K695" s="663" t="s">
        <v>1219</v>
      </c>
      <c r="L695" s="665">
        <v>49.019628079608282</v>
      </c>
      <c r="M695" s="665">
        <v>15</v>
      </c>
      <c r="N695" s="666">
        <v>735.2944211941242</v>
      </c>
    </row>
    <row r="696" spans="1:14" ht="14.4" customHeight="1" x14ac:dyDescent="0.3">
      <c r="A696" s="661" t="s">
        <v>549</v>
      </c>
      <c r="B696" s="662" t="s">
        <v>550</v>
      </c>
      <c r="C696" s="663" t="s">
        <v>559</v>
      </c>
      <c r="D696" s="664" t="s">
        <v>3573</v>
      </c>
      <c r="E696" s="663" t="s">
        <v>565</v>
      </c>
      <c r="F696" s="664" t="s">
        <v>3575</v>
      </c>
      <c r="G696" s="663" t="s">
        <v>2717</v>
      </c>
      <c r="H696" s="663" t="s">
        <v>2901</v>
      </c>
      <c r="I696" s="663" t="s">
        <v>2902</v>
      </c>
      <c r="J696" s="663" t="s">
        <v>2903</v>
      </c>
      <c r="K696" s="663" t="s">
        <v>2904</v>
      </c>
      <c r="L696" s="665">
        <v>98.025295447609267</v>
      </c>
      <c r="M696" s="665">
        <v>32</v>
      </c>
      <c r="N696" s="666">
        <v>3136.8094543234965</v>
      </c>
    </row>
    <row r="697" spans="1:14" ht="14.4" customHeight="1" x14ac:dyDescent="0.3">
      <c r="A697" s="661" t="s">
        <v>549</v>
      </c>
      <c r="B697" s="662" t="s">
        <v>550</v>
      </c>
      <c r="C697" s="663" t="s">
        <v>559</v>
      </c>
      <c r="D697" s="664" t="s">
        <v>3573</v>
      </c>
      <c r="E697" s="663" t="s">
        <v>565</v>
      </c>
      <c r="F697" s="664" t="s">
        <v>3575</v>
      </c>
      <c r="G697" s="663" t="s">
        <v>2717</v>
      </c>
      <c r="H697" s="663" t="s">
        <v>2905</v>
      </c>
      <c r="I697" s="663" t="s">
        <v>2906</v>
      </c>
      <c r="J697" s="663" t="s">
        <v>2907</v>
      </c>
      <c r="K697" s="663" t="s">
        <v>2908</v>
      </c>
      <c r="L697" s="665">
        <v>331.34857142857146</v>
      </c>
      <c r="M697" s="665">
        <v>7</v>
      </c>
      <c r="N697" s="666">
        <v>2319.44</v>
      </c>
    </row>
    <row r="698" spans="1:14" ht="14.4" customHeight="1" x14ac:dyDescent="0.3">
      <c r="A698" s="661" t="s">
        <v>549</v>
      </c>
      <c r="B698" s="662" t="s">
        <v>550</v>
      </c>
      <c r="C698" s="663" t="s">
        <v>559</v>
      </c>
      <c r="D698" s="664" t="s">
        <v>3573</v>
      </c>
      <c r="E698" s="663" t="s">
        <v>565</v>
      </c>
      <c r="F698" s="664" t="s">
        <v>3575</v>
      </c>
      <c r="G698" s="663" t="s">
        <v>2717</v>
      </c>
      <c r="H698" s="663" t="s">
        <v>2909</v>
      </c>
      <c r="I698" s="663" t="s">
        <v>2910</v>
      </c>
      <c r="J698" s="663" t="s">
        <v>2911</v>
      </c>
      <c r="K698" s="663" t="s">
        <v>2912</v>
      </c>
      <c r="L698" s="665">
        <v>145.07</v>
      </c>
      <c r="M698" s="665">
        <v>1</v>
      </c>
      <c r="N698" s="666">
        <v>145.07</v>
      </c>
    </row>
    <row r="699" spans="1:14" ht="14.4" customHeight="1" x14ac:dyDescent="0.3">
      <c r="A699" s="661" t="s">
        <v>549</v>
      </c>
      <c r="B699" s="662" t="s">
        <v>550</v>
      </c>
      <c r="C699" s="663" t="s">
        <v>559</v>
      </c>
      <c r="D699" s="664" t="s">
        <v>3573</v>
      </c>
      <c r="E699" s="663" t="s">
        <v>565</v>
      </c>
      <c r="F699" s="664" t="s">
        <v>3575</v>
      </c>
      <c r="G699" s="663" t="s">
        <v>2717</v>
      </c>
      <c r="H699" s="663" t="s">
        <v>2913</v>
      </c>
      <c r="I699" s="663" t="s">
        <v>2914</v>
      </c>
      <c r="J699" s="663" t="s">
        <v>2892</v>
      </c>
      <c r="K699" s="663" t="s">
        <v>1150</v>
      </c>
      <c r="L699" s="665">
        <v>105.81496507214497</v>
      </c>
      <c r="M699" s="665">
        <v>10</v>
      </c>
      <c r="N699" s="666">
        <v>1058.1496507214497</v>
      </c>
    </row>
    <row r="700" spans="1:14" ht="14.4" customHeight="1" x14ac:dyDescent="0.3">
      <c r="A700" s="661" t="s">
        <v>549</v>
      </c>
      <c r="B700" s="662" t="s">
        <v>550</v>
      </c>
      <c r="C700" s="663" t="s">
        <v>559</v>
      </c>
      <c r="D700" s="664" t="s">
        <v>3573</v>
      </c>
      <c r="E700" s="663" t="s">
        <v>565</v>
      </c>
      <c r="F700" s="664" t="s">
        <v>3575</v>
      </c>
      <c r="G700" s="663" t="s">
        <v>2717</v>
      </c>
      <c r="H700" s="663" t="s">
        <v>2915</v>
      </c>
      <c r="I700" s="663" t="s">
        <v>2916</v>
      </c>
      <c r="J700" s="663" t="s">
        <v>2917</v>
      </c>
      <c r="K700" s="663" t="s">
        <v>2918</v>
      </c>
      <c r="L700" s="665">
        <v>70.424581539840773</v>
      </c>
      <c r="M700" s="665">
        <v>24</v>
      </c>
      <c r="N700" s="666">
        <v>1690.1899569561785</v>
      </c>
    </row>
    <row r="701" spans="1:14" ht="14.4" customHeight="1" x14ac:dyDescent="0.3">
      <c r="A701" s="661" t="s">
        <v>549</v>
      </c>
      <c r="B701" s="662" t="s">
        <v>550</v>
      </c>
      <c r="C701" s="663" t="s">
        <v>559</v>
      </c>
      <c r="D701" s="664" t="s">
        <v>3573</v>
      </c>
      <c r="E701" s="663" t="s">
        <v>565</v>
      </c>
      <c r="F701" s="664" t="s">
        <v>3575</v>
      </c>
      <c r="G701" s="663" t="s">
        <v>2717</v>
      </c>
      <c r="H701" s="663" t="s">
        <v>2919</v>
      </c>
      <c r="I701" s="663" t="s">
        <v>2920</v>
      </c>
      <c r="J701" s="663" t="s">
        <v>2921</v>
      </c>
      <c r="K701" s="663" t="s">
        <v>1146</v>
      </c>
      <c r="L701" s="665">
        <v>98.172195632164872</v>
      </c>
      <c r="M701" s="665">
        <v>5</v>
      </c>
      <c r="N701" s="666">
        <v>490.86097816082435</v>
      </c>
    </row>
    <row r="702" spans="1:14" ht="14.4" customHeight="1" x14ac:dyDescent="0.3">
      <c r="A702" s="661" t="s">
        <v>549</v>
      </c>
      <c r="B702" s="662" t="s">
        <v>550</v>
      </c>
      <c r="C702" s="663" t="s">
        <v>559</v>
      </c>
      <c r="D702" s="664" t="s">
        <v>3573</v>
      </c>
      <c r="E702" s="663" t="s">
        <v>565</v>
      </c>
      <c r="F702" s="664" t="s">
        <v>3575</v>
      </c>
      <c r="G702" s="663" t="s">
        <v>2717</v>
      </c>
      <c r="H702" s="663" t="s">
        <v>2922</v>
      </c>
      <c r="I702" s="663" t="s">
        <v>2923</v>
      </c>
      <c r="J702" s="663" t="s">
        <v>2924</v>
      </c>
      <c r="K702" s="663" t="s">
        <v>1293</v>
      </c>
      <c r="L702" s="665">
        <v>89.25</v>
      </c>
      <c r="M702" s="665">
        <v>5</v>
      </c>
      <c r="N702" s="666">
        <v>446.25</v>
      </c>
    </row>
    <row r="703" spans="1:14" ht="14.4" customHeight="1" x14ac:dyDescent="0.3">
      <c r="A703" s="661" t="s">
        <v>549</v>
      </c>
      <c r="B703" s="662" t="s">
        <v>550</v>
      </c>
      <c r="C703" s="663" t="s">
        <v>559</v>
      </c>
      <c r="D703" s="664" t="s">
        <v>3573</v>
      </c>
      <c r="E703" s="663" t="s">
        <v>565</v>
      </c>
      <c r="F703" s="664" t="s">
        <v>3575</v>
      </c>
      <c r="G703" s="663" t="s">
        <v>2717</v>
      </c>
      <c r="H703" s="663" t="s">
        <v>2925</v>
      </c>
      <c r="I703" s="663" t="s">
        <v>2926</v>
      </c>
      <c r="J703" s="663" t="s">
        <v>2742</v>
      </c>
      <c r="K703" s="663" t="s">
        <v>2927</v>
      </c>
      <c r="L703" s="665">
        <v>135.29675738854078</v>
      </c>
      <c r="M703" s="665">
        <v>3</v>
      </c>
      <c r="N703" s="666">
        <v>405.89027216562238</v>
      </c>
    </row>
    <row r="704" spans="1:14" ht="14.4" customHeight="1" x14ac:dyDescent="0.3">
      <c r="A704" s="661" t="s">
        <v>549</v>
      </c>
      <c r="B704" s="662" t="s">
        <v>550</v>
      </c>
      <c r="C704" s="663" t="s">
        <v>559</v>
      </c>
      <c r="D704" s="664" t="s">
        <v>3573</v>
      </c>
      <c r="E704" s="663" t="s">
        <v>565</v>
      </c>
      <c r="F704" s="664" t="s">
        <v>3575</v>
      </c>
      <c r="G704" s="663" t="s">
        <v>2717</v>
      </c>
      <c r="H704" s="663" t="s">
        <v>2928</v>
      </c>
      <c r="I704" s="663" t="s">
        <v>2929</v>
      </c>
      <c r="J704" s="663" t="s">
        <v>2930</v>
      </c>
      <c r="K704" s="663" t="s">
        <v>1108</v>
      </c>
      <c r="L704" s="665">
        <v>151.49969127655021</v>
      </c>
      <c r="M704" s="665">
        <v>15</v>
      </c>
      <c r="N704" s="666">
        <v>2272.4953691482533</v>
      </c>
    </row>
    <row r="705" spans="1:14" ht="14.4" customHeight="1" x14ac:dyDescent="0.3">
      <c r="A705" s="661" t="s">
        <v>549</v>
      </c>
      <c r="B705" s="662" t="s">
        <v>550</v>
      </c>
      <c r="C705" s="663" t="s">
        <v>559</v>
      </c>
      <c r="D705" s="664" t="s">
        <v>3573</v>
      </c>
      <c r="E705" s="663" t="s">
        <v>565</v>
      </c>
      <c r="F705" s="664" t="s">
        <v>3575</v>
      </c>
      <c r="G705" s="663" t="s">
        <v>2717</v>
      </c>
      <c r="H705" s="663" t="s">
        <v>2931</v>
      </c>
      <c r="I705" s="663" t="s">
        <v>2932</v>
      </c>
      <c r="J705" s="663" t="s">
        <v>2933</v>
      </c>
      <c r="K705" s="663" t="s">
        <v>2934</v>
      </c>
      <c r="L705" s="665">
        <v>30.649999999999984</v>
      </c>
      <c r="M705" s="665">
        <v>2</v>
      </c>
      <c r="N705" s="666">
        <v>61.299999999999969</v>
      </c>
    </row>
    <row r="706" spans="1:14" ht="14.4" customHeight="1" x14ac:dyDescent="0.3">
      <c r="A706" s="661" t="s">
        <v>549</v>
      </c>
      <c r="B706" s="662" t="s">
        <v>550</v>
      </c>
      <c r="C706" s="663" t="s">
        <v>559</v>
      </c>
      <c r="D706" s="664" t="s">
        <v>3573</v>
      </c>
      <c r="E706" s="663" t="s">
        <v>565</v>
      </c>
      <c r="F706" s="664" t="s">
        <v>3575</v>
      </c>
      <c r="G706" s="663" t="s">
        <v>2717</v>
      </c>
      <c r="H706" s="663" t="s">
        <v>2935</v>
      </c>
      <c r="I706" s="663" t="s">
        <v>2936</v>
      </c>
      <c r="J706" s="663" t="s">
        <v>2937</v>
      </c>
      <c r="K706" s="663" t="s">
        <v>2938</v>
      </c>
      <c r="L706" s="665">
        <v>23.953416683260127</v>
      </c>
      <c r="M706" s="665">
        <v>6</v>
      </c>
      <c r="N706" s="666">
        <v>143.72050009956075</v>
      </c>
    </row>
    <row r="707" spans="1:14" ht="14.4" customHeight="1" x14ac:dyDescent="0.3">
      <c r="A707" s="661" t="s">
        <v>549</v>
      </c>
      <c r="B707" s="662" t="s">
        <v>550</v>
      </c>
      <c r="C707" s="663" t="s">
        <v>559</v>
      </c>
      <c r="D707" s="664" t="s">
        <v>3573</v>
      </c>
      <c r="E707" s="663" t="s">
        <v>565</v>
      </c>
      <c r="F707" s="664" t="s">
        <v>3575</v>
      </c>
      <c r="G707" s="663" t="s">
        <v>2717</v>
      </c>
      <c r="H707" s="663" t="s">
        <v>2939</v>
      </c>
      <c r="I707" s="663" t="s">
        <v>2940</v>
      </c>
      <c r="J707" s="663" t="s">
        <v>2941</v>
      </c>
      <c r="K707" s="663" t="s">
        <v>2942</v>
      </c>
      <c r="L707" s="665">
        <v>26.005005492216775</v>
      </c>
      <c r="M707" s="665">
        <v>16</v>
      </c>
      <c r="N707" s="666">
        <v>416.08008787546839</v>
      </c>
    </row>
    <row r="708" spans="1:14" ht="14.4" customHeight="1" x14ac:dyDescent="0.3">
      <c r="A708" s="661" t="s">
        <v>549</v>
      </c>
      <c r="B708" s="662" t="s">
        <v>550</v>
      </c>
      <c r="C708" s="663" t="s">
        <v>559</v>
      </c>
      <c r="D708" s="664" t="s">
        <v>3573</v>
      </c>
      <c r="E708" s="663" t="s">
        <v>565</v>
      </c>
      <c r="F708" s="664" t="s">
        <v>3575</v>
      </c>
      <c r="G708" s="663" t="s">
        <v>2717</v>
      </c>
      <c r="H708" s="663" t="s">
        <v>2943</v>
      </c>
      <c r="I708" s="663" t="s">
        <v>2944</v>
      </c>
      <c r="J708" s="663" t="s">
        <v>2945</v>
      </c>
      <c r="K708" s="663" t="s">
        <v>2233</v>
      </c>
      <c r="L708" s="665">
        <v>45.756672117125959</v>
      </c>
      <c r="M708" s="665">
        <v>6</v>
      </c>
      <c r="N708" s="666">
        <v>274.54003270275575</v>
      </c>
    </row>
    <row r="709" spans="1:14" ht="14.4" customHeight="1" x14ac:dyDescent="0.3">
      <c r="A709" s="661" t="s">
        <v>549</v>
      </c>
      <c r="B709" s="662" t="s">
        <v>550</v>
      </c>
      <c r="C709" s="663" t="s">
        <v>559</v>
      </c>
      <c r="D709" s="664" t="s">
        <v>3573</v>
      </c>
      <c r="E709" s="663" t="s">
        <v>565</v>
      </c>
      <c r="F709" s="664" t="s">
        <v>3575</v>
      </c>
      <c r="G709" s="663" t="s">
        <v>2717</v>
      </c>
      <c r="H709" s="663" t="s">
        <v>2946</v>
      </c>
      <c r="I709" s="663" t="s">
        <v>2947</v>
      </c>
      <c r="J709" s="663" t="s">
        <v>2948</v>
      </c>
      <c r="K709" s="663" t="s">
        <v>569</v>
      </c>
      <c r="L709" s="665">
        <v>62.307510347601806</v>
      </c>
      <c r="M709" s="665">
        <v>8</v>
      </c>
      <c r="N709" s="666">
        <v>498.46008278081445</v>
      </c>
    </row>
    <row r="710" spans="1:14" ht="14.4" customHeight="1" x14ac:dyDescent="0.3">
      <c r="A710" s="661" t="s">
        <v>549</v>
      </c>
      <c r="B710" s="662" t="s">
        <v>550</v>
      </c>
      <c r="C710" s="663" t="s">
        <v>559</v>
      </c>
      <c r="D710" s="664" t="s">
        <v>3573</v>
      </c>
      <c r="E710" s="663" t="s">
        <v>565</v>
      </c>
      <c r="F710" s="664" t="s">
        <v>3575</v>
      </c>
      <c r="G710" s="663" t="s">
        <v>2717</v>
      </c>
      <c r="H710" s="663" t="s">
        <v>2949</v>
      </c>
      <c r="I710" s="663" t="s">
        <v>2950</v>
      </c>
      <c r="J710" s="663" t="s">
        <v>2951</v>
      </c>
      <c r="K710" s="663" t="s">
        <v>1108</v>
      </c>
      <c r="L710" s="665">
        <v>63.974081116104777</v>
      </c>
      <c r="M710" s="665">
        <v>5</v>
      </c>
      <c r="N710" s="666">
        <v>319.87040558052388</v>
      </c>
    </row>
    <row r="711" spans="1:14" ht="14.4" customHeight="1" x14ac:dyDescent="0.3">
      <c r="A711" s="661" t="s">
        <v>549</v>
      </c>
      <c r="B711" s="662" t="s">
        <v>550</v>
      </c>
      <c r="C711" s="663" t="s">
        <v>559</v>
      </c>
      <c r="D711" s="664" t="s">
        <v>3573</v>
      </c>
      <c r="E711" s="663" t="s">
        <v>565</v>
      </c>
      <c r="F711" s="664" t="s">
        <v>3575</v>
      </c>
      <c r="G711" s="663" t="s">
        <v>2717</v>
      </c>
      <c r="H711" s="663" t="s">
        <v>2952</v>
      </c>
      <c r="I711" s="663" t="s">
        <v>2952</v>
      </c>
      <c r="J711" s="663" t="s">
        <v>2953</v>
      </c>
      <c r="K711" s="663" t="s">
        <v>2954</v>
      </c>
      <c r="L711" s="665">
        <v>1200.1058518696059</v>
      </c>
      <c r="M711" s="665">
        <v>4</v>
      </c>
      <c r="N711" s="666">
        <v>4800.4234074784235</v>
      </c>
    </row>
    <row r="712" spans="1:14" ht="14.4" customHeight="1" x14ac:dyDescent="0.3">
      <c r="A712" s="661" t="s">
        <v>549</v>
      </c>
      <c r="B712" s="662" t="s">
        <v>550</v>
      </c>
      <c r="C712" s="663" t="s">
        <v>559</v>
      </c>
      <c r="D712" s="664" t="s">
        <v>3573</v>
      </c>
      <c r="E712" s="663" t="s">
        <v>565</v>
      </c>
      <c r="F712" s="664" t="s">
        <v>3575</v>
      </c>
      <c r="G712" s="663" t="s">
        <v>2717</v>
      </c>
      <c r="H712" s="663" t="s">
        <v>2955</v>
      </c>
      <c r="I712" s="663" t="s">
        <v>2956</v>
      </c>
      <c r="J712" s="663" t="s">
        <v>2957</v>
      </c>
      <c r="K712" s="663" t="s">
        <v>2958</v>
      </c>
      <c r="L712" s="665">
        <v>59.05</v>
      </c>
      <c r="M712" s="665">
        <v>1</v>
      </c>
      <c r="N712" s="666">
        <v>59.05</v>
      </c>
    </row>
    <row r="713" spans="1:14" ht="14.4" customHeight="1" x14ac:dyDescent="0.3">
      <c r="A713" s="661" t="s">
        <v>549</v>
      </c>
      <c r="B713" s="662" t="s">
        <v>550</v>
      </c>
      <c r="C713" s="663" t="s">
        <v>559</v>
      </c>
      <c r="D713" s="664" t="s">
        <v>3573</v>
      </c>
      <c r="E713" s="663" t="s">
        <v>565</v>
      </c>
      <c r="F713" s="664" t="s">
        <v>3575</v>
      </c>
      <c r="G713" s="663" t="s">
        <v>2717</v>
      </c>
      <c r="H713" s="663" t="s">
        <v>2959</v>
      </c>
      <c r="I713" s="663" t="s">
        <v>2960</v>
      </c>
      <c r="J713" s="663" t="s">
        <v>2961</v>
      </c>
      <c r="K713" s="663" t="s">
        <v>2962</v>
      </c>
      <c r="L713" s="665">
        <v>82.714072263374433</v>
      </c>
      <c r="M713" s="665">
        <v>5</v>
      </c>
      <c r="N713" s="666">
        <v>413.57036131687215</v>
      </c>
    </row>
    <row r="714" spans="1:14" ht="14.4" customHeight="1" x14ac:dyDescent="0.3">
      <c r="A714" s="661" t="s">
        <v>549</v>
      </c>
      <c r="B714" s="662" t="s">
        <v>550</v>
      </c>
      <c r="C714" s="663" t="s">
        <v>559</v>
      </c>
      <c r="D714" s="664" t="s">
        <v>3573</v>
      </c>
      <c r="E714" s="663" t="s">
        <v>565</v>
      </c>
      <c r="F714" s="664" t="s">
        <v>3575</v>
      </c>
      <c r="G714" s="663" t="s">
        <v>2717</v>
      </c>
      <c r="H714" s="663" t="s">
        <v>2963</v>
      </c>
      <c r="I714" s="663" t="s">
        <v>2964</v>
      </c>
      <c r="J714" s="663" t="s">
        <v>2965</v>
      </c>
      <c r="K714" s="663" t="s">
        <v>2966</v>
      </c>
      <c r="L714" s="665">
        <v>81.694342878285752</v>
      </c>
      <c r="M714" s="665">
        <v>7</v>
      </c>
      <c r="N714" s="666">
        <v>571.86040014800028</v>
      </c>
    </row>
    <row r="715" spans="1:14" ht="14.4" customHeight="1" x14ac:dyDescent="0.3">
      <c r="A715" s="661" t="s">
        <v>549</v>
      </c>
      <c r="B715" s="662" t="s">
        <v>550</v>
      </c>
      <c r="C715" s="663" t="s">
        <v>559</v>
      </c>
      <c r="D715" s="664" t="s">
        <v>3573</v>
      </c>
      <c r="E715" s="663" t="s">
        <v>565</v>
      </c>
      <c r="F715" s="664" t="s">
        <v>3575</v>
      </c>
      <c r="G715" s="663" t="s">
        <v>2717</v>
      </c>
      <c r="H715" s="663" t="s">
        <v>2967</v>
      </c>
      <c r="I715" s="663" t="s">
        <v>2968</v>
      </c>
      <c r="J715" s="663" t="s">
        <v>2969</v>
      </c>
      <c r="K715" s="663" t="s">
        <v>2970</v>
      </c>
      <c r="L715" s="665">
        <v>1515.3099999999993</v>
      </c>
      <c r="M715" s="665">
        <v>1</v>
      </c>
      <c r="N715" s="666">
        <v>1515.3099999999993</v>
      </c>
    </row>
    <row r="716" spans="1:14" ht="14.4" customHeight="1" x14ac:dyDescent="0.3">
      <c r="A716" s="661" t="s">
        <v>549</v>
      </c>
      <c r="B716" s="662" t="s">
        <v>550</v>
      </c>
      <c r="C716" s="663" t="s">
        <v>559</v>
      </c>
      <c r="D716" s="664" t="s">
        <v>3573</v>
      </c>
      <c r="E716" s="663" t="s">
        <v>565</v>
      </c>
      <c r="F716" s="664" t="s">
        <v>3575</v>
      </c>
      <c r="G716" s="663" t="s">
        <v>2717</v>
      </c>
      <c r="H716" s="663" t="s">
        <v>2971</v>
      </c>
      <c r="I716" s="663" t="s">
        <v>2972</v>
      </c>
      <c r="J716" s="663" t="s">
        <v>2973</v>
      </c>
      <c r="K716" s="663" t="s">
        <v>2974</v>
      </c>
      <c r="L716" s="665">
        <v>52.810106329949889</v>
      </c>
      <c r="M716" s="665">
        <v>6</v>
      </c>
      <c r="N716" s="666">
        <v>316.86063797969933</v>
      </c>
    </row>
    <row r="717" spans="1:14" ht="14.4" customHeight="1" x14ac:dyDescent="0.3">
      <c r="A717" s="661" t="s">
        <v>549</v>
      </c>
      <c r="B717" s="662" t="s">
        <v>550</v>
      </c>
      <c r="C717" s="663" t="s">
        <v>559</v>
      </c>
      <c r="D717" s="664" t="s">
        <v>3573</v>
      </c>
      <c r="E717" s="663" t="s">
        <v>565</v>
      </c>
      <c r="F717" s="664" t="s">
        <v>3575</v>
      </c>
      <c r="G717" s="663" t="s">
        <v>2717</v>
      </c>
      <c r="H717" s="663" t="s">
        <v>2975</v>
      </c>
      <c r="I717" s="663" t="s">
        <v>2976</v>
      </c>
      <c r="J717" s="663" t="s">
        <v>2977</v>
      </c>
      <c r="K717" s="663" t="s">
        <v>2978</v>
      </c>
      <c r="L717" s="665">
        <v>704.49200885700395</v>
      </c>
      <c r="M717" s="665">
        <v>16</v>
      </c>
      <c r="N717" s="666">
        <v>11271.872141712063</v>
      </c>
    </row>
    <row r="718" spans="1:14" ht="14.4" customHeight="1" x14ac:dyDescent="0.3">
      <c r="A718" s="661" t="s">
        <v>549</v>
      </c>
      <c r="B718" s="662" t="s">
        <v>550</v>
      </c>
      <c r="C718" s="663" t="s">
        <v>559</v>
      </c>
      <c r="D718" s="664" t="s">
        <v>3573</v>
      </c>
      <c r="E718" s="663" t="s">
        <v>565</v>
      </c>
      <c r="F718" s="664" t="s">
        <v>3575</v>
      </c>
      <c r="G718" s="663" t="s">
        <v>2717</v>
      </c>
      <c r="H718" s="663" t="s">
        <v>2979</v>
      </c>
      <c r="I718" s="663" t="s">
        <v>2980</v>
      </c>
      <c r="J718" s="663" t="s">
        <v>2981</v>
      </c>
      <c r="K718" s="663" t="s">
        <v>577</v>
      </c>
      <c r="L718" s="665">
        <v>154.61751110681863</v>
      </c>
      <c r="M718" s="665">
        <v>1</v>
      </c>
      <c r="N718" s="666">
        <v>154.61751110681863</v>
      </c>
    </row>
    <row r="719" spans="1:14" ht="14.4" customHeight="1" x14ac:dyDescent="0.3">
      <c r="A719" s="661" t="s">
        <v>549</v>
      </c>
      <c r="B719" s="662" t="s">
        <v>550</v>
      </c>
      <c r="C719" s="663" t="s">
        <v>559</v>
      </c>
      <c r="D719" s="664" t="s">
        <v>3573</v>
      </c>
      <c r="E719" s="663" t="s">
        <v>565</v>
      </c>
      <c r="F719" s="664" t="s">
        <v>3575</v>
      </c>
      <c r="G719" s="663" t="s">
        <v>2717</v>
      </c>
      <c r="H719" s="663" t="s">
        <v>2982</v>
      </c>
      <c r="I719" s="663" t="s">
        <v>2983</v>
      </c>
      <c r="J719" s="663" t="s">
        <v>2984</v>
      </c>
      <c r="K719" s="663" t="s">
        <v>2985</v>
      </c>
      <c r="L719" s="665">
        <v>869.27000000000021</v>
      </c>
      <c r="M719" s="665">
        <v>2</v>
      </c>
      <c r="N719" s="666">
        <v>1738.5400000000004</v>
      </c>
    </row>
    <row r="720" spans="1:14" ht="14.4" customHeight="1" x14ac:dyDescent="0.3">
      <c r="A720" s="661" t="s">
        <v>549</v>
      </c>
      <c r="B720" s="662" t="s">
        <v>550</v>
      </c>
      <c r="C720" s="663" t="s">
        <v>559</v>
      </c>
      <c r="D720" s="664" t="s">
        <v>3573</v>
      </c>
      <c r="E720" s="663" t="s">
        <v>565</v>
      </c>
      <c r="F720" s="664" t="s">
        <v>3575</v>
      </c>
      <c r="G720" s="663" t="s">
        <v>2717</v>
      </c>
      <c r="H720" s="663" t="s">
        <v>2986</v>
      </c>
      <c r="I720" s="663" t="s">
        <v>2987</v>
      </c>
      <c r="J720" s="663" t="s">
        <v>2749</v>
      </c>
      <c r="K720" s="663" t="s">
        <v>2988</v>
      </c>
      <c r="L720" s="665">
        <v>377.15241990332794</v>
      </c>
      <c r="M720" s="665">
        <v>1</v>
      </c>
      <c r="N720" s="666">
        <v>377.15241990332794</v>
      </c>
    </row>
    <row r="721" spans="1:14" ht="14.4" customHeight="1" x14ac:dyDescent="0.3">
      <c r="A721" s="661" t="s">
        <v>549</v>
      </c>
      <c r="B721" s="662" t="s">
        <v>550</v>
      </c>
      <c r="C721" s="663" t="s">
        <v>559</v>
      </c>
      <c r="D721" s="664" t="s">
        <v>3573</v>
      </c>
      <c r="E721" s="663" t="s">
        <v>565</v>
      </c>
      <c r="F721" s="664" t="s">
        <v>3575</v>
      </c>
      <c r="G721" s="663" t="s">
        <v>2717</v>
      </c>
      <c r="H721" s="663" t="s">
        <v>2989</v>
      </c>
      <c r="I721" s="663" t="s">
        <v>2990</v>
      </c>
      <c r="J721" s="663" t="s">
        <v>2991</v>
      </c>
      <c r="K721" s="663" t="s">
        <v>2992</v>
      </c>
      <c r="L721" s="665">
        <v>70.948354258195181</v>
      </c>
      <c r="M721" s="665">
        <v>113</v>
      </c>
      <c r="N721" s="666">
        <v>8017.1640311760548</v>
      </c>
    </row>
    <row r="722" spans="1:14" ht="14.4" customHeight="1" x14ac:dyDescent="0.3">
      <c r="A722" s="661" t="s">
        <v>549</v>
      </c>
      <c r="B722" s="662" t="s">
        <v>550</v>
      </c>
      <c r="C722" s="663" t="s">
        <v>559</v>
      </c>
      <c r="D722" s="664" t="s">
        <v>3573</v>
      </c>
      <c r="E722" s="663" t="s">
        <v>565</v>
      </c>
      <c r="F722" s="664" t="s">
        <v>3575</v>
      </c>
      <c r="G722" s="663" t="s">
        <v>2717</v>
      </c>
      <c r="H722" s="663" t="s">
        <v>2993</v>
      </c>
      <c r="I722" s="663" t="s">
        <v>2994</v>
      </c>
      <c r="J722" s="663" t="s">
        <v>2995</v>
      </c>
      <c r="K722" s="663" t="s">
        <v>2996</v>
      </c>
      <c r="L722" s="665">
        <v>28.039999999999985</v>
      </c>
      <c r="M722" s="665">
        <v>1</v>
      </c>
      <c r="N722" s="666">
        <v>28.039999999999985</v>
      </c>
    </row>
    <row r="723" spans="1:14" ht="14.4" customHeight="1" x14ac:dyDescent="0.3">
      <c r="A723" s="661" t="s">
        <v>549</v>
      </c>
      <c r="B723" s="662" t="s">
        <v>550</v>
      </c>
      <c r="C723" s="663" t="s">
        <v>559</v>
      </c>
      <c r="D723" s="664" t="s">
        <v>3573</v>
      </c>
      <c r="E723" s="663" t="s">
        <v>565</v>
      </c>
      <c r="F723" s="664" t="s">
        <v>3575</v>
      </c>
      <c r="G723" s="663" t="s">
        <v>2717</v>
      </c>
      <c r="H723" s="663" t="s">
        <v>2997</v>
      </c>
      <c r="I723" s="663" t="s">
        <v>2997</v>
      </c>
      <c r="J723" s="663" t="s">
        <v>2998</v>
      </c>
      <c r="K723" s="663" t="s">
        <v>2999</v>
      </c>
      <c r="L723" s="665">
        <v>107.86653239483387</v>
      </c>
      <c r="M723" s="665">
        <v>6</v>
      </c>
      <c r="N723" s="666">
        <v>647.19919436900318</v>
      </c>
    </row>
    <row r="724" spans="1:14" ht="14.4" customHeight="1" x14ac:dyDescent="0.3">
      <c r="A724" s="661" t="s">
        <v>549</v>
      </c>
      <c r="B724" s="662" t="s">
        <v>550</v>
      </c>
      <c r="C724" s="663" t="s">
        <v>559</v>
      </c>
      <c r="D724" s="664" t="s">
        <v>3573</v>
      </c>
      <c r="E724" s="663" t="s">
        <v>565</v>
      </c>
      <c r="F724" s="664" t="s">
        <v>3575</v>
      </c>
      <c r="G724" s="663" t="s">
        <v>2717</v>
      </c>
      <c r="H724" s="663" t="s">
        <v>3000</v>
      </c>
      <c r="I724" s="663" t="s">
        <v>3000</v>
      </c>
      <c r="J724" s="663" t="s">
        <v>3001</v>
      </c>
      <c r="K724" s="663" t="s">
        <v>3002</v>
      </c>
      <c r="L724" s="665">
        <v>698.29</v>
      </c>
      <c r="M724" s="665">
        <v>1</v>
      </c>
      <c r="N724" s="666">
        <v>698.29</v>
      </c>
    </row>
    <row r="725" spans="1:14" ht="14.4" customHeight="1" x14ac:dyDescent="0.3">
      <c r="A725" s="661" t="s">
        <v>549</v>
      </c>
      <c r="B725" s="662" t="s">
        <v>550</v>
      </c>
      <c r="C725" s="663" t="s">
        <v>559</v>
      </c>
      <c r="D725" s="664" t="s">
        <v>3573</v>
      </c>
      <c r="E725" s="663" t="s">
        <v>565</v>
      </c>
      <c r="F725" s="664" t="s">
        <v>3575</v>
      </c>
      <c r="G725" s="663" t="s">
        <v>2717</v>
      </c>
      <c r="H725" s="663" t="s">
        <v>3003</v>
      </c>
      <c r="I725" s="663" t="s">
        <v>3004</v>
      </c>
      <c r="J725" s="663" t="s">
        <v>3005</v>
      </c>
      <c r="K725" s="663" t="s">
        <v>3006</v>
      </c>
      <c r="L725" s="665">
        <v>102.86904952772119</v>
      </c>
      <c r="M725" s="665">
        <v>9</v>
      </c>
      <c r="N725" s="666">
        <v>925.82144574949075</v>
      </c>
    </row>
    <row r="726" spans="1:14" ht="14.4" customHeight="1" x14ac:dyDescent="0.3">
      <c r="A726" s="661" t="s">
        <v>549</v>
      </c>
      <c r="B726" s="662" t="s">
        <v>550</v>
      </c>
      <c r="C726" s="663" t="s">
        <v>559</v>
      </c>
      <c r="D726" s="664" t="s">
        <v>3573</v>
      </c>
      <c r="E726" s="663" t="s">
        <v>565</v>
      </c>
      <c r="F726" s="664" t="s">
        <v>3575</v>
      </c>
      <c r="G726" s="663" t="s">
        <v>2717</v>
      </c>
      <c r="H726" s="663" t="s">
        <v>3007</v>
      </c>
      <c r="I726" s="663" t="s">
        <v>3008</v>
      </c>
      <c r="J726" s="663" t="s">
        <v>3009</v>
      </c>
      <c r="K726" s="663" t="s">
        <v>2289</v>
      </c>
      <c r="L726" s="665">
        <v>151.60665588454128</v>
      </c>
      <c r="M726" s="665">
        <v>9</v>
      </c>
      <c r="N726" s="666">
        <v>1364.4599029608717</v>
      </c>
    </row>
    <row r="727" spans="1:14" ht="14.4" customHeight="1" x14ac:dyDescent="0.3">
      <c r="A727" s="661" t="s">
        <v>549</v>
      </c>
      <c r="B727" s="662" t="s">
        <v>550</v>
      </c>
      <c r="C727" s="663" t="s">
        <v>559</v>
      </c>
      <c r="D727" s="664" t="s">
        <v>3573</v>
      </c>
      <c r="E727" s="663" t="s">
        <v>565</v>
      </c>
      <c r="F727" s="664" t="s">
        <v>3575</v>
      </c>
      <c r="G727" s="663" t="s">
        <v>2717</v>
      </c>
      <c r="H727" s="663" t="s">
        <v>3010</v>
      </c>
      <c r="I727" s="663" t="s">
        <v>3011</v>
      </c>
      <c r="J727" s="663" t="s">
        <v>3012</v>
      </c>
      <c r="K727" s="663" t="s">
        <v>3013</v>
      </c>
      <c r="L727" s="665">
        <v>512.08169053765369</v>
      </c>
      <c r="M727" s="665">
        <v>1</v>
      </c>
      <c r="N727" s="666">
        <v>512.08169053765369</v>
      </c>
    </row>
    <row r="728" spans="1:14" ht="14.4" customHeight="1" x14ac:dyDescent="0.3">
      <c r="A728" s="661" t="s">
        <v>549</v>
      </c>
      <c r="B728" s="662" t="s">
        <v>550</v>
      </c>
      <c r="C728" s="663" t="s">
        <v>559</v>
      </c>
      <c r="D728" s="664" t="s">
        <v>3573</v>
      </c>
      <c r="E728" s="663" t="s">
        <v>565</v>
      </c>
      <c r="F728" s="664" t="s">
        <v>3575</v>
      </c>
      <c r="G728" s="663" t="s">
        <v>2717</v>
      </c>
      <c r="H728" s="663" t="s">
        <v>3014</v>
      </c>
      <c r="I728" s="663" t="s">
        <v>3015</v>
      </c>
      <c r="J728" s="663" t="s">
        <v>2911</v>
      </c>
      <c r="K728" s="663" t="s">
        <v>3016</v>
      </c>
      <c r="L728" s="665">
        <v>117.21666666666668</v>
      </c>
      <c r="M728" s="665">
        <v>6</v>
      </c>
      <c r="N728" s="666">
        <v>703.30000000000007</v>
      </c>
    </row>
    <row r="729" spans="1:14" ht="14.4" customHeight="1" x14ac:dyDescent="0.3">
      <c r="A729" s="661" t="s">
        <v>549</v>
      </c>
      <c r="B729" s="662" t="s">
        <v>550</v>
      </c>
      <c r="C729" s="663" t="s">
        <v>559</v>
      </c>
      <c r="D729" s="664" t="s">
        <v>3573</v>
      </c>
      <c r="E729" s="663" t="s">
        <v>565</v>
      </c>
      <c r="F729" s="664" t="s">
        <v>3575</v>
      </c>
      <c r="G729" s="663" t="s">
        <v>2717</v>
      </c>
      <c r="H729" s="663" t="s">
        <v>3017</v>
      </c>
      <c r="I729" s="663" t="s">
        <v>1721</v>
      </c>
      <c r="J729" s="663" t="s">
        <v>3018</v>
      </c>
      <c r="K729" s="663" t="s">
        <v>3019</v>
      </c>
      <c r="L729" s="665">
        <v>101.21667806868325</v>
      </c>
      <c r="M729" s="665">
        <v>45</v>
      </c>
      <c r="N729" s="666">
        <v>4554.7505130907466</v>
      </c>
    </row>
    <row r="730" spans="1:14" ht="14.4" customHeight="1" x14ac:dyDescent="0.3">
      <c r="A730" s="661" t="s">
        <v>549</v>
      </c>
      <c r="B730" s="662" t="s">
        <v>550</v>
      </c>
      <c r="C730" s="663" t="s">
        <v>559</v>
      </c>
      <c r="D730" s="664" t="s">
        <v>3573</v>
      </c>
      <c r="E730" s="663" t="s">
        <v>565</v>
      </c>
      <c r="F730" s="664" t="s">
        <v>3575</v>
      </c>
      <c r="G730" s="663" t="s">
        <v>2717</v>
      </c>
      <c r="H730" s="663" t="s">
        <v>3020</v>
      </c>
      <c r="I730" s="663" t="s">
        <v>3021</v>
      </c>
      <c r="J730" s="663" t="s">
        <v>3022</v>
      </c>
      <c r="K730" s="663" t="s">
        <v>3023</v>
      </c>
      <c r="L730" s="665">
        <v>60.526829153294877</v>
      </c>
      <c r="M730" s="665">
        <v>3</v>
      </c>
      <c r="N730" s="666">
        <v>181.58048745988464</v>
      </c>
    </row>
    <row r="731" spans="1:14" ht="14.4" customHeight="1" x14ac:dyDescent="0.3">
      <c r="A731" s="661" t="s">
        <v>549</v>
      </c>
      <c r="B731" s="662" t="s">
        <v>550</v>
      </c>
      <c r="C731" s="663" t="s">
        <v>559</v>
      </c>
      <c r="D731" s="664" t="s">
        <v>3573</v>
      </c>
      <c r="E731" s="663" t="s">
        <v>565</v>
      </c>
      <c r="F731" s="664" t="s">
        <v>3575</v>
      </c>
      <c r="G731" s="663" t="s">
        <v>2717</v>
      </c>
      <c r="H731" s="663" t="s">
        <v>3024</v>
      </c>
      <c r="I731" s="663" t="s">
        <v>3025</v>
      </c>
      <c r="J731" s="663" t="s">
        <v>3026</v>
      </c>
      <c r="K731" s="663" t="s">
        <v>3027</v>
      </c>
      <c r="L731" s="665">
        <v>236.24062874778326</v>
      </c>
      <c r="M731" s="665">
        <v>2</v>
      </c>
      <c r="N731" s="666">
        <v>472.48125749556652</v>
      </c>
    </row>
    <row r="732" spans="1:14" ht="14.4" customHeight="1" x14ac:dyDescent="0.3">
      <c r="A732" s="661" t="s">
        <v>549</v>
      </c>
      <c r="B732" s="662" t="s">
        <v>550</v>
      </c>
      <c r="C732" s="663" t="s">
        <v>559</v>
      </c>
      <c r="D732" s="664" t="s">
        <v>3573</v>
      </c>
      <c r="E732" s="663" t="s">
        <v>565</v>
      </c>
      <c r="F732" s="664" t="s">
        <v>3575</v>
      </c>
      <c r="G732" s="663" t="s">
        <v>2717</v>
      </c>
      <c r="H732" s="663" t="s">
        <v>3028</v>
      </c>
      <c r="I732" s="663" t="s">
        <v>3029</v>
      </c>
      <c r="J732" s="663" t="s">
        <v>3030</v>
      </c>
      <c r="K732" s="663" t="s">
        <v>1105</v>
      </c>
      <c r="L732" s="665">
        <v>98.08</v>
      </c>
      <c r="M732" s="665">
        <v>2</v>
      </c>
      <c r="N732" s="666">
        <v>196.16</v>
      </c>
    </row>
    <row r="733" spans="1:14" ht="14.4" customHeight="1" x14ac:dyDescent="0.3">
      <c r="A733" s="661" t="s">
        <v>549</v>
      </c>
      <c r="B733" s="662" t="s">
        <v>550</v>
      </c>
      <c r="C733" s="663" t="s">
        <v>559</v>
      </c>
      <c r="D733" s="664" t="s">
        <v>3573</v>
      </c>
      <c r="E733" s="663" t="s">
        <v>565</v>
      </c>
      <c r="F733" s="664" t="s">
        <v>3575</v>
      </c>
      <c r="G733" s="663" t="s">
        <v>2717</v>
      </c>
      <c r="H733" s="663" t="s">
        <v>3031</v>
      </c>
      <c r="I733" s="663" t="s">
        <v>3032</v>
      </c>
      <c r="J733" s="663" t="s">
        <v>3033</v>
      </c>
      <c r="K733" s="663" t="s">
        <v>1105</v>
      </c>
      <c r="L733" s="665">
        <v>69.579509765001745</v>
      </c>
      <c r="M733" s="665">
        <v>16</v>
      </c>
      <c r="N733" s="666">
        <v>1113.2721562400279</v>
      </c>
    </row>
    <row r="734" spans="1:14" ht="14.4" customHeight="1" x14ac:dyDescent="0.3">
      <c r="A734" s="661" t="s">
        <v>549</v>
      </c>
      <c r="B734" s="662" t="s">
        <v>550</v>
      </c>
      <c r="C734" s="663" t="s">
        <v>559</v>
      </c>
      <c r="D734" s="664" t="s">
        <v>3573</v>
      </c>
      <c r="E734" s="663" t="s">
        <v>565</v>
      </c>
      <c r="F734" s="664" t="s">
        <v>3575</v>
      </c>
      <c r="G734" s="663" t="s">
        <v>2717</v>
      </c>
      <c r="H734" s="663" t="s">
        <v>3034</v>
      </c>
      <c r="I734" s="663" t="s">
        <v>3035</v>
      </c>
      <c r="J734" s="663" t="s">
        <v>3036</v>
      </c>
      <c r="K734" s="663" t="s">
        <v>3037</v>
      </c>
      <c r="L734" s="665">
        <v>41.56869728837728</v>
      </c>
      <c r="M734" s="665">
        <v>23</v>
      </c>
      <c r="N734" s="666">
        <v>956.08003763267743</v>
      </c>
    </row>
    <row r="735" spans="1:14" ht="14.4" customHeight="1" x14ac:dyDescent="0.3">
      <c r="A735" s="661" t="s">
        <v>549</v>
      </c>
      <c r="B735" s="662" t="s">
        <v>550</v>
      </c>
      <c r="C735" s="663" t="s">
        <v>559</v>
      </c>
      <c r="D735" s="664" t="s">
        <v>3573</v>
      </c>
      <c r="E735" s="663" t="s">
        <v>565</v>
      </c>
      <c r="F735" s="664" t="s">
        <v>3575</v>
      </c>
      <c r="G735" s="663" t="s">
        <v>2717</v>
      </c>
      <c r="H735" s="663" t="s">
        <v>3038</v>
      </c>
      <c r="I735" s="663" t="s">
        <v>3039</v>
      </c>
      <c r="J735" s="663" t="s">
        <v>3040</v>
      </c>
      <c r="K735" s="663" t="s">
        <v>3041</v>
      </c>
      <c r="L735" s="665">
        <v>116.1063178149052</v>
      </c>
      <c r="M735" s="665">
        <v>2</v>
      </c>
      <c r="N735" s="666">
        <v>232.21263562981039</v>
      </c>
    </row>
    <row r="736" spans="1:14" ht="14.4" customHeight="1" x14ac:dyDescent="0.3">
      <c r="A736" s="661" t="s">
        <v>549</v>
      </c>
      <c r="B736" s="662" t="s">
        <v>550</v>
      </c>
      <c r="C736" s="663" t="s">
        <v>559</v>
      </c>
      <c r="D736" s="664" t="s">
        <v>3573</v>
      </c>
      <c r="E736" s="663" t="s">
        <v>565</v>
      </c>
      <c r="F736" s="664" t="s">
        <v>3575</v>
      </c>
      <c r="G736" s="663" t="s">
        <v>2717</v>
      </c>
      <c r="H736" s="663" t="s">
        <v>3042</v>
      </c>
      <c r="I736" s="663" t="s">
        <v>3043</v>
      </c>
      <c r="J736" s="663" t="s">
        <v>3044</v>
      </c>
      <c r="K736" s="663" t="s">
        <v>3045</v>
      </c>
      <c r="L736" s="665">
        <v>163.31</v>
      </c>
      <c r="M736" s="665">
        <v>2</v>
      </c>
      <c r="N736" s="666">
        <v>326.62</v>
      </c>
    </row>
    <row r="737" spans="1:14" ht="14.4" customHeight="1" x14ac:dyDescent="0.3">
      <c r="A737" s="661" t="s">
        <v>549</v>
      </c>
      <c r="B737" s="662" t="s">
        <v>550</v>
      </c>
      <c r="C737" s="663" t="s">
        <v>559</v>
      </c>
      <c r="D737" s="664" t="s">
        <v>3573</v>
      </c>
      <c r="E737" s="663" t="s">
        <v>565</v>
      </c>
      <c r="F737" s="664" t="s">
        <v>3575</v>
      </c>
      <c r="G737" s="663" t="s">
        <v>2717</v>
      </c>
      <c r="H737" s="663" t="s">
        <v>3046</v>
      </c>
      <c r="I737" s="663" t="s">
        <v>3047</v>
      </c>
      <c r="J737" s="663" t="s">
        <v>2732</v>
      </c>
      <c r="K737" s="663" t="s">
        <v>3048</v>
      </c>
      <c r="L737" s="665">
        <v>281.3003560753267</v>
      </c>
      <c r="M737" s="665">
        <v>4</v>
      </c>
      <c r="N737" s="666">
        <v>1125.2014243013068</v>
      </c>
    </row>
    <row r="738" spans="1:14" ht="14.4" customHeight="1" x14ac:dyDescent="0.3">
      <c r="A738" s="661" t="s">
        <v>549</v>
      </c>
      <c r="B738" s="662" t="s">
        <v>550</v>
      </c>
      <c r="C738" s="663" t="s">
        <v>559</v>
      </c>
      <c r="D738" s="664" t="s">
        <v>3573</v>
      </c>
      <c r="E738" s="663" t="s">
        <v>565</v>
      </c>
      <c r="F738" s="664" t="s">
        <v>3575</v>
      </c>
      <c r="G738" s="663" t="s">
        <v>2717</v>
      </c>
      <c r="H738" s="663" t="s">
        <v>3049</v>
      </c>
      <c r="I738" s="663" t="s">
        <v>3049</v>
      </c>
      <c r="J738" s="663" t="s">
        <v>3050</v>
      </c>
      <c r="K738" s="663" t="s">
        <v>604</v>
      </c>
      <c r="L738" s="665">
        <v>28.922500000000003</v>
      </c>
      <c r="M738" s="665">
        <v>1</v>
      </c>
      <c r="N738" s="666">
        <v>28.922500000000003</v>
      </c>
    </row>
    <row r="739" spans="1:14" ht="14.4" customHeight="1" x14ac:dyDescent="0.3">
      <c r="A739" s="661" t="s">
        <v>549</v>
      </c>
      <c r="B739" s="662" t="s">
        <v>550</v>
      </c>
      <c r="C739" s="663" t="s">
        <v>559</v>
      </c>
      <c r="D739" s="664" t="s">
        <v>3573</v>
      </c>
      <c r="E739" s="663" t="s">
        <v>565</v>
      </c>
      <c r="F739" s="664" t="s">
        <v>3575</v>
      </c>
      <c r="G739" s="663" t="s">
        <v>2717</v>
      </c>
      <c r="H739" s="663" t="s">
        <v>3051</v>
      </c>
      <c r="I739" s="663" t="s">
        <v>3052</v>
      </c>
      <c r="J739" s="663" t="s">
        <v>3053</v>
      </c>
      <c r="K739" s="663" t="s">
        <v>2970</v>
      </c>
      <c r="L739" s="665">
        <v>654.51571995543236</v>
      </c>
      <c r="M739" s="665">
        <v>12</v>
      </c>
      <c r="N739" s="666">
        <v>7854.1886394651883</v>
      </c>
    </row>
    <row r="740" spans="1:14" ht="14.4" customHeight="1" x14ac:dyDescent="0.3">
      <c r="A740" s="661" t="s">
        <v>549</v>
      </c>
      <c r="B740" s="662" t="s">
        <v>550</v>
      </c>
      <c r="C740" s="663" t="s">
        <v>559</v>
      </c>
      <c r="D740" s="664" t="s">
        <v>3573</v>
      </c>
      <c r="E740" s="663" t="s">
        <v>565</v>
      </c>
      <c r="F740" s="664" t="s">
        <v>3575</v>
      </c>
      <c r="G740" s="663" t="s">
        <v>2717</v>
      </c>
      <c r="H740" s="663" t="s">
        <v>3054</v>
      </c>
      <c r="I740" s="663" t="s">
        <v>3055</v>
      </c>
      <c r="J740" s="663" t="s">
        <v>3056</v>
      </c>
      <c r="K740" s="663" t="s">
        <v>2970</v>
      </c>
      <c r="L740" s="665">
        <v>812.70758917082878</v>
      </c>
      <c r="M740" s="665">
        <v>5</v>
      </c>
      <c r="N740" s="666">
        <v>4063.5379458541438</v>
      </c>
    </row>
    <row r="741" spans="1:14" ht="14.4" customHeight="1" x14ac:dyDescent="0.3">
      <c r="A741" s="661" t="s">
        <v>549</v>
      </c>
      <c r="B741" s="662" t="s">
        <v>550</v>
      </c>
      <c r="C741" s="663" t="s">
        <v>559</v>
      </c>
      <c r="D741" s="664" t="s">
        <v>3573</v>
      </c>
      <c r="E741" s="663" t="s">
        <v>565</v>
      </c>
      <c r="F741" s="664" t="s">
        <v>3575</v>
      </c>
      <c r="G741" s="663" t="s">
        <v>2717</v>
      </c>
      <c r="H741" s="663" t="s">
        <v>3057</v>
      </c>
      <c r="I741" s="663" t="s">
        <v>3058</v>
      </c>
      <c r="J741" s="663" t="s">
        <v>3059</v>
      </c>
      <c r="K741" s="663" t="s">
        <v>3060</v>
      </c>
      <c r="L741" s="665">
        <v>956.71279218823724</v>
      </c>
      <c r="M741" s="665">
        <v>2</v>
      </c>
      <c r="N741" s="666">
        <v>1913.4255843764745</v>
      </c>
    </row>
    <row r="742" spans="1:14" ht="14.4" customHeight="1" x14ac:dyDescent="0.3">
      <c r="A742" s="661" t="s">
        <v>549</v>
      </c>
      <c r="B742" s="662" t="s">
        <v>550</v>
      </c>
      <c r="C742" s="663" t="s">
        <v>559</v>
      </c>
      <c r="D742" s="664" t="s">
        <v>3573</v>
      </c>
      <c r="E742" s="663" t="s">
        <v>565</v>
      </c>
      <c r="F742" s="664" t="s">
        <v>3575</v>
      </c>
      <c r="G742" s="663" t="s">
        <v>2717</v>
      </c>
      <c r="H742" s="663" t="s">
        <v>3061</v>
      </c>
      <c r="I742" s="663" t="s">
        <v>3062</v>
      </c>
      <c r="J742" s="663" t="s">
        <v>2779</v>
      </c>
      <c r="K742" s="663" t="s">
        <v>3063</v>
      </c>
      <c r="L742" s="665">
        <v>356.49994497449637</v>
      </c>
      <c r="M742" s="665">
        <v>207</v>
      </c>
      <c r="N742" s="666">
        <v>73795.488609720749</v>
      </c>
    </row>
    <row r="743" spans="1:14" ht="14.4" customHeight="1" x14ac:dyDescent="0.3">
      <c r="A743" s="661" t="s">
        <v>549</v>
      </c>
      <c r="B743" s="662" t="s">
        <v>550</v>
      </c>
      <c r="C743" s="663" t="s">
        <v>559</v>
      </c>
      <c r="D743" s="664" t="s">
        <v>3573</v>
      </c>
      <c r="E743" s="663" t="s">
        <v>565</v>
      </c>
      <c r="F743" s="664" t="s">
        <v>3575</v>
      </c>
      <c r="G743" s="663" t="s">
        <v>2717</v>
      </c>
      <c r="H743" s="663" t="s">
        <v>3064</v>
      </c>
      <c r="I743" s="663" t="s">
        <v>3065</v>
      </c>
      <c r="J743" s="663" t="s">
        <v>2779</v>
      </c>
      <c r="K743" s="663" t="s">
        <v>3066</v>
      </c>
      <c r="L743" s="665">
        <v>414.44443890608869</v>
      </c>
      <c r="M743" s="665">
        <v>488</v>
      </c>
      <c r="N743" s="666">
        <v>202248.88618617129</v>
      </c>
    </row>
    <row r="744" spans="1:14" ht="14.4" customHeight="1" x14ac:dyDescent="0.3">
      <c r="A744" s="661" t="s">
        <v>549</v>
      </c>
      <c r="B744" s="662" t="s">
        <v>550</v>
      </c>
      <c r="C744" s="663" t="s">
        <v>559</v>
      </c>
      <c r="D744" s="664" t="s">
        <v>3573</v>
      </c>
      <c r="E744" s="663" t="s">
        <v>565</v>
      </c>
      <c r="F744" s="664" t="s">
        <v>3575</v>
      </c>
      <c r="G744" s="663" t="s">
        <v>2717</v>
      </c>
      <c r="H744" s="663" t="s">
        <v>3067</v>
      </c>
      <c r="I744" s="663" t="s">
        <v>3068</v>
      </c>
      <c r="J744" s="663" t="s">
        <v>3069</v>
      </c>
      <c r="K744" s="663" t="s">
        <v>3070</v>
      </c>
      <c r="L744" s="665">
        <v>128.92965950579361</v>
      </c>
      <c r="M744" s="665">
        <v>3</v>
      </c>
      <c r="N744" s="666">
        <v>386.78897851738083</v>
      </c>
    </row>
    <row r="745" spans="1:14" ht="14.4" customHeight="1" x14ac:dyDescent="0.3">
      <c r="A745" s="661" t="s">
        <v>549</v>
      </c>
      <c r="B745" s="662" t="s">
        <v>550</v>
      </c>
      <c r="C745" s="663" t="s">
        <v>559</v>
      </c>
      <c r="D745" s="664" t="s">
        <v>3573</v>
      </c>
      <c r="E745" s="663" t="s">
        <v>565</v>
      </c>
      <c r="F745" s="664" t="s">
        <v>3575</v>
      </c>
      <c r="G745" s="663" t="s">
        <v>2717</v>
      </c>
      <c r="H745" s="663" t="s">
        <v>3071</v>
      </c>
      <c r="I745" s="663" t="s">
        <v>3072</v>
      </c>
      <c r="J745" s="663" t="s">
        <v>2924</v>
      </c>
      <c r="K745" s="663" t="s">
        <v>1315</v>
      </c>
      <c r="L745" s="665">
        <v>270.46255434575107</v>
      </c>
      <c r="M745" s="665">
        <v>2</v>
      </c>
      <c r="N745" s="666">
        <v>540.92510869150215</v>
      </c>
    </row>
    <row r="746" spans="1:14" ht="14.4" customHeight="1" x14ac:dyDescent="0.3">
      <c r="A746" s="661" t="s">
        <v>549</v>
      </c>
      <c r="B746" s="662" t="s">
        <v>550</v>
      </c>
      <c r="C746" s="663" t="s">
        <v>559</v>
      </c>
      <c r="D746" s="664" t="s">
        <v>3573</v>
      </c>
      <c r="E746" s="663" t="s">
        <v>565</v>
      </c>
      <c r="F746" s="664" t="s">
        <v>3575</v>
      </c>
      <c r="G746" s="663" t="s">
        <v>2717</v>
      </c>
      <c r="H746" s="663" t="s">
        <v>3073</v>
      </c>
      <c r="I746" s="663" t="s">
        <v>3074</v>
      </c>
      <c r="J746" s="663" t="s">
        <v>3075</v>
      </c>
      <c r="K746" s="663" t="s">
        <v>1601</v>
      </c>
      <c r="L746" s="665">
        <v>609.32999999999993</v>
      </c>
      <c r="M746" s="665">
        <v>1</v>
      </c>
      <c r="N746" s="666">
        <v>609.32999999999993</v>
      </c>
    </row>
    <row r="747" spans="1:14" ht="14.4" customHeight="1" x14ac:dyDescent="0.3">
      <c r="A747" s="661" t="s">
        <v>549</v>
      </c>
      <c r="B747" s="662" t="s">
        <v>550</v>
      </c>
      <c r="C747" s="663" t="s">
        <v>559</v>
      </c>
      <c r="D747" s="664" t="s">
        <v>3573</v>
      </c>
      <c r="E747" s="663" t="s">
        <v>565</v>
      </c>
      <c r="F747" s="664" t="s">
        <v>3575</v>
      </c>
      <c r="G747" s="663" t="s">
        <v>2717</v>
      </c>
      <c r="H747" s="663" t="s">
        <v>3076</v>
      </c>
      <c r="I747" s="663" t="s">
        <v>3077</v>
      </c>
      <c r="J747" s="663" t="s">
        <v>3078</v>
      </c>
      <c r="K747" s="663" t="s">
        <v>3079</v>
      </c>
      <c r="L747" s="665">
        <v>187.06987335387385</v>
      </c>
      <c r="M747" s="665">
        <v>3</v>
      </c>
      <c r="N747" s="666">
        <v>561.20962006162154</v>
      </c>
    </row>
    <row r="748" spans="1:14" ht="14.4" customHeight="1" x14ac:dyDescent="0.3">
      <c r="A748" s="661" t="s">
        <v>549</v>
      </c>
      <c r="B748" s="662" t="s">
        <v>550</v>
      </c>
      <c r="C748" s="663" t="s">
        <v>559</v>
      </c>
      <c r="D748" s="664" t="s">
        <v>3573</v>
      </c>
      <c r="E748" s="663" t="s">
        <v>565</v>
      </c>
      <c r="F748" s="664" t="s">
        <v>3575</v>
      </c>
      <c r="G748" s="663" t="s">
        <v>2717</v>
      </c>
      <c r="H748" s="663" t="s">
        <v>3080</v>
      </c>
      <c r="I748" s="663" t="s">
        <v>3081</v>
      </c>
      <c r="J748" s="663" t="s">
        <v>3082</v>
      </c>
      <c r="K748" s="663" t="s">
        <v>3083</v>
      </c>
      <c r="L748" s="665">
        <v>1172.72</v>
      </c>
      <c r="M748" s="665">
        <v>1</v>
      </c>
      <c r="N748" s="666">
        <v>1172.72</v>
      </c>
    </row>
    <row r="749" spans="1:14" ht="14.4" customHeight="1" x14ac:dyDescent="0.3">
      <c r="A749" s="661" t="s">
        <v>549</v>
      </c>
      <c r="B749" s="662" t="s">
        <v>550</v>
      </c>
      <c r="C749" s="663" t="s">
        <v>559</v>
      </c>
      <c r="D749" s="664" t="s">
        <v>3573</v>
      </c>
      <c r="E749" s="663" t="s">
        <v>565</v>
      </c>
      <c r="F749" s="664" t="s">
        <v>3575</v>
      </c>
      <c r="G749" s="663" t="s">
        <v>2717</v>
      </c>
      <c r="H749" s="663" t="s">
        <v>3084</v>
      </c>
      <c r="I749" s="663" t="s">
        <v>3085</v>
      </c>
      <c r="J749" s="663" t="s">
        <v>2892</v>
      </c>
      <c r="K749" s="663" t="s">
        <v>3086</v>
      </c>
      <c r="L749" s="665">
        <v>62.009862406639051</v>
      </c>
      <c r="M749" s="665">
        <v>3</v>
      </c>
      <c r="N749" s="666">
        <v>186.02958721991715</v>
      </c>
    </row>
    <row r="750" spans="1:14" ht="14.4" customHeight="1" x14ac:dyDescent="0.3">
      <c r="A750" s="661" t="s">
        <v>549</v>
      </c>
      <c r="B750" s="662" t="s">
        <v>550</v>
      </c>
      <c r="C750" s="663" t="s">
        <v>559</v>
      </c>
      <c r="D750" s="664" t="s">
        <v>3573</v>
      </c>
      <c r="E750" s="663" t="s">
        <v>565</v>
      </c>
      <c r="F750" s="664" t="s">
        <v>3575</v>
      </c>
      <c r="G750" s="663" t="s">
        <v>2717</v>
      </c>
      <c r="H750" s="663" t="s">
        <v>3087</v>
      </c>
      <c r="I750" s="663" t="s">
        <v>3088</v>
      </c>
      <c r="J750" s="663" t="s">
        <v>3089</v>
      </c>
      <c r="K750" s="663" t="s">
        <v>3090</v>
      </c>
      <c r="L750" s="665">
        <v>182.55</v>
      </c>
      <c r="M750" s="665">
        <v>1</v>
      </c>
      <c r="N750" s="666">
        <v>182.55</v>
      </c>
    </row>
    <row r="751" spans="1:14" ht="14.4" customHeight="1" x14ac:dyDescent="0.3">
      <c r="A751" s="661" t="s">
        <v>549</v>
      </c>
      <c r="B751" s="662" t="s">
        <v>550</v>
      </c>
      <c r="C751" s="663" t="s">
        <v>559</v>
      </c>
      <c r="D751" s="664" t="s">
        <v>3573</v>
      </c>
      <c r="E751" s="663" t="s">
        <v>565</v>
      </c>
      <c r="F751" s="664" t="s">
        <v>3575</v>
      </c>
      <c r="G751" s="663" t="s">
        <v>2717</v>
      </c>
      <c r="H751" s="663" t="s">
        <v>3091</v>
      </c>
      <c r="I751" s="663" t="s">
        <v>3092</v>
      </c>
      <c r="J751" s="663" t="s">
        <v>3093</v>
      </c>
      <c r="K751" s="663" t="s">
        <v>3094</v>
      </c>
      <c r="L751" s="665">
        <v>67.009999999999977</v>
      </c>
      <c r="M751" s="665">
        <v>2</v>
      </c>
      <c r="N751" s="666">
        <v>134.01999999999995</v>
      </c>
    </row>
    <row r="752" spans="1:14" ht="14.4" customHeight="1" x14ac:dyDescent="0.3">
      <c r="A752" s="661" t="s">
        <v>549</v>
      </c>
      <c r="B752" s="662" t="s">
        <v>550</v>
      </c>
      <c r="C752" s="663" t="s">
        <v>559</v>
      </c>
      <c r="D752" s="664" t="s">
        <v>3573</v>
      </c>
      <c r="E752" s="663" t="s">
        <v>565</v>
      </c>
      <c r="F752" s="664" t="s">
        <v>3575</v>
      </c>
      <c r="G752" s="663" t="s">
        <v>2717</v>
      </c>
      <c r="H752" s="663" t="s">
        <v>3095</v>
      </c>
      <c r="I752" s="663" t="s">
        <v>3096</v>
      </c>
      <c r="J752" s="663" t="s">
        <v>2767</v>
      </c>
      <c r="K752" s="663" t="s">
        <v>3097</v>
      </c>
      <c r="L752" s="665">
        <v>143.886875</v>
      </c>
      <c r="M752" s="665">
        <v>16</v>
      </c>
      <c r="N752" s="666">
        <v>2302.19</v>
      </c>
    </row>
    <row r="753" spans="1:14" ht="14.4" customHeight="1" x14ac:dyDescent="0.3">
      <c r="A753" s="661" t="s">
        <v>549</v>
      </c>
      <c r="B753" s="662" t="s">
        <v>550</v>
      </c>
      <c r="C753" s="663" t="s">
        <v>559</v>
      </c>
      <c r="D753" s="664" t="s">
        <v>3573</v>
      </c>
      <c r="E753" s="663" t="s">
        <v>565</v>
      </c>
      <c r="F753" s="664" t="s">
        <v>3575</v>
      </c>
      <c r="G753" s="663" t="s">
        <v>2717</v>
      </c>
      <c r="H753" s="663" t="s">
        <v>3098</v>
      </c>
      <c r="I753" s="663" t="s">
        <v>3099</v>
      </c>
      <c r="J753" s="663" t="s">
        <v>3100</v>
      </c>
      <c r="K753" s="663" t="s">
        <v>3101</v>
      </c>
      <c r="L753" s="665">
        <v>105.68476447643765</v>
      </c>
      <c r="M753" s="665">
        <v>21</v>
      </c>
      <c r="N753" s="666">
        <v>2219.3800540051907</v>
      </c>
    </row>
    <row r="754" spans="1:14" ht="14.4" customHeight="1" x14ac:dyDescent="0.3">
      <c r="A754" s="661" t="s">
        <v>549</v>
      </c>
      <c r="B754" s="662" t="s">
        <v>550</v>
      </c>
      <c r="C754" s="663" t="s">
        <v>559</v>
      </c>
      <c r="D754" s="664" t="s">
        <v>3573</v>
      </c>
      <c r="E754" s="663" t="s">
        <v>565</v>
      </c>
      <c r="F754" s="664" t="s">
        <v>3575</v>
      </c>
      <c r="G754" s="663" t="s">
        <v>2717</v>
      </c>
      <c r="H754" s="663" t="s">
        <v>3102</v>
      </c>
      <c r="I754" s="663" t="s">
        <v>3103</v>
      </c>
      <c r="J754" s="663" t="s">
        <v>2878</v>
      </c>
      <c r="K754" s="663" t="s">
        <v>3104</v>
      </c>
      <c r="L754" s="665">
        <v>84.18</v>
      </c>
      <c r="M754" s="665">
        <v>2</v>
      </c>
      <c r="N754" s="666">
        <v>168.36</v>
      </c>
    </row>
    <row r="755" spans="1:14" ht="14.4" customHeight="1" x14ac:dyDescent="0.3">
      <c r="A755" s="661" t="s">
        <v>549</v>
      </c>
      <c r="B755" s="662" t="s">
        <v>550</v>
      </c>
      <c r="C755" s="663" t="s">
        <v>559</v>
      </c>
      <c r="D755" s="664" t="s">
        <v>3573</v>
      </c>
      <c r="E755" s="663" t="s">
        <v>565</v>
      </c>
      <c r="F755" s="664" t="s">
        <v>3575</v>
      </c>
      <c r="G755" s="663" t="s">
        <v>2717</v>
      </c>
      <c r="H755" s="663" t="s">
        <v>3105</v>
      </c>
      <c r="I755" s="663" t="s">
        <v>3106</v>
      </c>
      <c r="J755" s="663" t="s">
        <v>3107</v>
      </c>
      <c r="K755" s="663" t="s">
        <v>3108</v>
      </c>
      <c r="L755" s="665">
        <v>217.0100000000001</v>
      </c>
      <c r="M755" s="665">
        <v>1</v>
      </c>
      <c r="N755" s="666">
        <v>217.0100000000001</v>
      </c>
    </row>
    <row r="756" spans="1:14" ht="14.4" customHeight="1" x14ac:dyDescent="0.3">
      <c r="A756" s="661" t="s">
        <v>549</v>
      </c>
      <c r="B756" s="662" t="s">
        <v>550</v>
      </c>
      <c r="C756" s="663" t="s">
        <v>559</v>
      </c>
      <c r="D756" s="664" t="s">
        <v>3573</v>
      </c>
      <c r="E756" s="663" t="s">
        <v>565</v>
      </c>
      <c r="F756" s="664" t="s">
        <v>3575</v>
      </c>
      <c r="G756" s="663" t="s">
        <v>2717</v>
      </c>
      <c r="H756" s="663" t="s">
        <v>3109</v>
      </c>
      <c r="I756" s="663" t="s">
        <v>3110</v>
      </c>
      <c r="J756" s="663" t="s">
        <v>3111</v>
      </c>
      <c r="K756" s="663" t="s">
        <v>3112</v>
      </c>
      <c r="L756" s="665">
        <v>548.5</v>
      </c>
      <c r="M756" s="665">
        <v>1</v>
      </c>
      <c r="N756" s="666">
        <v>548.5</v>
      </c>
    </row>
    <row r="757" spans="1:14" ht="14.4" customHeight="1" x14ac:dyDescent="0.3">
      <c r="A757" s="661" t="s">
        <v>549</v>
      </c>
      <c r="B757" s="662" t="s">
        <v>550</v>
      </c>
      <c r="C757" s="663" t="s">
        <v>559</v>
      </c>
      <c r="D757" s="664" t="s">
        <v>3573</v>
      </c>
      <c r="E757" s="663" t="s">
        <v>565</v>
      </c>
      <c r="F757" s="664" t="s">
        <v>3575</v>
      </c>
      <c r="G757" s="663" t="s">
        <v>2717</v>
      </c>
      <c r="H757" s="663" t="s">
        <v>3113</v>
      </c>
      <c r="I757" s="663" t="s">
        <v>3113</v>
      </c>
      <c r="J757" s="663" t="s">
        <v>3114</v>
      </c>
      <c r="K757" s="663" t="s">
        <v>2970</v>
      </c>
      <c r="L757" s="665">
        <v>1461.0099999999998</v>
      </c>
      <c r="M757" s="665">
        <v>1</v>
      </c>
      <c r="N757" s="666">
        <v>1461.0099999999998</v>
      </c>
    </row>
    <row r="758" spans="1:14" ht="14.4" customHeight="1" x14ac:dyDescent="0.3">
      <c r="A758" s="661" t="s">
        <v>549</v>
      </c>
      <c r="B758" s="662" t="s">
        <v>550</v>
      </c>
      <c r="C758" s="663" t="s">
        <v>559</v>
      </c>
      <c r="D758" s="664" t="s">
        <v>3573</v>
      </c>
      <c r="E758" s="663" t="s">
        <v>565</v>
      </c>
      <c r="F758" s="664" t="s">
        <v>3575</v>
      </c>
      <c r="G758" s="663" t="s">
        <v>2717</v>
      </c>
      <c r="H758" s="663" t="s">
        <v>3115</v>
      </c>
      <c r="I758" s="663" t="s">
        <v>3116</v>
      </c>
      <c r="J758" s="663" t="s">
        <v>3117</v>
      </c>
      <c r="K758" s="663" t="s">
        <v>3118</v>
      </c>
      <c r="L758" s="665">
        <v>1426.4449999999999</v>
      </c>
      <c r="M758" s="665">
        <v>4</v>
      </c>
      <c r="N758" s="666">
        <v>5705.78</v>
      </c>
    </row>
    <row r="759" spans="1:14" ht="14.4" customHeight="1" x14ac:dyDescent="0.3">
      <c r="A759" s="661" t="s">
        <v>549</v>
      </c>
      <c r="B759" s="662" t="s">
        <v>550</v>
      </c>
      <c r="C759" s="663" t="s">
        <v>559</v>
      </c>
      <c r="D759" s="664" t="s">
        <v>3573</v>
      </c>
      <c r="E759" s="663" t="s">
        <v>565</v>
      </c>
      <c r="F759" s="664" t="s">
        <v>3575</v>
      </c>
      <c r="G759" s="663" t="s">
        <v>2717</v>
      </c>
      <c r="H759" s="663" t="s">
        <v>3119</v>
      </c>
      <c r="I759" s="663" t="s">
        <v>3120</v>
      </c>
      <c r="J759" s="663" t="s">
        <v>3121</v>
      </c>
      <c r="K759" s="663" t="s">
        <v>3122</v>
      </c>
      <c r="L759" s="665">
        <v>160.66499999999999</v>
      </c>
      <c r="M759" s="665">
        <v>2</v>
      </c>
      <c r="N759" s="666">
        <v>321.33</v>
      </c>
    </row>
    <row r="760" spans="1:14" ht="14.4" customHeight="1" x14ac:dyDescent="0.3">
      <c r="A760" s="661" t="s">
        <v>549</v>
      </c>
      <c r="B760" s="662" t="s">
        <v>550</v>
      </c>
      <c r="C760" s="663" t="s">
        <v>559</v>
      </c>
      <c r="D760" s="664" t="s">
        <v>3573</v>
      </c>
      <c r="E760" s="663" t="s">
        <v>565</v>
      </c>
      <c r="F760" s="664" t="s">
        <v>3575</v>
      </c>
      <c r="G760" s="663" t="s">
        <v>2717</v>
      </c>
      <c r="H760" s="663" t="s">
        <v>3123</v>
      </c>
      <c r="I760" s="663" t="s">
        <v>3124</v>
      </c>
      <c r="J760" s="663" t="s">
        <v>3125</v>
      </c>
      <c r="K760" s="663" t="s">
        <v>3126</v>
      </c>
      <c r="L760" s="665">
        <v>374.290345875919</v>
      </c>
      <c r="M760" s="665">
        <v>1</v>
      </c>
      <c r="N760" s="666">
        <v>374.290345875919</v>
      </c>
    </row>
    <row r="761" spans="1:14" ht="14.4" customHeight="1" x14ac:dyDescent="0.3">
      <c r="A761" s="661" t="s">
        <v>549</v>
      </c>
      <c r="B761" s="662" t="s">
        <v>550</v>
      </c>
      <c r="C761" s="663" t="s">
        <v>559</v>
      </c>
      <c r="D761" s="664" t="s">
        <v>3573</v>
      </c>
      <c r="E761" s="663" t="s">
        <v>565</v>
      </c>
      <c r="F761" s="664" t="s">
        <v>3575</v>
      </c>
      <c r="G761" s="663" t="s">
        <v>2717</v>
      </c>
      <c r="H761" s="663" t="s">
        <v>3127</v>
      </c>
      <c r="I761" s="663" t="s">
        <v>3127</v>
      </c>
      <c r="J761" s="663" t="s">
        <v>2868</v>
      </c>
      <c r="K761" s="663" t="s">
        <v>3128</v>
      </c>
      <c r="L761" s="665">
        <v>128.3144655577735</v>
      </c>
      <c r="M761" s="665">
        <v>5</v>
      </c>
      <c r="N761" s="666">
        <v>641.57232778886748</v>
      </c>
    </row>
    <row r="762" spans="1:14" ht="14.4" customHeight="1" x14ac:dyDescent="0.3">
      <c r="A762" s="661" t="s">
        <v>549</v>
      </c>
      <c r="B762" s="662" t="s">
        <v>550</v>
      </c>
      <c r="C762" s="663" t="s">
        <v>559</v>
      </c>
      <c r="D762" s="664" t="s">
        <v>3573</v>
      </c>
      <c r="E762" s="663" t="s">
        <v>565</v>
      </c>
      <c r="F762" s="664" t="s">
        <v>3575</v>
      </c>
      <c r="G762" s="663" t="s">
        <v>2717</v>
      </c>
      <c r="H762" s="663" t="s">
        <v>3129</v>
      </c>
      <c r="I762" s="663" t="s">
        <v>3130</v>
      </c>
      <c r="J762" s="663" t="s">
        <v>3131</v>
      </c>
      <c r="K762" s="663" t="s">
        <v>3132</v>
      </c>
      <c r="L762" s="665">
        <v>173.94</v>
      </c>
      <c r="M762" s="665">
        <v>1</v>
      </c>
      <c r="N762" s="666">
        <v>173.94</v>
      </c>
    </row>
    <row r="763" spans="1:14" ht="14.4" customHeight="1" x14ac:dyDescent="0.3">
      <c r="A763" s="661" t="s">
        <v>549</v>
      </c>
      <c r="B763" s="662" t="s">
        <v>550</v>
      </c>
      <c r="C763" s="663" t="s">
        <v>559</v>
      </c>
      <c r="D763" s="664" t="s">
        <v>3573</v>
      </c>
      <c r="E763" s="663" t="s">
        <v>565</v>
      </c>
      <c r="F763" s="664" t="s">
        <v>3575</v>
      </c>
      <c r="G763" s="663" t="s">
        <v>2717</v>
      </c>
      <c r="H763" s="663" t="s">
        <v>3133</v>
      </c>
      <c r="I763" s="663" t="s">
        <v>3134</v>
      </c>
      <c r="J763" s="663" t="s">
        <v>3131</v>
      </c>
      <c r="K763" s="663" t="s">
        <v>3135</v>
      </c>
      <c r="L763" s="665">
        <v>582.64</v>
      </c>
      <c r="M763" s="665">
        <v>1</v>
      </c>
      <c r="N763" s="666">
        <v>582.64</v>
      </c>
    </row>
    <row r="764" spans="1:14" ht="14.4" customHeight="1" x14ac:dyDescent="0.3">
      <c r="A764" s="661" t="s">
        <v>549</v>
      </c>
      <c r="B764" s="662" t="s">
        <v>550</v>
      </c>
      <c r="C764" s="663" t="s">
        <v>559</v>
      </c>
      <c r="D764" s="664" t="s">
        <v>3573</v>
      </c>
      <c r="E764" s="663" t="s">
        <v>565</v>
      </c>
      <c r="F764" s="664" t="s">
        <v>3575</v>
      </c>
      <c r="G764" s="663" t="s">
        <v>2717</v>
      </c>
      <c r="H764" s="663" t="s">
        <v>3136</v>
      </c>
      <c r="I764" s="663" t="s">
        <v>3137</v>
      </c>
      <c r="J764" s="663" t="s">
        <v>3138</v>
      </c>
      <c r="K764" s="663" t="s">
        <v>3139</v>
      </c>
      <c r="L764" s="665">
        <v>550.07533882982261</v>
      </c>
      <c r="M764" s="665">
        <v>2</v>
      </c>
      <c r="N764" s="666">
        <v>1100.1506776596452</v>
      </c>
    </row>
    <row r="765" spans="1:14" ht="14.4" customHeight="1" x14ac:dyDescent="0.3">
      <c r="A765" s="661" t="s">
        <v>549</v>
      </c>
      <c r="B765" s="662" t="s">
        <v>550</v>
      </c>
      <c r="C765" s="663" t="s">
        <v>559</v>
      </c>
      <c r="D765" s="664" t="s">
        <v>3573</v>
      </c>
      <c r="E765" s="663" t="s">
        <v>565</v>
      </c>
      <c r="F765" s="664" t="s">
        <v>3575</v>
      </c>
      <c r="G765" s="663" t="s">
        <v>2717</v>
      </c>
      <c r="H765" s="663" t="s">
        <v>3140</v>
      </c>
      <c r="I765" s="663" t="s">
        <v>3141</v>
      </c>
      <c r="J765" s="663" t="s">
        <v>3142</v>
      </c>
      <c r="K765" s="663" t="s">
        <v>1108</v>
      </c>
      <c r="L765" s="665">
        <v>118.43987853059868</v>
      </c>
      <c r="M765" s="665">
        <v>3</v>
      </c>
      <c r="N765" s="666">
        <v>355.31963559179604</v>
      </c>
    </row>
    <row r="766" spans="1:14" ht="14.4" customHeight="1" x14ac:dyDescent="0.3">
      <c r="A766" s="661" t="s">
        <v>549</v>
      </c>
      <c r="B766" s="662" t="s">
        <v>550</v>
      </c>
      <c r="C766" s="663" t="s">
        <v>559</v>
      </c>
      <c r="D766" s="664" t="s">
        <v>3573</v>
      </c>
      <c r="E766" s="663" t="s">
        <v>565</v>
      </c>
      <c r="F766" s="664" t="s">
        <v>3575</v>
      </c>
      <c r="G766" s="663" t="s">
        <v>2717</v>
      </c>
      <c r="H766" s="663" t="s">
        <v>3143</v>
      </c>
      <c r="I766" s="663" t="s">
        <v>3144</v>
      </c>
      <c r="J766" s="663" t="s">
        <v>3145</v>
      </c>
      <c r="K766" s="663" t="s">
        <v>1398</v>
      </c>
      <c r="L766" s="665">
        <v>42.542172611044478</v>
      </c>
      <c r="M766" s="665">
        <v>33</v>
      </c>
      <c r="N766" s="666">
        <v>1403.8916961644677</v>
      </c>
    </row>
    <row r="767" spans="1:14" ht="14.4" customHeight="1" x14ac:dyDescent="0.3">
      <c r="A767" s="661" t="s">
        <v>549</v>
      </c>
      <c r="B767" s="662" t="s">
        <v>550</v>
      </c>
      <c r="C767" s="663" t="s">
        <v>559</v>
      </c>
      <c r="D767" s="664" t="s">
        <v>3573</v>
      </c>
      <c r="E767" s="663" t="s">
        <v>565</v>
      </c>
      <c r="F767" s="664" t="s">
        <v>3575</v>
      </c>
      <c r="G767" s="663" t="s">
        <v>2717</v>
      </c>
      <c r="H767" s="663" t="s">
        <v>3146</v>
      </c>
      <c r="I767" s="663" t="s">
        <v>3147</v>
      </c>
      <c r="J767" s="663" t="s">
        <v>2736</v>
      </c>
      <c r="K767" s="663" t="s">
        <v>3148</v>
      </c>
      <c r="L767" s="665">
        <v>261.80000000000007</v>
      </c>
      <c r="M767" s="665">
        <v>1</v>
      </c>
      <c r="N767" s="666">
        <v>261.80000000000007</v>
      </c>
    </row>
    <row r="768" spans="1:14" ht="14.4" customHeight="1" x14ac:dyDescent="0.3">
      <c r="A768" s="661" t="s">
        <v>549</v>
      </c>
      <c r="B768" s="662" t="s">
        <v>550</v>
      </c>
      <c r="C768" s="663" t="s">
        <v>559</v>
      </c>
      <c r="D768" s="664" t="s">
        <v>3573</v>
      </c>
      <c r="E768" s="663" t="s">
        <v>565</v>
      </c>
      <c r="F768" s="664" t="s">
        <v>3575</v>
      </c>
      <c r="G768" s="663" t="s">
        <v>2717</v>
      </c>
      <c r="H768" s="663" t="s">
        <v>3149</v>
      </c>
      <c r="I768" s="663" t="s">
        <v>3150</v>
      </c>
      <c r="J768" s="663" t="s">
        <v>2753</v>
      </c>
      <c r="K768" s="663" t="s">
        <v>1601</v>
      </c>
      <c r="L768" s="665">
        <v>135.45108276638871</v>
      </c>
      <c r="M768" s="665">
        <v>1</v>
      </c>
      <c r="N768" s="666">
        <v>135.45108276638871</v>
      </c>
    </row>
    <row r="769" spans="1:14" ht="14.4" customHeight="1" x14ac:dyDescent="0.3">
      <c r="A769" s="661" t="s">
        <v>549</v>
      </c>
      <c r="B769" s="662" t="s">
        <v>550</v>
      </c>
      <c r="C769" s="663" t="s">
        <v>559</v>
      </c>
      <c r="D769" s="664" t="s">
        <v>3573</v>
      </c>
      <c r="E769" s="663" t="s">
        <v>565</v>
      </c>
      <c r="F769" s="664" t="s">
        <v>3575</v>
      </c>
      <c r="G769" s="663" t="s">
        <v>2717</v>
      </c>
      <c r="H769" s="663" t="s">
        <v>3151</v>
      </c>
      <c r="I769" s="663" t="s">
        <v>3152</v>
      </c>
      <c r="J769" s="663" t="s">
        <v>3153</v>
      </c>
      <c r="K769" s="663" t="s">
        <v>3154</v>
      </c>
      <c r="L769" s="665">
        <v>156.03000000000003</v>
      </c>
      <c r="M769" s="665">
        <v>1</v>
      </c>
      <c r="N769" s="666">
        <v>156.03000000000003</v>
      </c>
    </row>
    <row r="770" spans="1:14" ht="14.4" customHeight="1" x14ac:dyDescent="0.3">
      <c r="A770" s="661" t="s">
        <v>549</v>
      </c>
      <c r="B770" s="662" t="s">
        <v>550</v>
      </c>
      <c r="C770" s="663" t="s">
        <v>559</v>
      </c>
      <c r="D770" s="664" t="s">
        <v>3573</v>
      </c>
      <c r="E770" s="663" t="s">
        <v>565</v>
      </c>
      <c r="F770" s="664" t="s">
        <v>3575</v>
      </c>
      <c r="G770" s="663" t="s">
        <v>2717</v>
      </c>
      <c r="H770" s="663" t="s">
        <v>3155</v>
      </c>
      <c r="I770" s="663" t="s">
        <v>3156</v>
      </c>
      <c r="J770" s="663" t="s">
        <v>3157</v>
      </c>
      <c r="K770" s="663" t="s">
        <v>3158</v>
      </c>
      <c r="L770" s="665">
        <v>1003.8900000000002</v>
      </c>
      <c r="M770" s="665">
        <v>4</v>
      </c>
      <c r="N770" s="666">
        <v>4015.5600000000009</v>
      </c>
    </row>
    <row r="771" spans="1:14" ht="14.4" customHeight="1" x14ac:dyDescent="0.3">
      <c r="A771" s="661" t="s">
        <v>549</v>
      </c>
      <c r="B771" s="662" t="s">
        <v>550</v>
      </c>
      <c r="C771" s="663" t="s">
        <v>559</v>
      </c>
      <c r="D771" s="664" t="s">
        <v>3573</v>
      </c>
      <c r="E771" s="663" t="s">
        <v>565</v>
      </c>
      <c r="F771" s="664" t="s">
        <v>3575</v>
      </c>
      <c r="G771" s="663" t="s">
        <v>2717</v>
      </c>
      <c r="H771" s="663" t="s">
        <v>3159</v>
      </c>
      <c r="I771" s="663" t="s">
        <v>3160</v>
      </c>
      <c r="J771" s="663" t="s">
        <v>2729</v>
      </c>
      <c r="K771" s="663" t="s">
        <v>1652</v>
      </c>
      <c r="L771" s="665">
        <v>151.09056925719517</v>
      </c>
      <c r="M771" s="665">
        <v>17</v>
      </c>
      <c r="N771" s="666">
        <v>2568.5396773723178</v>
      </c>
    </row>
    <row r="772" spans="1:14" ht="14.4" customHeight="1" x14ac:dyDescent="0.3">
      <c r="A772" s="661" t="s">
        <v>549</v>
      </c>
      <c r="B772" s="662" t="s">
        <v>550</v>
      </c>
      <c r="C772" s="663" t="s">
        <v>559</v>
      </c>
      <c r="D772" s="664" t="s">
        <v>3573</v>
      </c>
      <c r="E772" s="663" t="s">
        <v>565</v>
      </c>
      <c r="F772" s="664" t="s">
        <v>3575</v>
      </c>
      <c r="G772" s="663" t="s">
        <v>2717</v>
      </c>
      <c r="H772" s="663" t="s">
        <v>3161</v>
      </c>
      <c r="I772" s="663" t="s">
        <v>3161</v>
      </c>
      <c r="J772" s="663" t="s">
        <v>3162</v>
      </c>
      <c r="K772" s="663" t="s">
        <v>3163</v>
      </c>
      <c r="L772" s="665">
        <v>231.32765763732493</v>
      </c>
      <c r="M772" s="665">
        <v>8</v>
      </c>
      <c r="N772" s="666">
        <v>1850.6212610985995</v>
      </c>
    </row>
    <row r="773" spans="1:14" ht="14.4" customHeight="1" x14ac:dyDescent="0.3">
      <c r="A773" s="661" t="s">
        <v>549</v>
      </c>
      <c r="B773" s="662" t="s">
        <v>550</v>
      </c>
      <c r="C773" s="663" t="s">
        <v>559</v>
      </c>
      <c r="D773" s="664" t="s">
        <v>3573</v>
      </c>
      <c r="E773" s="663" t="s">
        <v>565</v>
      </c>
      <c r="F773" s="664" t="s">
        <v>3575</v>
      </c>
      <c r="G773" s="663" t="s">
        <v>2717</v>
      </c>
      <c r="H773" s="663" t="s">
        <v>3164</v>
      </c>
      <c r="I773" s="663" t="s">
        <v>3165</v>
      </c>
      <c r="J773" s="663" t="s">
        <v>3166</v>
      </c>
      <c r="K773" s="663" t="s">
        <v>1146</v>
      </c>
      <c r="L773" s="665">
        <v>101.8400456683048</v>
      </c>
      <c r="M773" s="665">
        <v>3</v>
      </c>
      <c r="N773" s="666">
        <v>305.52013700491437</v>
      </c>
    </row>
    <row r="774" spans="1:14" ht="14.4" customHeight="1" x14ac:dyDescent="0.3">
      <c r="A774" s="661" t="s">
        <v>549</v>
      </c>
      <c r="B774" s="662" t="s">
        <v>550</v>
      </c>
      <c r="C774" s="663" t="s">
        <v>559</v>
      </c>
      <c r="D774" s="664" t="s">
        <v>3573</v>
      </c>
      <c r="E774" s="663" t="s">
        <v>565</v>
      </c>
      <c r="F774" s="664" t="s">
        <v>3575</v>
      </c>
      <c r="G774" s="663" t="s">
        <v>2717</v>
      </c>
      <c r="H774" s="663" t="s">
        <v>3167</v>
      </c>
      <c r="I774" s="663" t="s">
        <v>3168</v>
      </c>
      <c r="J774" s="663" t="s">
        <v>3169</v>
      </c>
      <c r="K774" s="663" t="s">
        <v>3170</v>
      </c>
      <c r="L774" s="665">
        <v>1013.0143585103724</v>
      </c>
      <c r="M774" s="665">
        <v>3</v>
      </c>
      <c r="N774" s="666">
        <v>3039.0430755311172</v>
      </c>
    </row>
    <row r="775" spans="1:14" ht="14.4" customHeight="1" x14ac:dyDescent="0.3">
      <c r="A775" s="661" t="s">
        <v>549</v>
      </c>
      <c r="B775" s="662" t="s">
        <v>550</v>
      </c>
      <c r="C775" s="663" t="s">
        <v>559</v>
      </c>
      <c r="D775" s="664" t="s">
        <v>3573</v>
      </c>
      <c r="E775" s="663" t="s">
        <v>565</v>
      </c>
      <c r="F775" s="664" t="s">
        <v>3575</v>
      </c>
      <c r="G775" s="663" t="s">
        <v>2717</v>
      </c>
      <c r="H775" s="663" t="s">
        <v>3171</v>
      </c>
      <c r="I775" s="663" t="s">
        <v>3172</v>
      </c>
      <c r="J775" s="663" t="s">
        <v>3173</v>
      </c>
      <c r="K775" s="663" t="s">
        <v>3174</v>
      </c>
      <c r="L775" s="665">
        <v>1302.67</v>
      </c>
      <c r="M775" s="665">
        <v>1</v>
      </c>
      <c r="N775" s="666">
        <v>1302.67</v>
      </c>
    </row>
    <row r="776" spans="1:14" ht="14.4" customHeight="1" x14ac:dyDescent="0.3">
      <c r="A776" s="661" t="s">
        <v>549</v>
      </c>
      <c r="B776" s="662" t="s">
        <v>550</v>
      </c>
      <c r="C776" s="663" t="s">
        <v>559</v>
      </c>
      <c r="D776" s="664" t="s">
        <v>3573</v>
      </c>
      <c r="E776" s="663" t="s">
        <v>565</v>
      </c>
      <c r="F776" s="664" t="s">
        <v>3575</v>
      </c>
      <c r="G776" s="663" t="s">
        <v>2717</v>
      </c>
      <c r="H776" s="663" t="s">
        <v>3175</v>
      </c>
      <c r="I776" s="663" t="s">
        <v>3175</v>
      </c>
      <c r="J776" s="663" t="s">
        <v>3176</v>
      </c>
      <c r="K776" s="663" t="s">
        <v>3177</v>
      </c>
      <c r="L776" s="665">
        <v>55.166645886192448</v>
      </c>
      <c r="M776" s="665">
        <v>6</v>
      </c>
      <c r="N776" s="666">
        <v>330.9998753171547</v>
      </c>
    </row>
    <row r="777" spans="1:14" ht="14.4" customHeight="1" x14ac:dyDescent="0.3">
      <c r="A777" s="661" t="s">
        <v>549</v>
      </c>
      <c r="B777" s="662" t="s">
        <v>550</v>
      </c>
      <c r="C777" s="663" t="s">
        <v>559</v>
      </c>
      <c r="D777" s="664" t="s">
        <v>3573</v>
      </c>
      <c r="E777" s="663" t="s">
        <v>565</v>
      </c>
      <c r="F777" s="664" t="s">
        <v>3575</v>
      </c>
      <c r="G777" s="663" t="s">
        <v>2717</v>
      </c>
      <c r="H777" s="663" t="s">
        <v>3178</v>
      </c>
      <c r="I777" s="663" t="s">
        <v>3178</v>
      </c>
      <c r="J777" s="663" t="s">
        <v>3179</v>
      </c>
      <c r="K777" s="663" t="s">
        <v>3180</v>
      </c>
      <c r="L777" s="665">
        <v>476.45005592306268</v>
      </c>
      <c r="M777" s="665">
        <v>1</v>
      </c>
      <c r="N777" s="666">
        <v>476.45005592306268</v>
      </c>
    </row>
    <row r="778" spans="1:14" ht="14.4" customHeight="1" x14ac:dyDescent="0.3">
      <c r="A778" s="661" t="s">
        <v>549</v>
      </c>
      <c r="B778" s="662" t="s">
        <v>550</v>
      </c>
      <c r="C778" s="663" t="s">
        <v>559</v>
      </c>
      <c r="D778" s="664" t="s">
        <v>3573</v>
      </c>
      <c r="E778" s="663" t="s">
        <v>565</v>
      </c>
      <c r="F778" s="664" t="s">
        <v>3575</v>
      </c>
      <c r="G778" s="663" t="s">
        <v>2717</v>
      </c>
      <c r="H778" s="663" t="s">
        <v>3181</v>
      </c>
      <c r="I778" s="663" t="s">
        <v>3182</v>
      </c>
      <c r="J778" s="663" t="s">
        <v>2951</v>
      </c>
      <c r="K778" s="663" t="s">
        <v>2004</v>
      </c>
      <c r="L778" s="665">
        <v>193.6733333333334</v>
      </c>
      <c r="M778" s="665">
        <v>3</v>
      </c>
      <c r="N778" s="666">
        <v>581.02000000000021</v>
      </c>
    </row>
    <row r="779" spans="1:14" ht="14.4" customHeight="1" x14ac:dyDescent="0.3">
      <c r="A779" s="661" t="s">
        <v>549</v>
      </c>
      <c r="B779" s="662" t="s">
        <v>550</v>
      </c>
      <c r="C779" s="663" t="s">
        <v>559</v>
      </c>
      <c r="D779" s="664" t="s">
        <v>3573</v>
      </c>
      <c r="E779" s="663" t="s">
        <v>565</v>
      </c>
      <c r="F779" s="664" t="s">
        <v>3575</v>
      </c>
      <c r="G779" s="663" t="s">
        <v>2717</v>
      </c>
      <c r="H779" s="663" t="s">
        <v>3183</v>
      </c>
      <c r="I779" s="663" t="s">
        <v>1893</v>
      </c>
      <c r="J779" s="663" t="s">
        <v>3184</v>
      </c>
      <c r="K779" s="663" t="s">
        <v>3185</v>
      </c>
      <c r="L779" s="665">
        <v>153.15671987171027</v>
      </c>
      <c r="M779" s="665">
        <v>3</v>
      </c>
      <c r="N779" s="666">
        <v>459.4701596151308</v>
      </c>
    </row>
    <row r="780" spans="1:14" ht="14.4" customHeight="1" x14ac:dyDescent="0.3">
      <c r="A780" s="661" t="s">
        <v>549</v>
      </c>
      <c r="B780" s="662" t="s">
        <v>550</v>
      </c>
      <c r="C780" s="663" t="s">
        <v>559</v>
      </c>
      <c r="D780" s="664" t="s">
        <v>3573</v>
      </c>
      <c r="E780" s="663" t="s">
        <v>565</v>
      </c>
      <c r="F780" s="664" t="s">
        <v>3575</v>
      </c>
      <c r="G780" s="663" t="s">
        <v>2717</v>
      </c>
      <c r="H780" s="663" t="s">
        <v>3186</v>
      </c>
      <c r="I780" s="663" t="s">
        <v>3186</v>
      </c>
      <c r="J780" s="663" t="s">
        <v>3179</v>
      </c>
      <c r="K780" s="663" t="s">
        <v>3187</v>
      </c>
      <c r="L780" s="665">
        <v>997.43881546244052</v>
      </c>
      <c r="M780" s="665">
        <v>1</v>
      </c>
      <c r="N780" s="666">
        <v>997.43881546244052</v>
      </c>
    </row>
    <row r="781" spans="1:14" ht="14.4" customHeight="1" x14ac:dyDescent="0.3">
      <c r="A781" s="661" t="s">
        <v>549</v>
      </c>
      <c r="B781" s="662" t="s">
        <v>550</v>
      </c>
      <c r="C781" s="663" t="s">
        <v>559</v>
      </c>
      <c r="D781" s="664" t="s">
        <v>3573</v>
      </c>
      <c r="E781" s="663" t="s">
        <v>565</v>
      </c>
      <c r="F781" s="664" t="s">
        <v>3575</v>
      </c>
      <c r="G781" s="663" t="s">
        <v>2717</v>
      </c>
      <c r="H781" s="663" t="s">
        <v>3188</v>
      </c>
      <c r="I781" s="663" t="s">
        <v>3189</v>
      </c>
      <c r="J781" s="663" t="s">
        <v>2917</v>
      </c>
      <c r="K781" s="663" t="s">
        <v>3190</v>
      </c>
      <c r="L781" s="665">
        <v>129.39989053683269</v>
      </c>
      <c r="M781" s="665">
        <v>2</v>
      </c>
      <c r="N781" s="666">
        <v>258.79978107366537</v>
      </c>
    </row>
    <row r="782" spans="1:14" ht="14.4" customHeight="1" x14ac:dyDescent="0.3">
      <c r="A782" s="661" t="s">
        <v>549</v>
      </c>
      <c r="B782" s="662" t="s">
        <v>550</v>
      </c>
      <c r="C782" s="663" t="s">
        <v>559</v>
      </c>
      <c r="D782" s="664" t="s">
        <v>3573</v>
      </c>
      <c r="E782" s="663" t="s">
        <v>565</v>
      </c>
      <c r="F782" s="664" t="s">
        <v>3575</v>
      </c>
      <c r="G782" s="663" t="s">
        <v>2717</v>
      </c>
      <c r="H782" s="663" t="s">
        <v>3191</v>
      </c>
      <c r="I782" s="663" t="s">
        <v>3192</v>
      </c>
      <c r="J782" s="663" t="s">
        <v>3193</v>
      </c>
      <c r="K782" s="663" t="s">
        <v>3194</v>
      </c>
      <c r="L782" s="665">
        <v>72.326267323527333</v>
      </c>
      <c r="M782" s="665">
        <v>19</v>
      </c>
      <c r="N782" s="666">
        <v>1374.1990791470193</v>
      </c>
    </row>
    <row r="783" spans="1:14" ht="14.4" customHeight="1" x14ac:dyDescent="0.3">
      <c r="A783" s="661" t="s">
        <v>549</v>
      </c>
      <c r="B783" s="662" t="s">
        <v>550</v>
      </c>
      <c r="C783" s="663" t="s">
        <v>559</v>
      </c>
      <c r="D783" s="664" t="s">
        <v>3573</v>
      </c>
      <c r="E783" s="663" t="s">
        <v>565</v>
      </c>
      <c r="F783" s="664" t="s">
        <v>3575</v>
      </c>
      <c r="G783" s="663" t="s">
        <v>2717</v>
      </c>
      <c r="H783" s="663" t="s">
        <v>3195</v>
      </c>
      <c r="I783" s="663" t="s">
        <v>3196</v>
      </c>
      <c r="J783" s="663" t="s">
        <v>3197</v>
      </c>
      <c r="K783" s="663" t="s">
        <v>3198</v>
      </c>
      <c r="L783" s="665">
        <v>573.48</v>
      </c>
      <c r="M783" s="665">
        <v>3</v>
      </c>
      <c r="N783" s="666">
        <v>1720.44</v>
      </c>
    </row>
    <row r="784" spans="1:14" ht="14.4" customHeight="1" x14ac:dyDescent="0.3">
      <c r="A784" s="661" t="s">
        <v>549</v>
      </c>
      <c r="B784" s="662" t="s">
        <v>550</v>
      </c>
      <c r="C784" s="663" t="s">
        <v>559</v>
      </c>
      <c r="D784" s="664" t="s">
        <v>3573</v>
      </c>
      <c r="E784" s="663" t="s">
        <v>565</v>
      </c>
      <c r="F784" s="664" t="s">
        <v>3575</v>
      </c>
      <c r="G784" s="663" t="s">
        <v>2717</v>
      </c>
      <c r="H784" s="663" t="s">
        <v>3199</v>
      </c>
      <c r="I784" s="663" t="s">
        <v>3200</v>
      </c>
      <c r="J784" s="663" t="s">
        <v>3142</v>
      </c>
      <c r="K784" s="663" t="s">
        <v>2004</v>
      </c>
      <c r="L784" s="665">
        <v>366.81999999999988</v>
      </c>
      <c r="M784" s="665">
        <v>1</v>
      </c>
      <c r="N784" s="666">
        <v>366.81999999999988</v>
      </c>
    </row>
    <row r="785" spans="1:14" ht="14.4" customHeight="1" x14ac:dyDescent="0.3">
      <c r="A785" s="661" t="s">
        <v>549</v>
      </c>
      <c r="B785" s="662" t="s">
        <v>550</v>
      </c>
      <c r="C785" s="663" t="s">
        <v>559</v>
      </c>
      <c r="D785" s="664" t="s">
        <v>3573</v>
      </c>
      <c r="E785" s="663" t="s">
        <v>565</v>
      </c>
      <c r="F785" s="664" t="s">
        <v>3575</v>
      </c>
      <c r="G785" s="663" t="s">
        <v>2717</v>
      </c>
      <c r="H785" s="663" t="s">
        <v>3201</v>
      </c>
      <c r="I785" s="663" t="s">
        <v>3202</v>
      </c>
      <c r="J785" s="663" t="s">
        <v>3203</v>
      </c>
      <c r="K785" s="663" t="s">
        <v>3204</v>
      </c>
      <c r="L785" s="665">
        <v>415.33483953514622</v>
      </c>
      <c r="M785" s="665">
        <v>2</v>
      </c>
      <c r="N785" s="666">
        <v>830.66967907029243</v>
      </c>
    </row>
    <row r="786" spans="1:14" ht="14.4" customHeight="1" x14ac:dyDescent="0.3">
      <c r="A786" s="661" t="s">
        <v>549</v>
      </c>
      <c r="B786" s="662" t="s">
        <v>550</v>
      </c>
      <c r="C786" s="663" t="s">
        <v>559</v>
      </c>
      <c r="D786" s="664" t="s">
        <v>3573</v>
      </c>
      <c r="E786" s="663" t="s">
        <v>565</v>
      </c>
      <c r="F786" s="664" t="s">
        <v>3575</v>
      </c>
      <c r="G786" s="663" t="s">
        <v>2717</v>
      </c>
      <c r="H786" s="663" t="s">
        <v>3205</v>
      </c>
      <c r="I786" s="663" t="s">
        <v>3205</v>
      </c>
      <c r="J786" s="663" t="s">
        <v>2889</v>
      </c>
      <c r="K786" s="663" t="s">
        <v>2596</v>
      </c>
      <c r="L786" s="665">
        <v>252.41</v>
      </c>
      <c r="M786" s="665">
        <v>1</v>
      </c>
      <c r="N786" s="666">
        <v>252.41</v>
      </c>
    </row>
    <row r="787" spans="1:14" ht="14.4" customHeight="1" x14ac:dyDescent="0.3">
      <c r="A787" s="661" t="s">
        <v>549</v>
      </c>
      <c r="B787" s="662" t="s">
        <v>550</v>
      </c>
      <c r="C787" s="663" t="s">
        <v>559</v>
      </c>
      <c r="D787" s="664" t="s">
        <v>3573</v>
      </c>
      <c r="E787" s="663" t="s">
        <v>565</v>
      </c>
      <c r="F787" s="664" t="s">
        <v>3575</v>
      </c>
      <c r="G787" s="663" t="s">
        <v>2717</v>
      </c>
      <c r="H787" s="663" t="s">
        <v>3206</v>
      </c>
      <c r="I787" s="663" t="s">
        <v>3206</v>
      </c>
      <c r="J787" s="663" t="s">
        <v>2771</v>
      </c>
      <c r="K787" s="663" t="s">
        <v>3207</v>
      </c>
      <c r="L787" s="665">
        <v>98.152332667446856</v>
      </c>
      <c r="M787" s="665">
        <v>9</v>
      </c>
      <c r="N787" s="666">
        <v>883.37099400702175</v>
      </c>
    </row>
    <row r="788" spans="1:14" ht="14.4" customHeight="1" x14ac:dyDescent="0.3">
      <c r="A788" s="661" t="s">
        <v>549</v>
      </c>
      <c r="B788" s="662" t="s">
        <v>550</v>
      </c>
      <c r="C788" s="663" t="s">
        <v>559</v>
      </c>
      <c r="D788" s="664" t="s">
        <v>3573</v>
      </c>
      <c r="E788" s="663" t="s">
        <v>565</v>
      </c>
      <c r="F788" s="664" t="s">
        <v>3575</v>
      </c>
      <c r="G788" s="663" t="s">
        <v>2717</v>
      </c>
      <c r="H788" s="663" t="s">
        <v>3208</v>
      </c>
      <c r="I788" s="663" t="s">
        <v>3209</v>
      </c>
      <c r="J788" s="663" t="s">
        <v>3210</v>
      </c>
      <c r="K788" s="663" t="s">
        <v>1611</v>
      </c>
      <c r="L788" s="665">
        <v>47.17</v>
      </c>
      <c r="M788" s="665">
        <v>1</v>
      </c>
      <c r="N788" s="666">
        <v>47.17</v>
      </c>
    </row>
    <row r="789" spans="1:14" ht="14.4" customHeight="1" x14ac:dyDescent="0.3">
      <c r="A789" s="661" t="s">
        <v>549</v>
      </c>
      <c r="B789" s="662" t="s">
        <v>550</v>
      </c>
      <c r="C789" s="663" t="s">
        <v>559</v>
      </c>
      <c r="D789" s="664" t="s">
        <v>3573</v>
      </c>
      <c r="E789" s="663" t="s">
        <v>565</v>
      </c>
      <c r="F789" s="664" t="s">
        <v>3575</v>
      </c>
      <c r="G789" s="663" t="s">
        <v>2717</v>
      </c>
      <c r="H789" s="663" t="s">
        <v>3211</v>
      </c>
      <c r="I789" s="663" t="s">
        <v>3211</v>
      </c>
      <c r="J789" s="663" t="s">
        <v>3212</v>
      </c>
      <c r="K789" s="663" t="s">
        <v>3213</v>
      </c>
      <c r="L789" s="665">
        <v>2069.3000000000002</v>
      </c>
      <c r="M789" s="665">
        <v>2</v>
      </c>
      <c r="N789" s="666">
        <v>4138.6000000000004</v>
      </c>
    </row>
    <row r="790" spans="1:14" ht="14.4" customHeight="1" x14ac:dyDescent="0.3">
      <c r="A790" s="661" t="s">
        <v>549</v>
      </c>
      <c r="B790" s="662" t="s">
        <v>550</v>
      </c>
      <c r="C790" s="663" t="s">
        <v>559</v>
      </c>
      <c r="D790" s="664" t="s">
        <v>3573</v>
      </c>
      <c r="E790" s="663" t="s">
        <v>565</v>
      </c>
      <c r="F790" s="664" t="s">
        <v>3575</v>
      </c>
      <c r="G790" s="663" t="s">
        <v>2717</v>
      </c>
      <c r="H790" s="663" t="s">
        <v>3214</v>
      </c>
      <c r="I790" s="663" t="s">
        <v>3214</v>
      </c>
      <c r="J790" s="663" t="s">
        <v>3215</v>
      </c>
      <c r="K790" s="663" t="s">
        <v>1146</v>
      </c>
      <c r="L790" s="665">
        <v>76.38000000000001</v>
      </c>
      <c r="M790" s="665">
        <v>1</v>
      </c>
      <c r="N790" s="666">
        <v>76.38000000000001</v>
      </c>
    </row>
    <row r="791" spans="1:14" ht="14.4" customHeight="1" x14ac:dyDescent="0.3">
      <c r="A791" s="661" t="s">
        <v>549</v>
      </c>
      <c r="B791" s="662" t="s">
        <v>550</v>
      </c>
      <c r="C791" s="663" t="s">
        <v>559</v>
      </c>
      <c r="D791" s="664" t="s">
        <v>3573</v>
      </c>
      <c r="E791" s="663" t="s">
        <v>565</v>
      </c>
      <c r="F791" s="664" t="s">
        <v>3575</v>
      </c>
      <c r="G791" s="663" t="s">
        <v>2717</v>
      </c>
      <c r="H791" s="663" t="s">
        <v>3216</v>
      </c>
      <c r="I791" s="663" t="s">
        <v>3217</v>
      </c>
      <c r="J791" s="663" t="s">
        <v>2842</v>
      </c>
      <c r="K791" s="663" t="s">
        <v>3218</v>
      </c>
      <c r="L791" s="665">
        <v>170.68942889964805</v>
      </c>
      <c r="M791" s="665">
        <v>1</v>
      </c>
      <c r="N791" s="666">
        <v>170.68942889964805</v>
      </c>
    </row>
    <row r="792" spans="1:14" ht="14.4" customHeight="1" x14ac:dyDescent="0.3">
      <c r="A792" s="661" t="s">
        <v>549</v>
      </c>
      <c r="B792" s="662" t="s">
        <v>550</v>
      </c>
      <c r="C792" s="663" t="s">
        <v>559</v>
      </c>
      <c r="D792" s="664" t="s">
        <v>3573</v>
      </c>
      <c r="E792" s="663" t="s">
        <v>3219</v>
      </c>
      <c r="F792" s="664" t="s">
        <v>3576</v>
      </c>
      <c r="G792" s="663"/>
      <c r="H792" s="663" t="s">
        <v>3220</v>
      </c>
      <c r="I792" s="663" t="s">
        <v>3220</v>
      </c>
      <c r="J792" s="663" t="s">
        <v>3221</v>
      </c>
      <c r="K792" s="663" t="s">
        <v>3222</v>
      </c>
      <c r="L792" s="665">
        <v>47.81</v>
      </c>
      <c r="M792" s="665">
        <v>0.75</v>
      </c>
      <c r="N792" s="666">
        <v>35.857500000000002</v>
      </c>
    </row>
    <row r="793" spans="1:14" ht="14.4" customHeight="1" x14ac:dyDescent="0.3">
      <c r="A793" s="661" t="s">
        <v>549</v>
      </c>
      <c r="B793" s="662" t="s">
        <v>550</v>
      </c>
      <c r="C793" s="663" t="s">
        <v>559</v>
      </c>
      <c r="D793" s="664" t="s">
        <v>3573</v>
      </c>
      <c r="E793" s="663" t="s">
        <v>3219</v>
      </c>
      <c r="F793" s="664" t="s">
        <v>3576</v>
      </c>
      <c r="G793" s="663" t="s">
        <v>634</v>
      </c>
      <c r="H793" s="663" t="s">
        <v>3223</v>
      </c>
      <c r="I793" s="663" t="s">
        <v>3224</v>
      </c>
      <c r="J793" s="663" t="s">
        <v>3225</v>
      </c>
      <c r="K793" s="663" t="s">
        <v>3226</v>
      </c>
      <c r="L793" s="665">
        <v>323.97941344823573</v>
      </c>
      <c r="M793" s="665">
        <v>5</v>
      </c>
      <c r="N793" s="666">
        <v>1619.8970672411788</v>
      </c>
    </row>
    <row r="794" spans="1:14" ht="14.4" customHeight="1" x14ac:dyDescent="0.3">
      <c r="A794" s="661" t="s">
        <v>549</v>
      </c>
      <c r="B794" s="662" t="s">
        <v>550</v>
      </c>
      <c r="C794" s="663" t="s">
        <v>559</v>
      </c>
      <c r="D794" s="664" t="s">
        <v>3573</v>
      </c>
      <c r="E794" s="663" t="s">
        <v>3219</v>
      </c>
      <c r="F794" s="664" t="s">
        <v>3576</v>
      </c>
      <c r="G794" s="663" t="s">
        <v>634</v>
      </c>
      <c r="H794" s="663" t="s">
        <v>3227</v>
      </c>
      <c r="I794" s="663" t="s">
        <v>3228</v>
      </c>
      <c r="J794" s="663" t="s">
        <v>3229</v>
      </c>
      <c r="K794" s="663" t="s">
        <v>3230</v>
      </c>
      <c r="L794" s="665">
        <v>1982.874</v>
      </c>
      <c r="M794" s="665">
        <v>15</v>
      </c>
      <c r="N794" s="666">
        <v>29743.11</v>
      </c>
    </row>
    <row r="795" spans="1:14" ht="14.4" customHeight="1" x14ac:dyDescent="0.3">
      <c r="A795" s="661" t="s">
        <v>549</v>
      </c>
      <c r="B795" s="662" t="s">
        <v>550</v>
      </c>
      <c r="C795" s="663" t="s">
        <v>559</v>
      </c>
      <c r="D795" s="664" t="s">
        <v>3573</v>
      </c>
      <c r="E795" s="663" t="s">
        <v>3219</v>
      </c>
      <c r="F795" s="664" t="s">
        <v>3576</v>
      </c>
      <c r="G795" s="663" t="s">
        <v>634</v>
      </c>
      <c r="H795" s="663" t="s">
        <v>3231</v>
      </c>
      <c r="I795" s="663" t="s">
        <v>3231</v>
      </c>
      <c r="J795" s="663" t="s">
        <v>3232</v>
      </c>
      <c r="K795" s="663" t="s">
        <v>3233</v>
      </c>
      <c r="L795" s="665">
        <v>3681.0099999999998</v>
      </c>
      <c r="M795" s="665">
        <v>2</v>
      </c>
      <c r="N795" s="666">
        <v>7362.0199999999995</v>
      </c>
    </row>
    <row r="796" spans="1:14" ht="14.4" customHeight="1" x14ac:dyDescent="0.3">
      <c r="A796" s="661" t="s">
        <v>549</v>
      </c>
      <c r="B796" s="662" t="s">
        <v>550</v>
      </c>
      <c r="C796" s="663" t="s">
        <v>559</v>
      </c>
      <c r="D796" s="664" t="s">
        <v>3573</v>
      </c>
      <c r="E796" s="663" t="s">
        <v>3219</v>
      </c>
      <c r="F796" s="664" t="s">
        <v>3576</v>
      </c>
      <c r="G796" s="663" t="s">
        <v>634</v>
      </c>
      <c r="H796" s="663" t="s">
        <v>3234</v>
      </c>
      <c r="I796" s="663" t="s">
        <v>3235</v>
      </c>
      <c r="J796" s="663" t="s">
        <v>3236</v>
      </c>
      <c r="K796" s="663" t="s">
        <v>3233</v>
      </c>
      <c r="L796" s="665">
        <v>1735.6553081308168</v>
      </c>
      <c r="M796" s="665">
        <v>2.5</v>
      </c>
      <c r="N796" s="666">
        <v>4339.1382703270419</v>
      </c>
    </row>
    <row r="797" spans="1:14" ht="14.4" customHeight="1" x14ac:dyDescent="0.3">
      <c r="A797" s="661" t="s">
        <v>549</v>
      </c>
      <c r="B797" s="662" t="s">
        <v>550</v>
      </c>
      <c r="C797" s="663" t="s">
        <v>559</v>
      </c>
      <c r="D797" s="664" t="s">
        <v>3573</v>
      </c>
      <c r="E797" s="663" t="s">
        <v>3219</v>
      </c>
      <c r="F797" s="664" t="s">
        <v>3576</v>
      </c>
      <c r="G797" s="663" t="s">
        <v>634</v>
      </c>
      <c r="H797" s="663" t="s">
        <v>3237</v>
      </c>
      <c r="I797" s="663" t="s">
        <v>237</v>
      </c>
      <c r="J797" s="663" t="s">
        <v>3238</v>
      </c>
      <c r="K797" s="663"/>
      <c r="L797" s="665">
        <v>252.9700252125742</v>
      </c>
      <c r="M797" s="665">
        <v>18</v>
      </c>
      <c r="N797" s="666">
        <v>4553.4604538263357</v>
      </c>
    </row>
    <row r="798" spans="1:14" ht="14.4" customHeight="1" x14ac:dyDescent="0.3">
      <c r="A798" s="661" t="s">
        <v>549</v>
      </c>
      <c r="B798" s="662" t="s">
        <v>550</v>
      </c>
      <c r="C798" s="663" t="s">
        <v>559</v>
      </c>
      <c r="D798" s="664" t="s">
        <v>3573</v>
      </c>
      <c r="E798" s="663" t="s">
        <v>3219</v>
      </c>
      <c r="F798" s="664" t="s">
        <v>3576</v>
      </c>
      <c r="G798" s="663" t="s">
        <v>2717</v>
      </c>
      <c r="H798" s="663" t="s">
        <v>3239</v>
      </c>
      <c r="I798" s="663" t="s">
        <v>3240</v>
      </c>
      <c r="J798" s="663" t="s">
        <v>3241</v>
      </c>
      <c r="K798" s="663" t="s">
        <v>3242</v>
      </c>
      <c r="L798" s="665">
        <v>202.8600584490685</v>
      </c>
      <c r="M798" s="665">
        <v>1</v>
      </c>
      <c r="N798" s="666">
        <v>202.8600584490685</v>
      </c>
    </row>
    <row r="799" spans="1:14" ht="14.4" customHeight="1" x14ac:dyDescent="0.3">
      <c r="A799" s="661" t="s">
        <v>549</v>
      </c>
      <c r="B799" s="662" t="s">
        <v>550</v>
      </c>
      <c r="C799" s="663" t="s">
        <v>559</v>
      </c>
      <c r="D799" s="664" t="s">
        <v>3573</v>
      </c>
      <c r="E799" s="663" t="s">
        <v>3219</v>
      </c>
      <c r="F799" s="664" t="s">
        <v>3576</v>
      </c>
      <c r="G799" s="663" t="s">
        <v>2717</v>
      </c>
      <c r="H799" s="663" t="s">
        <v>3243</v>
      </c>
      <c r="I799" s="663" t="s">
        <v>3244</v>
      </c>
      <c r="J799" s="663" t="s">
        <v>3245</v>
      </c>
      <c r="K799" s="663" t="s">
        <v>2802</v>
      </c>
      <c r="L799" s="665">
        <v>47.809964750531563</v>
      </c>
      <c r="M799" s="665">
        <v>45</v>
      </c>
      <c r="N799" s="666">
        <v>2151.4484137739205</v>
      </c>
    </row>
    <row r="800" spans="1:14" ht="14.4" customHeight="1" x14ac:dyDescent="0.3">
      <c r="A800" s="661" t="s">
        <v>549</v>
      </c>
      <c r="B800" s="662" t="s">
        <v>550</v>
      </c>
      <c r="C800" s="663" t="s">
        <v>559</v>
      </c>
      <c r="D800" s="664" t="s">
        <v>3573</v>
      </c>
      <c r="E800" s="663" t="s">
        <v>3219</v>
      </c>
      <c r="F800" s="664" t="s">
        <v>3576</v>
      </c>
      <c r="G800" s="663" t="s">
        <v>2717</v>
      </c>
      <c r="H800" s="663" t="s">
        <v>3246</v>
      </c>
      <c r="I800" s="663" t="s">
        <v>3247</v>
      </c>
      <c r="J800" s="663" t="s">
        <v>3248</v>
      </c>
      <c r="K800" s="663" t="s">
        <v>2802</v>
      </c>
      <c r="L800" s="665">
        <v>47.809880141518555</v>
      </c>
      <c r="M800" s="665">
        <v>25</v>
      </c>
      <c r="N800" s="666">
        <v>1195.2470035379638</v>
      </c>
    </row>
    <row r="801" spans="1:14" ht="14.4" customHeight="1" x14ac:dyDescent="0.3">
      <c r="A801" s="661" t="s">
        <v>549</v>
      </c>
      <c r="B801" s="662" t="s">
        <v>550</v>
      </c>
      <c r="C801" s="663" t="s">
        <v>559</v>
      </c>
      <c r="D801" s="664" t="s">
        <v>3573</v>
      </c>
      <c r="E801" s="663" t="s">
        <v>3219</v>
      </c>
      <c r="F801" s="664" t="s">
        <v>3576</v>
      </c>
      <c r="G801" s="663" t="s">
        <v>2717</v>
      </c>
      <c r="H801" s="663" t="s">
        <v>3249</v>
      </c>
      <c r="I801" s="663" t="s">
        <v>3250</v>
      </c>
      <c r="J801" s="663" t="s">
        <v>3251</v>
      </c>
      <c r="K801" s="663" t="s">
        <v>2802</v>
      </c>
      <c r="L801" s="665">
        <v>48.100007813694866</v>
      </c>
      <c r="M801" s="665">
        <v>5</v>
      </c>
      <c r="N801" s="666">
        <v>240.50003906847434</v>
      </c>
    </row>
    <row r="802" spans="1:14" ht="14.4" customHeight="1" x14ac:dyDescent="0.3">
      <c r="A802" s="661" t="s">
        <v>549</v>
      </c>
      <c r="B802" s="662" t="s">
        <v>550</v>
      </c>
      <c r="C802" s="663" t="s">
        <v>559</v>
      </c>
      <c r="D802" s="664" t="s">
        <v>3573</v>
      </c>
      <c r="E802" s="663" t="s">
        <v>3219</v>
      </c>
      <c r="F802" s="664" t="s">
        <v>3576</v>
      </c>
      <c r="G802" s="663" t="s">
        <v>2717</v>
      </c>
      <c r="H802" s="663" t="s">
        <v>3252</v>
      </c>
      <c r="I802" s="663" t="s">
        <v>3253</v>
      </c>
      <c r="J802" s="663" t="s">
        <v>3254</v>
      </c>
      <c r="K802" s="663" t="s">
        <v>2802</v>
      </c>
      <c r="L802" s="665">
        <v>47.81</v>
      </c>
      <c r="M802" s="665">
        <v>7</v>
      </c>
      <c r="N802" s="666">
        <v>334.67</v>
      </c>
    </row>
    <row r="803" spans="1:14" ht="14.4" customHeight="1" x14ac:dyDescent="0.3">
      <c r="A803" s="661" t="s">
        <v>549</v>
      </c>
      <c r="B803" s="662" t="s">
        <v>550</v>
      </c>
      <c r="C803" s="663" t="s">
        <v>559</v>
      </c>
      <c r="D803" s="664" t="s">
        <v>3573</v>
      </c>
      <c r="E803" s="663" t="s">
        <v>3219</v>
      </c>
      <c r="F803" s="664" t="s">
        <v>3576</v>
      </c>
      <c r="G803" s="663" t="s">
        <v>2717</v>
      </c>
      <c r="H803" s="663" t="s">
        <v>3255</v>
      </c>
      <c r="I803" s="663" t="s">
        <v>3255</v>
      </c>
      <c r="J803" s="663" t="s">
        <v>3256</v>
      </c>
      <c r="K803" s="663" t="s">
        <v>3257</v>
      </c>
      <c r="L803" s="665">
        <v>252.96988735606479</v>
      </c>
      <c r="M803" s="665">
        <v>8</v>
      </c>
      <c r="N803" s="666">
        <v>2023.7590988485183</v>
      </c>
    </row>
    <row r="804" spans="1:14" ht="14.4" customHeight="1" x14ac:dyDescent="0.3">
      <c r="A804" s="661" t="s">
        <v>549</v>
      </c>
      <c r="B804" s="662" t="s">
        <v>550</v>
      </c>
      <c r="C804" s="663" t="s">
        <v>559</v>
      </c>
      <c r="D804" s="664" t="s">
        <v>3573</v>
      </c>
      <c r="E804" s="663" t="s">
        <v>3219</v>
      </c>
      <c r="F804" s="664" t="s">
        <v>3576</v>
      </c>
      <c r="G804" s="663" t="s">
        <v>2717</v>
      </c>
      <c r="H804" s="663" t="s">
        <v>3258</v>
      </c>
      <c r="I804" s="663" t="s">
        <v>3259</v>
      </c>
      <c r="J804" s="663" t="s">
        <v>3260</v>
      </c>
      <c r="K804" s="663" t="s">
        <v>3261</v>
      </c>
      <c r="L804" s="665">
        <v>206.99998334891808</v>
      </c>
      <c r="M804" s="665">
        <v>127</v>
      </c>
      <c r="N804" s="666">
        <v>26288.997885312598</v>
      </c>
    </row>
    <row r="805" spans="1:14" ht="14.4" customHeight="1" x14ac:dyDescent="0.3">
      <c r="A805" s="661" t="s">
        <v>549</v>
      </c>
      <c r="B805" s="662" t="s">
        <v>550</v>
      </c>
      <c r="C805" s="663" t="s">
        <v>559</v>
      </c>
      <c r="D805" s="664" t="s">
        <v>3573</v>
      </c>
      <c r="E805" s="663" t="s">
        <v>3219</v>
      </c>
      <c r="F805" s="664" t="s">
        <v>3576</v>
      </c>
      <c r="G805" s="663" t="s">
        <v>2717</v>
      </c>
      <c r="H805" s="663" t="s">
        <v>3262</v>
      </c>
      <c r="I805" s="663" t="s">
        <v>3263</v>
      </c>
      <c r="J805" s="663" t="s">
        <v>3264</v>
      </c>
      <c r="K805" s="663" t="s">
        <v>3265</v>
      </c>
      <c r="L805" s="665">
        <v>216.21930501892399</v>
      </c>
      <c r="M805" s="665">
        <v>1</v>
      </c>
      <c r="N805" s="666">
        <v>216.21930501892399</v>
      </c>
    </row>
    <row r="806" spans="1:14" ht="14.4" customHeight="1" x14ac:dyDescent="0.3">
      <c r="A806" s="661" t="s">
        <v>549</v>
      </c>
      <c r="B806" s="662" t="s">
        <v>550</v>
      </c>
      <c r="C806" s="663" t="s">
        <v>559</v>
      </c>
      <c r="D806" s="664" t="s">
        <v>3573</v>
      </c>
      <c r="E806" s="663" t="s">
        <v>3219</v>
      </c>
      <c r="F806" s="664" t="s">
        <v>3576</v>
      </c>
      <c r="G806" s="663" t="s">
        <v>2717</v>
      </c>
      <c r="H806" s="663" t="s">
        <v>3266</v>
      </c>
      <c r="I806" s="663" t="s">
        <v>3267</v>
      </c>
      <c r="J806" s="663" t="s">
        <v>3268</v>
      </c>
      <c r="K806" s="663" t="s">
        <v>3269</v>
      </c>
      <c r="L806" s="665">
        <v>198.25840444226856</v>
      </c>
      <c r="M806" s="665">
        <v>3</v>
      </c>
      <c r="N806" s="666">
        <v>594.77521332680567</v>
      </c>
    </row>
    <row r="807" spans="1:14" ht="14.4" customHeight="1" x14ac:dyDescent="0.3">
      <c r="A807" s="661" t="s">
        <v>549</v>
      </c>
      <c r="B807" s="662" t="s">
        <v>550</v>
      </c>
      <c r="C807" s="663" t="s">
        <v>559</v>
      </c>
      <c r="D807" s="664" t="s">
        <v>3573</v>
      </c>
      <c r="E807" s="663" t="s">
        <v>3219</v>
      </c>
      <c r="F807" s="664" t="s">
        <v>3576</v>
      </c>
      <c r="G807" s="663" t="s">
        <v>2717</v>
      </c>
      <c r="H807" s="663" t="s">
        <v>3270</v>
      </c>
      <c r="I807" s="663" t="s">
        <v>3270</v>
      </c>
      <c r="J807" s="663" t="s">
        <v>3271</v>
      </c>
      <c r="K807" s="663" t="s">
        <v>3257</v>
      </c>
      <c r="L807" s="665">
        <v>183.36995105494972</v>
      </c>
      <c r="M807" s="665">
        <v>145</v>
      </c>
      <c r="N807" s="666">
        <v>26588.642902967709</v>
      </c>
    </row>
    <row r="808" spans="1:14" ht="14.4" customHeight="1" x14ac:dyDescent="0.3">
      <c r="A808" s="661" t="s">
        <v>549</v>
      </c>
      <c r="B808" s="662" t="s">
        <v>550</v>
      </c>
      <c r="C808" s="663" t="s">
        <v>559</v>
      </c>
      <c r="D808" s="664" t="s">
        <v>3573</v>
      </c>
      <c r="E808" s="663" t="s">
        <v>3219</v>
      </c>
      <c r="F808" s="664" t="s">
        <v>3576</v>
      </c>
      <c r="G808" s="663" t="s">
        <v>2717</v>
      </c>
      <c r="H808" s="663" t="s">
        <v>3272</v>
      </c>
      <c r="I808" s="663" t="s">
        <v>3272</v>
      </c>
      <c r="J808" s="663" t="s">
        <v>3256</v>
      </c>
      <c r="K808" s="663" t="s">
        <v>3273</v>
      </c>
      <c r="L808" s="665">
        <v>277.63997663754503</v>
      </c>
      <c r="M808" s="665">
        <v>23</v>
      </c>
      <c r="N808" s="666">
        <v>6385.7194626635355</v>
      </c>
    </row>
    <row r="809" spans="1:14" ht="14.4" customHeight="1" x14ac:dyDescent="0.3">
      <c r="A809" s="661" t="s">
        <v>549</v>
      </c>
      <c r="B809" s="662" t="s">
        <v>550</v>
      </c>
      <c r="C809" s="663" t="s">
        <v>559</v>
      </c>
      <c r="D809" s="664" t="s">
        <v>3573</v>
      </c>
      <c r="E809" s="663" t="s">
        <v>3274</v>
      </c>
      <c r="F809" s="664" t="s">
        <v>3577</v>
      </c>
      <c r="G809" s="663"/>
      <c r="H809" s="663" t="s">
        <v>3275</v>
      </c>
      <c r="I809" s="663" t="s">
        <v>3276</v>
      </c>
      <c r="J809" s="663" t="s">
        <v>3277</v>
      </c>
      <c r="K809" s="663" t="s">
        <v>3278</v>
      </c>
      <c r="L809" s="665">
        <v>64.15000000000002</v>
      </c>
      <c r="M809" s="665">
        <v>1</v>
      </c>
      <c r="N809" s="666">
        <v>64.15000000000002</v>
      </c>
    </row>
    <row r="810" spans="1:14" ht="14.4" customHeight="1" x14ac:dyDescent="0.3">
      <c r="A810" s="661" t="s">
        <v>549</v>
      </c>
      <c r="B810" s="662" t="s">
        <v>550</v>
      </c>
      <c r="C810" s="663" t="s">
        <v>559</v>
      </c>
      <c r="D810" s="664" t="s">
        <v>3573</v>
      </c>
      <c r="E810" s="663" t="s">
        <v>3274</v>
      </c>
      <c r="F810" s="664" t="s">
        <v>3577</v>
      </c>
      <c r="G810" s="663"/>
      <c r="H810" s="663" t="s">
        <v>3279</v>
      </c>
      <c r="I810" s="663" t="s">
        <v>3280</v>
      </c>
      <c r="J810" s="663" t="s">
        <v>3281</v>
      </c>
      <c r="K810" s="663" t="s">
        <v>3282</v>
      </c>
      <c r="L810" s="665">
        <v>46.14</v>
      </c>
      <c r="M810" s="665">
        <v>2</v>
      </c>
      <c r="N810" s="666">
        <v>92.28</v>
      </c>
    </row>
    <row r="811" spans="1:14" ht="14.4" customHeight="1" x14ac:dyDescent="0.3">
      <c r="A811" s="661" t="s">
        <v>549</v>
      </c>
      <c r="B811" s="662" t="s">
        <v>550</v>
      </c>
      <c r="C811" s="663" t="s">
        <v>559</v>
      </c>
      <c r="D811" s="664" t="s">
        <v>3573</v>
      </c>
      <c r="E811" s="663" t="s">
        <v>3274</v>
      </c>
      <c r="F811" s="664" t="s">
        <v>3577</v>
      </c>
      <c r="G811" s="663" t="s">
        <v>634</v>
      </c>
      <c r="H811" s="663" t="s">
        <v>3283</v>
      </c>
      <c r="I811" s="663" t="s">
        <v>3283</v>
      </c>
      <c r="J811" s="663" t="s">
        <v>3284</v>
      </c>
      <c r="K811" s="663" t="s">
        <v>3285</v>
      </c>
      <c r="L811" s="665">
        <v>72.840024605892864</v>
      </c>
      <c r="M811" s="665">
        <v>5.6</v>
      </c>
      <c r="N811" s="666">
        <v>407.90413779300002</v>
      </c>
    </row>
    <row r="812" spans="1:14" ht="14.4" customHeight="1" x14ac:dyDescent="0.3">
      <c r="A812" s="661" t="s">
        <v>549</v>
      </c>
      <c r="B812" s="662" t="s">
        <v>550</v>
      </c>
      <c r="C812" s="663" t="s">
        <v>559</v>
      </c>
      <c r="D812" s="664" t="s">
        <v>3573</v>
      </c>
      <c r="E812" s="663" t="s">
        <v>3274</v>
      </c>
      <c r="F812" s="664" t="s">
        <v>3577</v>
      </c>
      <c r="G812" s="663" t="s">
        <v>634</v>
      </c>
      <c r="H812" s="663" t="s">
        <v>3286</v>
      </c>
      <c r="I812" s="663" t="s">
        <v>3287</v>
      </c>
      <c r="J812" s="663" t="s">
        <v>3288</v>
      </c>
      <c r="K812" s="663" t="s">
        <v>3289</v>
      </c>
      <c r="L812" s="665">
        <v>40.519133198660981</v>
      </c>
      <c r="M812" s="665">
        <v>33</v>
      </c>
      <c r="N812" s="666">
        <v>1337.1313955558123</v>
      </c>
    </row>
    <row r="813" spans="1:14" ht="14.4" customHeight="1" x14ac:dyDescent="0.3">
      <c r="A813" s="661" t="s">
        <v>549</v>
      </c>
      <c r="B813" s="662" t="s">
        <v>550</v>
      </c>
      <c r="C813" s="663" t="s">
        <v>559</v>
      </c>
      <c r="D813" s="664" t="s">
        <v>3573</v>
      </c>
      <c r="E813" s="663" t="s">
        <v>3274</v>
      </c>
      <c r="F813" s="664" t="s">
        <v>3577</v>
      </c>
      <c r="G813" s="663" t="s">
        <v>634</v>
      </c>
      <c r="H813" s="663" t="s">
        <v>3290</v>
      </c>
      <c r="I813" s="663" t="s">
        <v>3291</v>
      </c>
      <c r="J813" s="663" t="s">
        <v>3292</v>
      </c>
      <c r="K813" s="663" t="s">
        <v>697</v>
      </c>
      <c r="L813" s="665">
        <v>68.884968686726054</v>
      </c>
      <c r="M813" s="665">
        <v>6</v>
      </c>
      <c r="N813" s="666">
        <v>413.30981212035636</v>
      </c>
    </row>
    <row r="814" spans="1:14" ht="14.4" customHeight="1" x14ac:dyDescent="0.3">
      <c r="A814" s="661" t="s">
        <v>549</v>
      </c>
      <c r="B814" s="662" t="s">
        <v>550</v>
      </c>
      <c r="C814" s="663" t="s">
        <v>559</v>
      </c>
      <c r="D814" s="664" t="s">
        <v>3573</v>
      </c>
      <c r="E814" s="663" t="s">
        <v>3274</v>
      </c>
      <c r="F814" s="664" t="s">
        <v>3577</v>
      </c>
      <c r="G814" s="663" t="s">
        <v>634</v>
      </c>
      <c r="H814" s="663" t="s">
        <v>3293</v>
      </c>
      <c r="I814" s="663" t="s">
        <v>3294</v>
      </c>
      <c r="J814" s="663" t="s">
        <v>3295</v>
      </c>
      <c r="K814" s="663" t="s">
        <v>1042</v>
      </c>
      <c r="L814" s="665">
        <v>26.824999604629468</v>
      </c>
      <c r="M814" s="665">
        <v>104</v>
      </c>
      <c r="N814" s="666">
        <v>2789.7999588814646</v>
      </c>
    </row>
    <row r="815" spans="1:14" ht="14.4" customHeight="1" x14ac:dyDescent="0.3">
      <c r="A815" s="661" t="s">
        <v>549</v>
      </c>
      <c r="B815" s="662" t="s">
        <v>550</v>
      </c>
      <c r="C815" s="663" t="s">
        <v>559</v>
      </c>
      <c r="D815" s="664" t="s">
        <v>3573</v>
      </c>
      <c r="E815" s="663" t="s">
        <v>3274</v>
      </c>
      <c r="F815" s="664" t="s">
        <v>3577</v>
      </c>
      <c r="G815" s="663" t="s">
        <v>634</v>
      </c>
      <c r="H815" s="663" t="s">
        <v>3296</v>
      </c>
      <c r="I815" s="663" t="s">
        <v>3297</v>
      </c>
      <c r="J815" s="663" t="s">
        <v>3298</v>
      </c>
      <c r="K815" s="663" t="s">
        <v>3299</v>
      </c>
      <c r="L815" s="665">
        <v>134.85282074258794</v>
      </c>
      <c r="M815" s="665">
        <v>100</v>
      </c>
      <c r="N815" s="666">
        <v>13485.282074258794</v>
      </c>
    </row>
    <row r="816" spans="1:14" ht="14.4" customHeight="1" x14ac:dyDescent="0.3">
      <c r="A816" s="661" t="s">
        <v>549</v>
      </c>
      <c r="B816" s="662" t="s">
        <v>550</v>
      </c>
      <c r="C816" s="663" t="s">
        <v>559</v>
      </c>
      <c r="D816" s="664" t="s">
        <v>3573</v>
      </c>
      <c r="E816" s="663" t="s">
        <v>3274</v>
      </c>
      <c r="F816" s="664" t="s">
        <v>3577</v>
      </c>
      <c r="G816" s="663" t="s">
        <v>634</v>
      </c>
      <c r="H816" s="663" t="s">
        <v>3300</v>
      </c>
      <c r="I816" s="663" t="s">
        <v>3301</v>
      </c>
      <c r="J816" s="663" t="s">
        <v>3302</v>
      </c>
      <c r="K816" s="663" t="s">
        <v>3303</v>
      </c>
      <c r="L816" s="665">
        <v>33.3175370920315</v>
      </c>
      <c r="M816" s="665">
        <v>97</v>
      </c>
      <c r="N816" s="666">
        <v>3231.8010979270557</v>
      </c>
    </row>
    <row r="817" spans="1:14" ht="14.4" customHeight="1" x14ac:dyDescent="0.3">
      <c r="A817" s="661" t="s">
        <v>549</v>
      </c>
      <c r="B817" s="662" t="s">
        <v>550</v>
      </c>
      <c r="C817" s="663" t="s">
        <v>559</v>
      </c>
      <c r="D817" s="664" t="s">
        <v>3573</v>
      </c>
      <c r="E817" s="663" t="s">
        <v>3274</v>
      </c>
      <c r="F817" s="664" t="s">
        <v>3577</v>
      </c>
      <c r="G817" s="663" t="s">
        <v>634</v>
      </c>
      <c r="H817" s="663" t="s">
        <v>3304</v>
      </c>
      <c r="I817" s="663" t="s">
        <v>3305</v>
      </c>
      <c r="J817" s="663" t="s">
        <v>3306</v>
      </c>
      <c r="K817" s="663" t="s">
        <v>3307</v>
      </c>
      <c r="L817" s="665">
        <v>428.7312</v>
      </c>
      <c r="M817" s="665">
        <v>5</v>
      </c>
      <c r="N817" s="666">
        <v>2143.6559999999999</v>
      </c>
    </row>
    <row r="818" spans="1:14" ht="14.4" customHeight="1" x14ac:dyDescent="0.3">
      <c r="A818" s="661" t="s">
        <v>549</v>
      </c>
      <c r="B818" s="662" t="s">
        <v>550</v>
      </c>
      <c r="C818" s="663" t="s">
        <v>559</v>
      </c>
      <c r="D818" s="664" t="s">
        <v>3573</v>
      </c>
      <c r="E818" s="663" t="s">
        <v>3274</v>
      </c>
      <c r="F818" s="664" t="s">
        <v>3577</v>
      </c>
      <c r="G818" s="663" t="s">
        <v>634</v>
      </c>
      <c r="H818" s="663" t="s">
        <v>3308</v>
      </c>
      <c r="I818" s="663" t="s">
        <v>3309</v>
      </c>
      <c r="J818" s="663" t="s">
        <v>3310</v>
      </c>
      <c r="K818" s="663" t="s">
        <v>3311</v>
      </c>
      <c r="L818" s="665">
        <v>181.7996671859066</v>
      </c>
      <c r="M818" s="665">
        <v>7</v>
      </c>
      <c r="N818" s="666">
        <v>1272.5976703013462</v>
      </c>
    </row>
    <row r="819" spans="1:14" ht="14.4" customHeight="1" x14ac:dyDescent="0.3">
      <c r="A819" s="661" t="s">
        <v>549</v>
      </c>
      <c r="B819" s="662" t="s">
        <v>550</v>
      </c>
      <c r="C819" s="663" t="s">
        <v>559</v>
      </c>
      <c r="D819" s="664" t="s">
        <v>3573</v>
      </c>
      <c r="E819" s="663" t="s">
        <v>3274</v>
      </c>
      <c r="F819" s="664" t="s">
        <v>3577</v>
      </c>
      <c r="G819" s="663" t="s">
        <v>634</v>
      </c>
      <c r="H819" s="663" t="s">
        <v>3312</v>
      </c>
      <c r="I819" s="663" t="s">
        <v>3313</v>
      </c>
      <c r="J819" s="663" t="s">
        <v>3314</v>
      </c>
      <c r="K819" s="663" t="s">
        <v>3315</v>
      </c>
      <c r="L819" s="665">
        <v>1331.4762947255012</v>
      </c>
      <c r="M819" s="665">
        <v>19.753333333333337</v>
      </c>
      <c r="N819" s="666">
        <v>26301.095075144407</v>
      </c>
    </row>
    <row r="820" spans="1:14" ht="14.4" customHeight="1" x14ac:dyDescent="0.3">
      <c r="A820" s="661" t="s">
        <v>549</v>
      </c>
      <c r="B820" s="662" t="s">
        <v>550</v>
      </c>
      <c r="C820" s="663" t="s">
        <v>559</v>
      </c>
      <c r="D820" s="664" t="s">
        <v>3573</v>
      </c>
      <c r="E820" s="663" t="s">
        <v>3274</v>
      </c>
      <c r="F820" s="664" t="s">
        <v>3577</v>
      </c>
      <c r="G820" s="663" t="s">
        <v>634</v>
      </c>
      <c r="H820" s="663" t="s">
        <v>3316</v>
      </c>
      <c r="I820" s="663" t="s">
        <v>3317</v>
      </c>
      <c r="J820" s="663" t="s">
        <v>3318</v>
      </c>
      <c r="K820" s="663" t="s">
        <v>3319</v>
      </c>
      <c r="L820" s="665">
        <v>641.98813713981474</v>
      </c>
      <c r="M820" s="665">
        <v>6</v>
      </c>
      <c r="N820" s="666">
        <v>3851.9288228388887</v>
      </c>
    </row>
    <row r="821" spans="1:14" ht="14.4" customHeight="1" x14ac:dyDescent="0.3">
      <c r="A821" s="661" t="s">
        <v>549</v>
      </c>
      <c r="B821" s="662" t="s">
        <v>550</v>
      </c>
      <c r="C821" s="663" t="s">
        <v>559</v>
      </c>
      <c r="D821" s="664" t="s">
        <v>3573</v>
      </c>
      <c r="E821" s="663" t="s">
        <v>3274</v>
      </c>
      <c r="F821" s="664" t="s">
        <v>3577</v>
      </c>
      <c r="G821" s="663" t="s">
        <v>634</v>
      </c>
      <c r="H821" s="663" t="s">
        <v>3320</v>
      </c>
      <c r="I821" s="663" t="s">
        <v>3320</v>
      </c>
      <c r="J821" s="663" t="s">
        <v>3321</v>
      </c>
      <c r="K821" s="663" t="s">
        <v>3322</v>
      </c>
      <c r="L821" s="665">
        <v>610.95000000000005</v>
      </c>
      <c r="M821" s="665">
        <v>4</v>
      </c>
      <c r="N821" s="666">
        <v>2443.8000000000002</v>
      </c>
    </row>
    <row r="822" spans="1:14" ht="14.4" customHeight="1" x14ac:dyDescent="0.3">
      <c r="A822" s="661" t="s">
        <v>549</v>
      </c>
      <c r="B822" s="662" t="s">
        <v>550</v>
      </c>
      <c r="C822" s="663" t="s">
        <v>559</v>
      </c>
      <c r="D822" s="664" t="s">
        <v>3573</v>
      </c>
      <c r="E822" s="663" t="s">
        <v>3274</v>
      </c>
      <c r="F822" s="664" t="s">
        <v>3577</v>
      </c>
      <c r="G822" s="663" t="s">
        <v>634</v>
      </c>
      <c r="H822" s="663" t="s">
        <v>3323</v>
      </c>
      <c r="I822" s="663" t="s">
        <v>3324</v>
      </c>
      <c r="J822" s="663" t="s">
        <v>3325</v>
      </c>
      <c r="K822" s="663" t="s">
        <v>3326</v>
      </c>
      <c r="L822" s="665">
        <v>57.54999999999999</v>
      </c>
      <c r="M822" s="665">
        <v>3</v>
      </c>
      <c r="N822" s="666">
        <v>172.64999999999998</v>
      </c>
    </row>
    <row r="823" spans="1:14" ht="14.4" customHeight="1" x14ac:dyDescent="0.3">
      <c r="A823" s="661" t="s">
        <v>549</v>
      </c>
      <c r="B823" s="662" t="s">
        <v>550</v>
      </c>
      <c r="C823" s="663" t="s">
        <v>559</v>
      </c>
      <c r="D823" s="664" t="s">
        <v>3573</v>
      </c>
      <c r="E823" s="663" t="s">
        <v>3274</v>
      </c>
      <c r="F823" s="664" t="s">
        <v>3577</v>
      </c>
      <c r="G823" s="663" t="s">
        <v>634</v>
      </c>
      <c r="H823" s="663" t="s">
        <v>3327</v>
      </c>
      <c r="I823" s="663" t="s">
        <v>3328</v>
      </c>
      <c r="J823" s="663" t="s">
        <v>3329</v>
      </c>
      <c r="K823" s="663" t="s">
        <v>3330</v>
      </c>
      <c r="L823" s="665">
        <v>91.896237590303997</v>
      </c>
      <c r="M823" s="665">
        <v>114</v>
      </c>
      <c r="N823" s="666">
        <v>10476.171085294656</v>
      </c>
    </row>
    <row r="824" spans="1:14" ht="14.4" customHeight="1" x14ac:dyDescent="0.3">
      <c r="A824" s="661" t="s">
        <v>549</v>
      </c>
      <c r="B824" s="662" t="s">
        <v>550</v>
      </c>
      <c r="C824" s="663" t="s">
        <v>559</v>
      </c>
      <c r="D824" s="664" t="s">
        <v>3573</v>
      </c>
      <c r="E824" s="663" t="s">
        <v>3274</v>
      </c>
      <c r="F824" s="664" t="s">
        <v>3577</v>
      </c>
      <c r="G824" s="663" t="s">
        <v>634</v>
      </c>
      <c r="H824" s="663" t="s">
        <v>3331</v>
      </c>
      <c r="I824" s="663" t="s">
        <v>3332</v>
      </c>
      <c r="J824" s="663" t="s">
        <v>3333</v>
      </c>
      <c r="K824" s="663" t="s">
        <v>3334</v>
      </c>
      <c r="L824" s="665">
        <v>2899.2102189339648</v>
      </c>
      <c r="M824" s="665">
        <v>10.500000000000002</v>
      </c>
      <c r="N824" s="666">
        <v>30441.707298806636</v>
      </c>
    </row>
    <row r="825" spans="1:14" ht="14.4" customHeight="1" x14ac:dyDescent="0.3">
      <c r="A825" s="661" t="s">
        <v>549</v>
      </c>
      <c r="B825" s="662" t="s">
        <v>550</v>
      </c>
      <c r="C825" s="663" t="s">
        <v>559</v>
      </c>
      <c r="D825" s="664" t="s">
        <v>3573</v>
      </c>
      <c r="E825" s="663" t="s">
        <v>3274</v>
      </c>
      <c r="F825" s="664" t="s">
        <v>3577</v>
      </c>
      <c r="G825" s="663" t="s">
        <v>634</v>
      </c>
      <c r="H825" s="663" t="s">
        <v>3335</v>
      </c>
      <c r="I825" s="663" t="s">
        <v>3336</v>
      </c>
      <c r="J825" s="663" t="s">
        <v>3337</v>
      </c>
      <c r="K825" s="663" t="s">
        <v>3338</v>
      </c>
      <c r="L825" s="665">
        <v>1597.52</v>
      </c>
      <c r="M825" s="665">
        <v>2</v>
      </c>
      <c r="N825" s="666">
        <v>3195.04</v>
      </c>
    </row>
    <row r="826" spans="1:14" ht="14.4" customHeight="1" x14ac:dyDescent="0.3">
      <c r="A826" s="661" t="s">
        <v>549</v>
      </c>
      <c r="B826" s="662" t="s">
        <v>550</v>
      </c>
      <c r="C826" s="663" t="s">
        <v>559</v>
      </c>
      <c r="D826" s="664" t="s">
        <v>3573</v>
      </c>
      <c r="E826" s="663" t="s">
        <v>3274</v>
      </c>
      <c r="F826" s="664" t="s">
        <v>3577</v>
      </c>
      <c r="G826" s="663" t="s">
        <v>634</v>
      </c>
      <c r="H826" s="663" t="s">
        <v>3339</v>
      </c>
      <c r="I826" s="663" t="s">
        <v>3340</v>
      </c>
      <c r="J826" s="663" t="s">
        <v>3341</v>
      </c>
      <c r="K826" s="663" t="s">
        <v>3342</v>
      </c>
      <c r="L826" s="665">
        <v>115.33053410638847</v>
      </c>
      <c r="M826" s="665">
        <v>15</v>
      </c>
      <c r="N826" s="666">
        <v>1729.958011595827</v>
      </c>
    </row>
    <row r="827" spans="1:14" ht="14.4" customHeight="1" x14ac:dyDescent="0.3">
      <c r="A827" s="661" t="s">
        <v>549</v>
      </c>
      <c r="B827" s="662" t="s">
        <v>550</v>
      </c>
      <c r="C827" s="663" t="s">
        <v>559</v>
      </c>
      <c r="D827" s="664" t="s">
        <v>3573</v>
      </c>
      <c r="E827" s="663" t="s">
        <v>3274</v>
      </c>
      <c r="F827" s="664" t="s">
        <v>3577</v>
      </c>
      <c r="G827" s="663" t="s">
        <v>634</v>
      </c>
      <c r="H827" s="663" t="s">
        <v>3343</v>
      </c>
      <c r="I827" s="663" t="s">
        <v>3344</v>
      </c>
      <c r="J827" s="663" t="s">
        <v>3345</v>
      </c>
      <c r="K827" s="663" t="s">
        <v>3346</v>
      </c>
      <c r="L827" s="665">
        <v>86.631863798469453</v>
      </c>
      <c r="M827" s="665">
        <v>11</v>
      </c>
      <c r="N827" s="666">
        <v>952.95050178316399</v>
      </c>
    </row>
    <row r="828" spans="1:14" ht="14.4" customHeight="1" x14ac:dyDescent="0.3">
      <c r="A828" s="661" t="s">
        <v>549</v>
      </c>
      <c r="B828" s="662" t="s">
        <v>550</v>
      </c>
      <c r="C828" s="663" t="s">
        <v>559</v>
      </c>
      <c r="D828" s="664" t="s">
        <v>3573</v>
      </c>
      <c r="E828" s="663" t="s">
        <v>3274</v>
      </c>
      <c r="F828" s="664" t="s">
        <v>3577</v>
      </c>
      <c r="G828" s="663" t="s">
        <v>634</v>
      </c>
      <c r="H828" s="663" t="s">
        <v>3347</v>
      </c>
      <c r="I828" s="663" t="s">
        <v>3348</v>
      </c>
      <c r="J828" s="663" t="s">
        <v>3349</v>
      </c>
      <c r="K828" s="663" t="s">
        <v>3350</v>
      </c>
      <c r="L828" s="665">
        <v>63.869200369528265</v>
      </c>
      <c r="M828" s="665">
        <v>117</v>
      </c>
      <c r="N828" s="666">
        <v>7472.6964432348068</v>
      </c>
    </row>
    <row r="829" spans="1:14" ht="14.4" customHeight="1" x14ac:dyDescent="0.3">
      <c r="A829" s="661" t="s">
        <v>549</v>
      </c>
      <c r="B829" s="662" t="s">
        <v>550</v>
      </c>
      <c r="C829" s="663" t="s">
        <v>559</v>
      </c>
      <c r="D829" s="664" t="s">
        <v>3573</v>
      </c>
      <c r="E829" s="663" t="s">
        <v>3274</v>
      </c>
      <c r="F829" s="664" t="s">
        <v>3577</v>
      </c>
      <c r="G829" s="663" t="s">
        <v>634</v>
      </c>
      <c r="H829" s="663" t="s">
        <v>3351</v>
      </c>
      <c r="I829" s="663" t="s">
        <v>3352</v>
      </c>
      <c r="J829" s="663" t="s">
        <v>3353</v>
      </c>
      <c r="K829" s="663" t="s">
        <v>3354</v>
      </c>
      <c r="L829" s="665">
        <v>81.099999999999994</v>
      </c>
      <c r="M829" s="665">
        <v>20</v>
      </c>
      <c r="N829" s="666">
        <v>1622</v>
      </c>
    </row>
    <row r="830" spans="1:14" ht="14.4" customHeight="1" x14ac:dyDescent="0.3">
      <c r="A830" s="661" t="s">
        <v>549</v>
      </c>
      <c r="B830" s="662" t="s">
        <v>550</v>
      </c>
      <c r="C830" s="663" t="s">
        <v>559</v>
      </c>
      <c r="D830" s="664" t="s">
        <v>3573</v>
      </c>
      <c r="E830" s="663" t="s">
        <v>3274</v>
      </c>
      <c r="F830" s="664" t="s">
        <v>3577</v>
      </c>
      <c r="G830" s="663" t="s">
        <v>634</v>
      </c>
      <c r="H830" s="663" t="s">
        <v>3355</v>
      </c>
      <c r="I830" s="663" t="s">
        <v>3356</v>
      </c>
      <c r="J830" s="663" t="s">
        <v>3357</v>
      </c>
      <c r="K830" s="663" t="s">
        <v>3358</v>
      </c>
      <c r="L830" s="665">
        <v>605.26803646698625</v>
      </c>
      <c r="M830" s="665">
        <v>5.0999999999999996</v>
      </c>
      <c r="N830" s="666">
        <v>3086.8669859816296</v>
      </c>
    </row>
    <row r="831" spans="1:14" ht="14.4" customHeight="1" x14ac:dyDescent="0.3">
      <c r="A831" s="661" t="s">
        <v>549</v>
      </c>
      <c r="B831" s="662" t="s">
        <v>550</v>
      </c>
      <c r="C831" s="663" t="s">
        <v>559</v>
      </c>
      <c r="D831" s="664" t="s">
        <v>3573</v>
      </c>
      <c r="E831" s="663" t="s">
        <v>3274</v>
      </c>
      <c r="F831" s="664" t="s">
        <v>3577</v>
      </c>
      <c r="G831" s="663" t="s">
        <v>634</v>
      </c>
      <c r="H831" s="663" t="s">
        <v>3359</v>
      </c>
      <c r="I831" s="663" t="s">
        <v>3360</v>
      </c>
      <c r="J831" s="663" t="s">
        <v>3361</v>
      </c>
      <c r="K831" s="663" t="s">
        <v>3362</v>
      </c>
      <c r="L831" s="665">
        <v>517.50007612527963</v>
      </c>
      <c r="M831" s="665">
        <v>4.5999999999999996</v>
      </c>
      <c r="N831" s="666">
        <v>2380.5003501762862</v>
      </c>
    </row>
    <row r="832" spans="1:14" ht="14.4" customHeight="1" x14ac:dyDescent="0.3">
      <c r="A832" s="661" t="s">
        <v>549</v>
      </c>
      <c r="B832" s="662" t="s">
        <v>550</v>
      </c>
      <c r="C832" s="663" t="s">
        <v>559</v>
      </c>
      <c r="D832" s="664" t="s">
        <v>3573</v>
      </c>
      <c r="E832" s="663" t="s">
        <v>3274</v>
      </c>
      <c r="F832" s="664" t="s">
        <v>3577</v>
      </c>
      <c r="G832" s="663" t="s">
        <v>634</v>
      </c>
      <c r="H832" s="663" t="s">
        <v>3363</v>
      </c>
      <c r="I832" s="663" t="s">
        <v>3364</v>
      </c>
      <c r="J832" s="663" t="s">
        <v>3365</v>
      </c>
      <c r="K832" s="663" t="s">
        <v>3366</v>
      </c>
      <c r="L832" s="665">
        <v>114.81260465116281</v>
      </c>
      <c r="M832" s="665">
        <v>43</v>
      </c>
      <c r="N832" s="666">
        <v>4936.9420000000009</v>
      </c>
    </row>
    <row r="833" spans="1:14" ht="14.4" customHeight="1" x14ac:dyDescent="0.3">
      <c r="A833" s="661" t="s">
        <v>549</v>
      </c>
      <c r="B833" s="662" t="s">
        <v>550</v>
      </c>
      <c r="C833" s="663" t="s">
        <v>559</v>
      </c>
      <c r="D833" s="664" t="s">
        <v>3573</v>
      </c>
      <c r="E833" s="663" t="s">
        <v>3274</v>
      </c>
      <c r="F833" s="664" t="s">
        <v>3577</v>
      </c>
      <c r="G833" s="663" t="s">
        <v>634</v>
      </c>
      <c r="H833" s="663" t="s">
        <v>3367</v>
      </c>
      <c r="I833" s="663" t="s">
        <v>3368</v>
      </c>
      <c r="J833" s="663" t="s">
        <v>3369</v>
      </c>
      <c r="K833" s="663" t="s">
        <v>3370</v>
      </c>
      <c r="L833" s="665">
        <v>154.30665196624599</v>
      </c>
      <c r="M833" s="665">
        <v>21</v>
      </c>
      <c r="N833" s="666">
        <v>3240.4396912911657</v>
      </c>
    </row>
    <row r="834" spans="1:14" ht="14.4" customHeight="1" x14ac:dyDescent="0.3">
      <c r="A834" s="661" t="s">
        <v>549</v>
      </c>
      <c r="B834" s="662" t="s">
        <v>550</v>
      </c>
      <c r="C834" s="663" t="s">
        <v>559</v>
      </c>
      <c r="D834" s="664" t="s">
        <v>3573</v>
      </c>
      <c r="E834" s="663" t="s">
        <v>3274</v>
      </c>
      <c r="F834" s="664" t="s">
        <v>3577</v>
      </c>
      <c r="G834" s="663" t="s">
        <v>634</v>
      </c>
      <c r="H834" s="663" t="s">
        <v>3371</v>
      </c>
      <c r="I834" s="663" t="s">
        <v>3371</v>
      </c>
      <c r="J834" s="663" t="s">
        <v>3372</v>
      </c>
      <c r="K834" s="663" t="s">
        <v>3373</v>
      </c>
      <c r="L834" s="665">
        <v>814.62777031463054</v>
      </c>
      <c r="M834" s="665">
        <v>6.9</v>
      </c>
      <c r="N834" s="666">
        <v>5620.9316151709509</v>
      </c>
    </row>
    <row r="835" spans="1:14" ht="14.4" customHeight="1" x14ac:dyDescent="0.3">
      <c r="A835" s="661" t="s">
        <v>549</v>
      </c>
      <c r="B835" s="662" t="s">
        <v>550</v>
      </c>
      <c r="C835" s="663" t="s">
        <v>559</v>
      </c>
      <c r="D835" s="664" t="s">
        <v>3573</v>
      </c>
      <c r="E835" s="663" t="s">
        <v>3274</v>
      </c>
      <c r="F835" s="664" t="s">
        <v>3577</v>
      </c>
      <c r="G835" s="663" t="s">
        <v>634</v>
      </c>
      <c r="H835" s="663" t="s">
        <v>3374</v>
      </c>
      <c r="I835" s="663" t="s">
        <v>3375</v>
      </c>
      <c r="J835" s="663" t="s">
        <v>3376</v>
      </c>
      <c r="K835" s="663" t="s">
        <v>3377</v>
      </c>
      <c r="L835" s="665">
        <v>1440.9499064575848</v>
      </c>
      <c r="M835" s="665">
        <v>2</v>
      </c>
      <c r="N835" s="666">
        <v>2881.8998129151696</v>
      </c>
    </row>
    <row r="836" spans="1:14" ht="14.4" customHeight="1" x14ac:dyDescent="0.3">
      <c r="A836" s="661" t="s">
        <v>549</v>
      </c>
      <c r="B836" s="662" t="s">
        <v>550</v>
      </c>
      <c r="C836" s="663" t="s">
        <v>559</v>
      </c>
      <c r="D836" s="664" t="s">
        <v>3573</v>
      </c>
      <c r="E836" s="663" t="s">
        <v>3274</v>
      </c>
      <c r="F836" s="664" t="s">
        <v>3577</v>
      </c>
      <c r="G836" s="663" t="s">
        <v>634</v>
      </c>
      <c r="H836" s="663" t="s">
        <v>3378</v>
      </c>
      <c r="I836" s="663" t="s">
        <v>3378</v>
      </c>
      <c r="J836" s="663" t="s">
        <v>3379</v>
      </c>
      <c r="K836" s="663" t="s">
        <v>3380</v>
      </c>
      <c r="L836" s="665">
        <v>1495.0009784133408</v>
      </c>
      <c r="M836" s="665">
        <v>5.5</v>
      </c>
      <c r="N836" s="666">
        <v>8222.505381273375</v>
      </c>
    </row>
    <row r="837" spans="1:14" ht="14.4" customHeight="1" x14ac:dyDescent="0.3">
      <c r="A837" s="661" t="s">
        <v>549</v>
      </c>
      <c r="B837" s="662" t="s">
        <v>550</v>
      </c>
      <c r="C837" s="663" t="s">
        <v>559</v>
      </c>
      <c r="D837" s="664" t="s">
        <v>3573</v>
      </c>
      <c r="E837" s="663" t="s">
        <v>3274</v>
      </c>
      <c r="F837" s="664" t="s">
        <v>3577</v>
      </c>
      <c r="G837" s="663" t="s">
        <v>634</v>
      </c>
      <c r="H837" s="663" t="s">
        <v>3381</v>
      </c>
      <c r="I837" s="663" t="s">
        <v>3381</v>
      </c>
      <c r="J837" s="663" t="s">
        <v>3382</v>
      </c>
      <c r="K837" s="663" t="s">
        <v>3383</v>
      </c>
      <c r="L837" s="665">
        <v>1079.0998303356753</v>
      </c>
      <c r="M837" s="665">
        <v>32</v>
      </c>
      <c r="N837" s="666">
        <v>34531.194570741609</v>
      </c>
    </row>
    <row r="838" spans="1:14" ht="14.4" customHeight="1" x14ac:dyDescent="0.3">
      <c r="A838" s="661" t="s">
        <v>549</v>
      </c>
      <c r="B838" s="662" t="s">
        <v>550</v>
      </c>
      <c r="C838" s="663" t="s">
        <v>559</v>
      </c>
      <c r="D838" s="664" t="s">
        <v>3573</v>
      </c>
      <c r="E838" s="663" t="s">
        <v>3274</v>
      </c>
      <c r="F838" s="664" t="s">
        <v>3577</v>
      </c>
      <c r="G838" s="663" t="s">
        <v>634</v>
      </c>
      <c r="H838" s="663" t="s">
        <v>3384</v>
      </c>
      <c r="I838" s="663" t="s">
        <v>3385</v>
      </c>
      <c r="J838" s="663" t="s">
        <v>3386</v>
      </c>
      <c r="K838" s="663" t="s">
        <v>3387</v>
      </c>
      <c r="L838" s="665">
        <v>82.694808510638296</v>
      </c>
      <c r="M838" s="665">
        <v>47</v>
      </c>
      <c r="N838" s="666">
        <v>3886.6559999999999</v>
      </c>
    </row>
    <row r="839" spans="1:14" ht="14.4" customHeight="1" x14ac:dyDescent="0.3">
      <c r="A839" s="661" t="s">
        <v>549</v>
      </c>
      <c r="B839" s="662" t="s">
        <v>550</v>
      </c>
      <c r="C839" s="663" t="s">
        <v>559</v>
      </c>
      <c r="D839" s="664" t="s">
        <v>3573</v>
      </c>
      <c r="E839" s="663" t="s">
        <v>3274</v>
      </c>
      <c r="F839" s="664" t="s">
        <v>3577</v>
      </c>
      <c r="G839" s="663" t="s">
        <v>634</v>
      </c>
      <c r="H839" s="663" t="s">
        <v>3388</v>
      </c>
      <c r="I839" s="663" t="s">
        <v>3389</v>
      </c>
      <c r="J839" s="663" t="s">
        <v>3390</v>
      </c>
      <c r="K839" s="663" t="s">
        <v>3391</v>
      </c>
      <c r="L839" s="665">
        <v>246.14129575457713</v>
      </c>
      <c r="M839" s="665">
        <v>73</v>
      </c>
      <c r="N839" s="666">
        <v>17968.31459008413</v>
      </c>
    </row>
    <row r="840" spans="1:14" ht="14.4" customHeight="1" x14ac:dyDescent="0.3">
      <c r="A840" s="661" t="s">
        <v>549</v>
      </c>
      <c r="B840" s="662" t="s">
        <v>550</v>
      </c>
      <c r="C840" s="663" t="s">
        <v>559</v>
      </c>
      <c r="D840" s="664" t="s">
        <v>3573</v>
      </c>
      <c r="E840" s="663" t="s">
        <v>3274</v>
      </c>
      <c r="F840" s="664" t="s">
        <v>3577</v>
      </c>
      <c r="G840" s="663" t="s">
        <v>634</v>
      </c>
      <c r="H840" s="663" t="s">
        <v>3392</v>
      </c>
      <c r="I840" s="663" t="s">
        <v>3393</v>
      </c>
      <c r="J840" s="663" t="s">
        <v>3394</v>
      </c>
      <c r="K840" s="663" t="s">
        <v>3395</v>
      </c>
      <c r="L840" s="665">
        <v>57.268000000000008</v>
      </c>
      <c r="M840" s="665">
        <v>5</v>
      </c>
      <c r="N840" s="666">
        <v>286.34000000000003</v>
      </c>
    </row>
    <row r="841" spans="1:14" ht="14.4" customHeight="1" x14ac:dyDescent="0.3">
      <c r="A841" s="661" t="s">
        <v>549</v>
      </c>
      <c r="B841" s="662" t="s">
        <v>550</v>
      </c>
      <c r="C841" s="663" t="s">
        <v>559</v>
      </c>
      <c r="D841" s="664" t="s">
        <v>3573</v>
      </c>
      <c r="E841" s="663" t="s">
        <v>3274</v>
      </c>
      <c r="F841" s="664" t="s">
        <v>3577</v>
      </c>
      <c r="G841" s="663" t="s">
        <v>634</v>
      </c>
      <c r="H841" s="663" t="s">
        <v>3396</v>
      </c>
      <c r="I841" s="663" t="s">
        <v>3397</v>
      </c>
      <c r="J841" s="663" t="s">
        <v>3398</v>
      </c>
      <c r="K841" s="663" t="s">
        <v>3399</v>
      </c>
      <c r="L841" s="665">
        <v>126.49999999999999</v>
      </c>
      <c r="M841" s="665">
        <v>4</v>
      </c>
      <c r="N841" s="666">
        <v>505.99999999999994</v>
      </c>
    </row>
    <row r="842" spans="1:14" ht="14.4" customHeight="1" x14ac:dyDescent="0.3">
      <c r="A842" s="661" t="s">
        <v>549</v>
      </c>
      <c r="B842" s="662" t="s">
        <v>550</v>
      </c>
      <c r="C842" s="663" t="s">
        <v>559</v>
      </c>
      <c r="D842" s="664" t="s">
        <v>3573</v>
      </c>
      <c r="E842" s="663" t="s">
        <v>3274</v>
      </c>
      <c r="F842" s="664" t="s">
        <v>3577</v>
      </c>
      <c r="G842" s="663" t="s">
        <v>634</v>
      </c>
      <c r="H842" s="663" t="s">
        <v>3400</v>
      </c>
      <c r="I842" s="663" t="s">
        <v>3401</v>
      </c>
      <c r="J842" s="663" t="s">
        <v>3402</v>
      </c>
      <c r="K842" s="663"/>
      <c r="L842" s="665">
        <v>86.53</v>
      </c>
      <c r="M842" s="665">
        <v>1</v>
      </c>
      <c r="N842" s="666">
        <v>86.53</v>
      </c>
    </row>
    <row r="843" spans="1:14" ht="14.4" customHeight="1" x14ac:dyDescent="0.3">
      <c r="A843" s="661" t="s">
        <v>549</v>
      </c>
      <c r="B843" s="662" t="s">
        <v>550</v>
      </c>
      <c r="C843" s="663" t="s">
        <v>559</v>
      </c>
      <c r="D843" s="664" t="s">
        <v>3573</v>
      </c>
      <c r="E843" s="663" t="s">
        <v>3274</v>
      </c>
      <c r="F843" s="664" t="s">
        <v>3577</v>
      </c>
      <c r="G843" s="663" t="s">
        <v>634</v>
      </c>
      <c r="H843" s="663" t="s">
        <v>3403</v>
      </c>
      <c r="I843" s="663" t="s">
        <v>3404</v>
      </c>
      <c r="J843" s="663" t="s">
        <v>3288</v>
      </c>
      <c r="K843" s="663" t="s">
        <v>3405</v>
      </c>
      <c r="L843" s="665">
        <v>36.700000000000003</v>
      </c>
      <c r="M843" s="665">
        <v>1</v>
      </c>
      <c r="N843" s="666">
        <v>36.700000000000003</v>
      </c>
    </row>
    <row r="844" spans="1:14" ht="14.4" customHeight="1" x14ac:dyDescent="0.3">
      <c r="A844" s="661" t="s">
        <v>549</v>
      </c>
      <c r="B844" s="662" t="s">
        <v>550</v>
      </c>
      <c r="C844" s="663" t="s">
        <v>559</v>
      </c>
      <c r="D844" s="664" t="s">
        <v>3573</v>
      </c>
      <c r="E844" s="663" t="s">
        <v>3274</v>
      </c>
      <c r="F844" s="664" t="s">
        <v>3577</v>
      </c>
      <c r="G844" s="663" t="s">
        <v>634</v>
      </c>
      <c r="H844" s="663" t="s">
        <v>3406</v>
      </c>
      <c r="I844" s="663" t="s">
        <v>3407</v>
      </c>
      <c r="J844" s="663" t="s">
        <v>3408</v>
      </c>
      <c r="K844" s="663" t="s">
        <v>3409</v>
      </c>
      <c r="L844" s="665">
        <v>85.76</v>
      </c>
      <c r="M844" s="665">
        <v>1</v>
      </c>
      <c r="N844" s="666">
        <v>85.76</v>
      </c>
    </row>
    <row r="845" spans="1:14" ht="14.4" customHeight="1" x14ac:dyDescent="0.3">
      <c r="A845" s="661" t="s">
        <v>549</v>
      </c>
      <c r="B845" s="662" t="s">
        <v>550</v>
      </c>
      <c r="C845" s="663" t="s">
        <v>559</v>
      </c>
      <c r="D845" s="664" t="s">
        <v>3573</v>
      </c>
      <c r="E845" s="663" t="s">
        <v>3274</v>
      </c>
      <c r="F845" s="664" t="s">
        <v>3577</v>
      </c>
      <c r="G845" s="663" t="s">
        <v>634</v>
      </c>
      <c r="H845" s="663" t="s">
        <v>3410</v>
      </c>
      <c r="I845" s="663" t="s">
        <v>3411</v>
      </c>
      <c r="J845" s="663" t="s">
        <v>3412</v>
      </c>
      <c r="K845" s="663" t="s">
        <v>3413</v>
      </c>
      <c r="L845" s="665">
        <v>69.897182622994578</v>
      </c>
      <c r="M845" s="665">
        <v>3</v>
      </c>
      <c r="N845" s="666">
        <v>209.69154786898372</v>
      </c>
    </row>
    <row r="846" spans="1:14" ht="14.4" customHeight="1" x14ac:dyDescent="0.3">
      <c r="A846" s="661" t="s">
        <v>549</v>
      </c>
      <c r="B846" s="662" t="s">
        <v>550</v>
      </c>
      <c r="C846" s="663" t="s">
        <v>559</v>
      </c>
      <c r="D846" s="664" t="s">
        <v>3573</v>
      </c>
      <c r="E846" s="663" t="s">
        <v>3274</v>
      </c>
      <c r="F846" s="664" t="s">
        <v>3577</v>
      </c>
      <c r="G846" s="663" t="s">
        <v>634</v>
      </c>
      <c r="H846" s="663" t="s">
        <v>3414</v>
      </c>
      <c r="I846" s="663" t="s">
        <v>3415</v>
      </c>
      <c r="J846" s="663" t="s">
        <v>3408</v>
      </c>
      <c r="K846" s="663" t="s">
        <v>3416</v>
      </c>
      <c r="L846" s="665">
        <v>277.1699999999999</v>
      </c>
      <c r="M846" s="665">
        <v>4</v>
      </c>
      <c r="N846" s="666">
        <v>1108.6799999999996</v>
      </c>
    </row>
    <row r="847" spans="1:14" ht="14.4" customHeight="1" x14ac:dyDescent="0.3">
      <c r="A847" s="661" t="s">
        <v>549</v>
      </c>
      <c r="B847" s="662" t="s">
        <v>550</v>
      </c>
      <c r="C847" s="663" t="s">
        <v>559</v>
      </c>
      <c r="D847" s="664" t="s">
        <v>3573</v>
      </c>
      <c r="E847" s="663" t="s">
        <v>3274</v>
      </c>
      <c r="F847" s="664" t="s">
        <v>3577</v>
      </c>
      <c r="G847" s="663" t="s">
        <v>634</v>
      </c>
      <c r="H847" s="663" t="s">
        <v>3417</v>
      </c>
      <c r="I847" s="663" t="s">
        <v>3418</v>
      </c>
      <c r="J847" s="663" t="s">
        <v>3419</v>
      </c>
      <c r="K847" s="663" t="s">
        <v>3420</v>
      </c>
      <c r="L847" s="665">
        <v>69.850116383995257</v>
      </c>
      <c r="M847" s="665">
        <v>5</v>
      </c>
      <c r="N847" s="666">
        <v>349.2505819199763</v>
      </c>
    </row>
    <row r="848" spans="1:14" ht="14.4" customHeight="1" x14ac:dyDescent="0.3">
      <c r="A848" s="661" t="s">
        <v>549</v>
      </c>
      <c r="B848" s="662" t="s">
        <v>550</v>
      </c>
      <c r="C848" s="663" t="s">
        <v>559</v>
      </c>
      <c r="D848" s="664" t="s">
        <v>3573</v>
      </c>
      <c r="E848" s="663" t="s">
        <v>3274</v>
      </c>
      <c r="F848" s="664" t="s">
        <v>3577</v>
      </c>
      <c r="G848" s="663" t="s">
        <v>634</v>
      </c>
      <c r="H848" s="663" t="s">
        <v>3421</v>
      </c>
      <c r="I848" s="663" t="s">
        <v>3422</v>
      </c>
      <c r="J848" s="663" t="s">
        <v>3423</v>
      </c>
      <c r="K848" s="663" t="s">
        <v>3424</v>
      </c>
      <c r="L848" s="665">
        <v>76.5</v>
      </c>
      <c r="M848" s="665">
        <v>1</v>
      </c>
      <c r="N848" s="666">
        <v>76.5</v>
      </c>
    </row>
    <row r="849" spans="1:14" ht="14.4" customHeight="1" x14ac:dyDescent="0.3">
      <c r="A849" s="661" t="s">
        <v>549</v>
      </c>
      <c r="B849" s="662" t="s">
        <v>550</v>
      </c>
      <c r="C849" s="663" t="s">
        <v>559</v>
      </c>
      <c r="D849" s="664" t="s">
        <v>3573</v>
      </c>
      <c r="E849" s="663" t="s">
        <v>3274</v>
      </c>
      <c r="F849" s="664" t="s">
        <v>3577</v>
      </c>
      <c r="G849" s="663" t="s">
        <v>634</v>
      </c>
      <c r="H849" s="663" t="s">
        <v>3425</v>
      </c>
      <c r="I849" s="663" t="s">
        <v>3426</v>
      </c>
      <c r="J849" s="663" t="s">
        <v>3427</v>
      </c>
      <c r="K849" s="663" t="s">
        <v>3428</v>
      </c>
      <c r="L849" s="665">
        <v>48.56021427993695</v>
      </c>
      <c r="M849" s="665">
        <v>1</v>
      </c>
      <c r="N849" s="666">
        <v>48.56021427993695</v>
      </c>
    </row>
    <row r="850" spans="1:14" ht="14.4" customHeight="1" x14ac:dyDescent="0.3">
      <c r="A850" s="661" t="s">
        <v>549</v>
      </c>
      <c r="B850" s="662" t="s">
        <v>550</v>
      </c>
      <c r="C850" s="663" t="s">
        <v>559</v>
      </c>
      <c r="D850" s="664" t="s">
        <v>3573</v>
      </c>
      <c r="E850" s="663" t="s">
        <v>3274</v>
      </c>
      <c r="F850" s="664" t="s">
        <v>3577</v>
      </c>
      <c r="G850" s="663" t="s">
        <v>634</v>
      </c>
      <c r="H850" s="663" t="s">
        <v>3429</v>
      </c>
      <c r="I850" s="663" t="s">
        <v>3430</v>
      </c>
      <c r="J850" s="663" t="s">
        <v>3431</v>
      </c>
      <c r="K850" s="663" t="s">
        <v>3432</v>
      </c>
      <c r="L850" s="665">
        <v>80.14</v>
      </c>
      <c r="M850" s="665">
        <v>1</v>
      </c>
      <c r="N850" s="666">
        <v>80.14</v>
      </c>
    </row>
    <row r="851" spans="1:14" ht="14.4" customHeight="1" x14ac:dyDescent="0.3">
      <c r="A851" s="661" t="s">
        <v>549</v>
      </c>
      <c r="B851" s="662" t="s">
        <v>550</v>
      </c>
      <c r="C851" s="663" t="s">
        <v>559</v>
      </c>
      <c r="D851" s="664" t="s">
        <v>3573</v>
      </c>
      <c r="E851" s="663" t="s">
        <v>3274</v>
      </c>
      <c r="F851" s="664" t="s">
        <v>3577</v>
      </c>
      <c r="G851" s="663" t="s">
        <v>634</v>
      </c>
      <c r="H851" s="663" t="s">
        <v>3433</v>
      </c>
      <c r="I851" s="663" t="s">
        <v>3434</v>
      </c>
      <c r="J851" s="663" t="s">
        <v>3435</v>
      </c>
      <c r="K851" s="663" t="s">
        <v>3436</v>
      </c>
      <c r="L851" s="665">
        <v>26.209959979869314</v>
      </c>
      <c r="M851" s="665">
        <v>3</v>
      </c>
      <c r="N851" s="666">
        <v>78.629879939607946</v>
      </c>
    </row>
    <row r="852" spans="1:14" ht="14.4" customHeight="1" x14ac:dyDescent="0.3">
      <c r="A852" s="661" t="s">
        <v>549</v>
      </c>
      <c r="B852" s="662" t="s">
        <v>550</v>
      </c>
      <c r="C852" s="663" t="s">
        <v>559</v>
      </c>
      <c r="D852" s="664" t="s">
        <v>3573</v>
      </c>
      <c r="E852" s="663" t="s">
        <v>3274</v>
      </c>
      <c r="F852" s="664" t="s">
        <v>3577</v>
      </c>
      <c r="G852" s="663" t="s">
        <v>634</v>
      </c>
      <c r="H852" s="663" t="s">
        <v>3437</v>
      </c>
      <c r="I852" s="663" t="s">
        <v>3438</v>
      </c>
      <c r="J852" s="663" t="s">
        <v>3408</v>
      </c>
      <c r="K852" s="663" t="s">
        <v>3439</v>
      </c>
      <c r="L852" s="665">
        <v>173.30194672022233</v>
      </c>
      <c r="M852" s="665">
        <v>5</v>
      </c>
      <c r="N852" s="666">
        <v>866.50973360111163</v>
      </c>
    </row>
    <row r="853" spans="1:14" ht="14.4" customHeight="1" x14ac:dyDescent="0.3">
      <c r="A853" s="661" t="s">
        <v>549</v>
      </c>
      <c r="B853" s="662" t="s">
        <v>550</v>
      </c>
      <c r="C853" s="663" t="s">
        <v>559</v>
      </c>
      <c r="D853" s="664" t="s">
        <v>3573</v>
      </c>
      <c r="E853" s="663" t="s">
        <v>3274</v>
      </c>
      <c r="F853" s="664" t="s">
        <v>3577</v>
      </c>
      <c r="G853" s="663" t="s">
        <v>634</v>
      </c>
      <c r="H853" s="663" t="s">
        <v>3440</v>
      </c>
      <c r="I853" s="663" t="s">
        <v>3441</v>
      </c>
      <c r="J853" s="663" t="s">
        <v>3442</v>
      </c>
      <c r="K853" s="663" t="s">
        <v>3377</v>
      </c>
      <c r="L853" s="665">
        <v>848.16313964318817</v>
      </c>
      <c r="M853" s="665">
        <v>4.5</v>
      </c>
      <c r="N853" s="666">
        <v>3816.734128394347</v>
      </c>
    </row>
    <row r="854" spans="1:14" ht="14.4" customHeight="1" x14ac:dyDescent="0.3">
      <c r="A854" s="661" t="s">
        <v>549</v>
      </c>
      <c r="B854" s="662" t="s">
        <v>550</v>
      </c>
      <c r="C854" s="663" t="s">
        <v>559</v>
      </c>
      <c r="D854" s="664" t="s">
        <v>3573</v>
      </c>
      <c r="E854" s="663" t="s">
        <v>3274</v>
      </c>
      <c r="F854" s="664" t="s">
        <v>3577</v>
      </c>
      <c r="G854" s="663" t="s">
        <v>634</v>
      </c>
      <c r="H854" s="663" t="s">
        <v>3443</v>
      </c>
      <c r="I854" s="663" t="s">
        <v>3444</v>
      </c>
      <c r="J854" s="663" t="s">
        <v>3445</v>
      </c>
      <c r="K854" s="663" t="s">
        <v>3446</v>
      </c>
      <c r="L854" s="665">
        <v>852.01004208962877</v>
      </c>
      <c r="M854" s="665">
        <v>6</v>
      </c>
      <c r="N854" s="666">
        <v>5112.0602525377726</v>
      </c>
    </row>
    <row r="855" spans="1:14" ht="14.4" customHeight="1" x14ac:dyDescent="0.3">
      <c r="A855" s="661" t="s">
        <v>549</v>
      </c>
      <c r="B855" s="662" t="s">
        <v>550</v>
      </c>
      <c r="C855" s="663" t="s">
        <v>559</v>
      </c>
      <c r="D855" s="664" t="s">
        <v>3573</v>
      </c>
      <c r="E855" s="663" t="s">
        <v>3274</v>
      </c>
      <c r="F855" s="664" t="s">
        <v>3577</v>
      </c>
      <c r="G855" s="663" t="s">
        <v>634</v>
      </c>
      <c r="H855" s="663" t="s">
        <v>3447</v>
      </c>
      <c r="I855" s="663" t="s">
        <v>3447</v>
      </c>
      <c r="J855" s="663" t="s">
        <v>3448</v>
      </c>
      <c r="K855" s="663" t="s">
        <v>3449</v>
      </c>
      <c r="L855" s="665">
        <v>920</v>
      </c>
      <c r="M855" s="665">
        <v>1</v>
      </c>
      <c r="N855" s="666">
        <v>920</v>
      </c>
    </row>
    <row r="856" spans="1:14" ht="14.4" customHeight="1" x14ac:dyDescent="0.3">
      <c r="A856" s="661" t="s">
        <v>549</v>
      </c>
      <c r="B856" s="662" t="s">
        <v>550</v>
      </c>
      <c r="C856" s="663" t="s">
        <v>559</v>
      </c>
      <c r="D856" s="664" t="s">
        <v>3573</v>
      </c>
      <c r="E856" s="663" t="s">
        <v>3274</v>
      </c>
      <c r="F856" s="664" t="s">
        <v>3577</v>
      </c>
      <c r="G856" s="663" t="s">
        <v>634</v>
      </c>
      <c r="H856" s="663" t="s">
        <v>3450</v>
      </c>
      <c r="I856" s="663" t="s">
        <v>3450</v>
      </c>
      <c r="J856" s="663" t="s">
        <v>3451</v>
      </c>
      <c r="K856" s="663" t="s">
        <v>3452</v>
      </c>
      <c r="L856" s="665">
        <v>43448.229999999996</v>
      </c>
      <c r="M856" s="665">
        <v>1</v>
      </c>
      <c r="N856" s="666">
        <v>43448.229999999996</v>
      </c>
    </row>
    <row r="857" spans="1:14" ht="14.4" customHeight="1" x14ac:dyDescent="0.3">
      <c r="A857" s="661" t="s">
        <v>549</v>
      </c>
      <c r="B857" s="662" t="s">
        <v>550</v>
      </c>
      <c r="C857" s="663" t="s">
        <v>559</v>
      </c>
      <c r="D857" s="664" t="s">
        <v>3573</v>
      </c>
      <c r="E857" s="663" t="s">
        <v>3274</v>
      </c>
      <c r="F857" s="664" t="s">
        <v>3577</v>
      </c>
      <c r="G857" s="663" t="s">
        <v>634</v>
      </c>
      <c r="H857" s="663" t="s">
        <v>3453</v>
      </c>
      <c r="I857" s="663" t="s">
        <v>3453</v>
      </c>
      <c r="J857" s="663" t="s">
        <v>3454</v>
      </c>
      <c r="K857" s="663" t="s">
        <v>3455</v>
      </c>
      <c r="L857" s="665">
        <v>35.225853658536586</v>
      </c>
      <c r="M857" s="665">
        <v>41</v>
      </c>
      <c r="N857" s="666">
        <v>1444.26</v>
      </c>
    </row>
    <row r="858" spans="1:14" ht="14.4" customHeight="1" x14ac:dyDescent="0.3">
      <c r="A858" s="661" t="s">
        <v>549</v>
      </c>
      <c r="B858" s="662" t="s">
        <v>550</v>
      </c>
      <c r="C858" s="663" t="s">
        <v>559</v>
      </c>
      <c r="D858" s="664" t="s">
        <v>3573</v>
      </c>
      <c r="E858" s="663" t="s">
        <v>3274</v>
      </c>
      <c r="F858" s="664" t="s">
        <v>3577</v>
      </c>
      <c r="G858" s="663" t="s">
        <v>634</v>
      </c>
      <c r="H858" s="663" t="s">
        <v>3456</v>
      </c>
      <c r="I858" s="663" t="s">
        <v>3457</v>
      </c>
      <c r="J858" s="663" t="s">
        <v>3458</v>
      </c>
      <c r="K858" s="663" t="s">
        <v>3459</v>
      </c>
      <c r="L858" s="665">
        <v>100.80966666666667</v>
      </c>
      <c r="M858" s="665">
        <v>15</v>
      </c>
      <c r="N858" s="666">
        <v>1512.145</v>
      </c>
    </row>
    <row r="859" spans="1:14" ht="14.4" customHeight="1" x14ac:dyDescent="0.3">
      <c r="A859" s="661" t="s">
        <v>549</v>
      </c>
      <c r="B859" s="662" t="s">
        <v>550</v>
      </c>
      <c r="C859" s="663" t="s">
        <v>559</v>
      </c>
      <c r="D859" s="664" t="s">
        <v>3573</v>
      </c>
      <c r="E859" s="663" t="s">
        <v>3274</v>
      </c>
      <c r="F859" s="664" t="s">
        <v>3577</v>
      </c>
      <c r="G859" s="663" t="s">
        <v>634</v>
      </c>
      <c r="H859" s="663" t="s">
        <v>3460</v>
      </c>
      <c r="I859" s="663" t="s">
        <v>3460</v>
      </c>
      <c r="J859" s="663" t="s">
        <v>3461</v>
      </c>
      <c r="K859" s="663" t="s">
        <v>3462</v>
      </c>
      <c r="L859" s="665">
        <v>169.0088313708269</v>
      </c>
      <c r="M859" s="665">
        <v>7.5</v>
      </c>
      <c r="N859" s="666">
        <v>1267.5662352812017</v>
      </c>
    </row>
    <row r="860" spans="1:14" ht="14.4" customHeight="1" x14ac:dyDescent="0.3">
      <c r="A860" s="661" t="s">
        <v>549</v>
      </c>
      <c r="B860" s="662" t="s">
        <v>550</v>
      </c>
      <c r="C860" s="663" t="s">
        <v>559</v>
      </c>
      <c r="D860" s="664" t="s">
        <v>3573</v>
      </c>
      <c r="E860" s="663" t="s">
        <v>3274</v>
      </c>
      <c r="F860" s="664" t="s">
        <v>3577</v>
      </c>
      <c r="G860" s="663" t="s">
        <v>634</v>
      </c>
      <c r="H860" s="663" t="s">
        <v>3463</v>
      </c>
      <c r="I860" s="663" t="s">
        <v>3463</v>
      </c>
      <c r="J860" s="663" t="s">
        <v>3464</v>
      </c>
      <c r="K860" s="663" t="s">
        <v>3455</v>
      </c>
      <c r="L860" s="665">
        <v>30.869910558566801</v>
      </c>
      <c r="M860" s="665">
        <v>30</v>
      </c>
      <c r="N860" s="666">
        <v>926.09731675700402</v>
      </c>
    </row>
    <row r="861" spans="1:14" ht="14.4" customHeight="1" x14ac:dyDescent="0.3">
      <c r="A861" s="661" t="s">
        <v>549</v>
      </c>
      <c r="B861" s="662" t="s">
        <v>550</v>
      </c>
      <c r="C861" s="663" t="s">
        <v>559</v>
      </c>
      <c r="D861" s="664" t="s">
        <v>3573</v>
      </c>
      <c r="E861" s="663" t="s">
        <v>3274</v>
      </c>
      <c r="F861" s="664" t="s">
        <v>3577</v>
      </c>
      <c r="G861" s="663" t="s">
        <v>2717</v>
      </c>
      <c r="H861" s="663" t="s">
        <v>3465</v>
      </c>
      <c r="I861" s="663" t="s">
        <v>3466</v>
      </c>
      <c r="J861" s="663" t="s">
        <v>3467</v>
      </c>
      <c r="K861" s="663" t="s">
        <v>3468</v>
      </c>
      <c r="L861" s="665">
        <v>88.59999999999998</v>
      </c>
      <c r="M861" s="665">
        <v>32</v>
      </c>
      <c r="N861" s="666">
        <v>2835.1999999999994</v>
      </c>
    </row>
    <row r="862" spans="1:14" ht="14.4" customHeight="1" x14ac:dyDescent="0.3">
      <c r="A862" s="661" t="s">
        <v>549</v>
      </c>
      <c r="B862" s="662" t="s">
        <v>550</v>
      </c>
      <c r="C862" s="663" t="s">
        <v>559</v>
      </c>
      <c r="D862" s="664" t="s">
        <v>3573</v>
      </c>
      <c r="E862" s="663" t="s">
        <v>3274</v>
      </c>
      <c r="F862" s="664" t="s">
        <v>3577</v>
      </c>
      <c r="G862" s="663" t="s">
        <v>2717</v>
      </c>
      <c r="H862" s="663" t="s">
        <v>3469</v>
      </c>
      <c r="I862" s="663" t="s">
        <v>3470</v>
      </c>
      <c r="J862" s="663" t="s">
        <v>3310</v>
      </c>
      <c r="K862" s="663" t="s">
        <v>3471</v>
      </c>
      <c r="L862" s="665">
        <v>45.85</v>
      </c>
      <c r="M862" s="665">
        <v>-15</v>
      </c>
      <c r="N862" s="666">
        <v>-687.75</v>
      </c>
    </row>
    <row r="863" spans="1:14" ht="14.4" customHeight="1" x14ac:dyDescent="0.3">
      <c r="A863" s="661" t="s">
        <v>549</v>
      </c>
      <c r="B863" s="662" t="s">
        <v>550</v>
      </c>
      <c r="C863" s="663" t="s">
        <v>559</v>
      </c>
      <c r="D863" s="664" t="s">
        <v>3573</v>
      </c>
      <c r="E863" s="663" t="s">
        <v>3274</v>
      </c>
      <c r="F863" s="664" t="s">
        <v>3577</v>
      </c>
      <c r="G863" s="663" t="s">
        <v>2717</v>
      </c>
      <c r="H863" s="663" t="s">
        <v>3472</v>
      </c>
      <c r="I863" s="663" t="s">
        <v>3473</v>
      </c>
      <c r="J863" s="663" t="s">
        <v>3474</v>
      </c>
      <c r="K863" s="663" t="s">
        <v>3475</v>
      </c>
      <c r="L863" s="665">
        <v>137.44419123835644</v>
      </c>
      <c r="M863" s="665">
        <v>72</v>
      </c>
      <c r="N863" s="666">
        <v>9895.9817691616627</v>
      </c>
    </row>
    <row r="864" spans="1:14" ht="14.4" customHeight="1" x14ac:dyDescent="0.3">
      <c r="A864" s="661" t="s">
        <v>549</v>
      </c>
      <c r="B864" s="662" t="s">
        <v>550</v>
      </c>
      <c r="C864" s="663" t="s">
        <v>559</v>
      </c>
      <c r="D864" s="664" t="s">
        <v>3573</v>
      </c>
      <c r="E864" s="663" t="s">
        <v>3274</v>
      </c>
      <c r="F864" s="664" t="s">
        <v>3577</v>
      </c>
      <c r="G864" s="663" t="s">
        <v>2717</v>
      </c>
      <c r="H864" s="663" t="s">
        <v>3476</v>
      </c>
      <c r="I864" s="663" t="s">
        <v>3477</v>
      </c>
      <c r="J864" s="663" t="s">
        <v>3478</v>
      </c>
      <c r="K864" s="663" t="s">
        <v>3475</v>
      </c>
      <c r="L864" s="665">
        <v>57.370022494893554</v>
      </c>
      <c r="M864" s="665">
        <v>47</v>
      </c>
      <c r="N864" s="666">
        <v>2696.3910572599971</v>
      </c>
    </row>
    <row r="865" spans="1:14" ht="14.4" customHeight="1" x14ac:dyDescent="0.3">
      <c r="A865" s="661" t="s">
        <v>549</v>
      </c>
      <c r="B865" s="662" t="s">
        <v>550</v>
      </c>
      <c r="C865" s="663" t="s">
        <v>559</v>
      </c>
      <c r="D865" s="664" t="s">
        <v>3573</v>
      </c>
      <c r="E865" s="663" t="s">
        <v>3274</v>
      </c>
      <c r="F865" s="664" t="s">
        <v>3577</v>
      </c>
      <c r="G865" s="663" t="s">
        <v>2717</v>
      </c>
      <c r="H865" s="663" t="s">
        <v>3479</v>
      </c>
      <c r="I865" s="663" t="s">
        <v>3480</v>
      </c>
      <c r="J865" s="663" t="s">
        <v>3481</v>
      </c>
      <c r="K865" s="663" t="s">
        <v>3482</v>
      </c>
      <c r="L865" s="665">
        <v>152.81724434835996</v>
      </c>
      <c r="M865" s="665">
        <v>46</v>
      </c>
      <c r="N865" s="666">
        <v>7029.5932400245583</v>
      </c>
    </row>
    <row r="866" spans="1:14" ht="14.4" customHeight="1" x14ac:dyDescent="0.3">
      <c r="A866" s="661" t="s">
        <v>549</v>
      </c>
      <c r="B866" s="662" t="s">
        <v>550</v>
      </c>
      <c r="C866" s="663" t="s">
        <v>559</v>
      </c>
      <c r="D866" s="664" t="s">
        <v>3573</v>
      </c>
      <c r="E866" s="663" t="s">
        <v>3274</v>
      </c>
      <c r="F866" s="664" t="s">
        <v>3577</v>
      </c>
      <c r="G866" s="663" t="s">
        <v>2717</v>
      </c>
      <c r="H866" s="663" t="s">
        <v>3483</v>
      </c>
      <c r="I866" s="663" t="s">
        <v>3484</v>
      </c>
      <c r="J866" s="663" t="s">
        <v>3485</v>
      </c>
      <c r="K866" s="663" t="s">
        <v>3486</v>
      </c>
      <c r="L866" s="665">
        <v>74.70048953533292</v>
      </c>
      <c r="M866" s="665">
        <v>10</v>
      </c>
      <c r="N866" s="666">
        <v>747.00489535332918</v>
      </c>
    </row>
    <row r="867" spans="1:14" ht="14.4" customHeight="1" x14ac:dyDescent="0.3">
      <c r="A867" s="661" t="s">
        <v>549</v>
      </c>
      <c r="B867" s="662" t="s">
        <v>550</v>
      </c>
      <c r="C867" s="663" t="s">
        <v>559</v>
      </c>
      <c r="D867" s="664" t="s">
        <v>3573</v>
      </c>
      <c r="E867" s="663" t="s">
        <v>3274</v>
      </c>
      <c r="F867" s="664" t="s">
        <v>3577</v>
      </c>
      <c r="G867" s="663" t="s">
        <v>2717</v>
      </c>
      <c r="H867" s="663" t="s">
        <v>3487</v>
      </c>
      <c r="I867" s="663" t="s">
        <v>3488</v>
      </c>
      <c r="J867" s="663" t="s">
        <v>3489</v>
      </c>
      <c r="K867" s="663" t="s">
        <v>3490</v>
      </c>
      <c r="L867" s="665">
        <v>55.55006741452879</v>
      </c>
      <c r="M867" s="665">
        <v>15</v>
      </c>
      <c r="N867" s="666">
        <v>833.25101121793182</v>
      </c>
    </row>
    <row r="868" spans="1:14" ht="14.4" customHeight="1" x14ac:dyDescent="0.3">
      <c r="A868" s="661" t="s">
        <v>549</v>
      </c>
      <c r="B868" s="662" t="s">
        <v>550</v>
      </c>
      <c r="C868" s="663" t="s">
        <v>559</v>
      </c>
      <c r="D868" s="664" t="s">
        <v>3573</v>
      </c>
      <c r="E868" s="663" t="s">
        <v>3274</v>
      </c>
      <c r="F868" s="664" t="s">
        <v>3577</v>
      </c>
      <c r="G868" s="663" t="s">
        <v>2717</v>
      </c>
      <c r="H868" s="663" t="s">
        <v>3491</v>
      </c>
      <c r="I868" s="663" t="s">
        <v>3492</v>
      </c>
      <c r="J868" s="663" t="s">
        <v>3493</v>
      </c>
      <c r="K868" s="663" t="s">
        <v>3494</v>
      </c>
      <c r="L868" s="665">
        <v>261.05</v>
      </c>
      <c r="M868" s="665">
        <v>20</v>
      </c>
      <c r="N868" s="666">
        <v>5221</v>
      </c>
    </row>
    <row r="869" spans="1:14" ht="14.4" customHeight="1" x14ac:dyDescent="0.3">
      <c r="A869" s="661" t="s">
        <v>549</v>
      </c>
      <c r="B869" s="662" t="s">
        <v>550</v>
      </c>
      <c r="C869" s="663" t="s">
        <v>559</v>
      </c>
      <c r="D869" s="664" t="s">
        <v>3573</v>
      </c>
      <c r="E869" s="663" t="s">
        <v>3274</v>
      </c>
      <c r="F869" s="664" t="s">
        <v>3577</v>
      </c>
      <c r="G869" s="663" t="s">
        <v>2717</v>
      </c>
      <c r="H869" s="663" t="s">
        <v>3495</v>
      </c>
      <c r="I869" s="663" t="s">
        <v>3496</v>
      </c>
      <c r="J869" s="663" t="s">
        <v>3497</v>
      </c>
      <c r="K869" s="663" t="s">
        <v>3498</v>
      </c>
      <c r="L869" s="665">
        <v>75.22</v>
      </c>
      <c r="M869" s="665">
        <v>45</v>
      </c>
      <c r="N869" s="666">
        <v>3384.9</v>
      </c>
    </row>
    <row r="870" spans="1:14" ht="14.4" customHeight="1" x14ac:dyDescent="0.3">
      <c r="A870" s="661" t="s">
        <v>549</v>
      </c>
      <c r="B870" s="662" t="s">
        <v>550</v>
      </c>
      <c r="C870" s="663" t="s">
        <v>559</v>
      </c>
      <c r="D870" s="664" t="s">
        <v>3573</v>
      </c>
      <c r="E870" s="663" t="s">
        <v>3274</v>
      </c>
      <c r="F870" s="664" t="s">
        <v>3577</v>
      </c>
      <c r="G870" s="663" t="s">
        <v>2717</v>
      </c>
      <c r="H870" s="663" t="s">
        <v>3499</v>
      </c>
      <c r="I870" s="663" t="s">
        <v>3500</v>
      </c>
      <c r="J870" s="663" t="s">
        <v>3501</v>
      </c>
      <c r="K870" s="663" t="s">
        <v>3502</v>
      </c>
      <c r="L870" s="665">
        <v>190.16055740549677</v>
      </c>
      <c r="M870" s="665">
        <v>5</v>
      </c>
      <c r="N870" s="666">
        <v>950.80278702748387</v>
      </c>
    </row>
    <row r="871" spans="1:14" ht="14.4" customHeight="1" x14ac:dyDescent="0.3">
      <c r="A871" s="661" t="s">
        <v>549</v>
      </c>
      <c r="B871" s="662" t="s">
        <v>550</v>
      </c>
      <c r="C871" s="663" t="s">
        <v>559</v>
      </c>
      <c r="D871" s="664" t="s">
        <v>3573</v>
      </c>
      <c r="E871" s="663" t="s">
        <v>3274</v>
      </c>
      <c r="F871" s="664" t="s">
        <v>3577</v>
      </c>
      <c r="G871" s="663" t="s">
        <v>2717</v>
      </c>
      <c r="H871" s="663" t="s">
        <v>3503</v>
      </c>
      <c r="I871" s="663" t="s">
        <v>3504</v>
      </c>
      <c r="J871" s="663" t="s">
        <v>3505</v>
      </c>
      <c r="K871" s="663" t="s">
        <v>3278</v>
      </c>
      <c r="L871" s="665">
        <v>83.669947548139262</v>
      </c>
      <c r="M871" s="665">
        <v>8</v>
      </c>
      <c r="N871" s="666">
        <v>669.3595803851141</v>
      </c>
    </row>
    <row r="872" spans="1:14" ht="14.4" customHeight="1" x14ac:dyDescent="0.3">
      <c r="A872" s="661" t="s">
        <v>549</v>
      </c>
      <c r="B872" s="662" t="s">
        <v>550</v>
      </c>
      <c r="C872" s="663" t="s">
        <v>559</v>
      </c>
      <c r="D872" s="664" t="s">
        <v>3573</v>
      </c>
      <c r="E872" s="663" t="s">
        <v>3274</v>
      </c>
      <c r="F872" s="664" t="s">
        <v>3577</v>
      </c>
      <c r="G872" s="663" t="s">
        <v>2717</v>
      </c>
      <c r="H872" s="663" t="s">
        <v>3506</v>
      </c>
      <c r="I872" s="663" t="s">
        <v>3507</v>
      </c>
      <c r="J872" s="663" t="s">
        <v>3508</v>
      </c>
      <c r="K872" s="663" t="s">
        <v>3509</v>
      </c>
      <c r="L872" s="665">
        <v>58.635000000000005</v>
      </c>
      <c r="M872" s="665">
        <v>2</v>
      </c>
      <c r="N872" s="666">
        <v>117.27000000000001</v>
      </c>
    </row>
    <row r="873" spans="1:14" ht="14.4" customHeight="1" x14ac:dyDescent="0.3">
      <c r="A873" s="661" t="s">
        <v>549</v>
      </c>
      <c r="B873" s="662" t="s">
        <v>550</v>
      </c>
      <c r="C873" s="663" t="s">
        <v>559</v>
      </c>
      <c r="D873" s="664" t="s">
        <v>3573</v>
      </c>
      <c r="E873" s="663" t="s">
        <v>3274</v>
      </c>
      <c r="F873" s="664" t="s">
        <v>3577</v>
      </c>
      <c r="G873" s="663" t="s">
        <v>2717</v>
      </c>
      <c r="H873" s="663" t="s">
        <v>3510</v>
      </c>
      <c r="I873" s="663" t="s">
        <v>3511</v>
      </c>
      <c r="J873" s="663" t="s">
        <v>3512</v>
      </c>
      <c r="K873" s="663" t="s">
        <v>3513</v>
      </c>
      <c r="L873" s="665">
        <v>112.03000000000002</v>
      </c>
      <c r="M873" s="665">
        <v>2</v>
      </c>
      <c r="N873" s="666">
        <v>224.06000000000003</v>
      </c>
    </row>
    <row r="874" spans="1:14" ht="14.4" customHeight="1" x14ac:dyDescent="0.3">
      <c r="A874" s="661" t="s">
        <v>549</v>
      </c>
      <c r="B874" s="662" t="s">
        <v>550</v>
      </c>
      <c r="C874" s="663" t="s">
        <v>559</v>
      </c>
      <c r="D874" s="664" t="s">
        <v>3573</v>
      </c>
      <c r="E874" s="663" t="s">
        <v>3274</v>
      </c>
      <c r="F874" s="664" t="s">
        <v>3577</v>
      </c>
      <c r="G874" s="663" t="s">
        <v>2717</v>
      </c>
      <c r="H874" s="663" t="s">
        <v>3514</v>
      </c>
      <c r="I874" s="663" t="s">
        <v>3515</v>
      </c>
      <c r="J874" s="663" t="s">
        <v>3467</v>
      </c>
      <c r="K874" s="663" t="s">
        <v>3516</v>
      </c>
      <c r="L874" s="665">
        <v>74</v>
      </c>
      <c r="M874" s="665">
        <v>20</v>
      </c>
      <c r="N874" s="666">
        <v>1480</v>
      </c>
    </row>
    <row r="875" spans="1:14" ht="14.4" customHeight="1" x14ac:dyDescent="0.3">
      <c r="A875" s="661" t="s">
        <v>549</v>
      </c>
      <c r="B875" s="662" t="s">
        <v>550</v>
      </c>
      <c r="C875" s="663" t="s">
        <v>559</v>
      </c>
      <c r="D875" s="664" t="s">
        <v>3573</v>
      </c>
      <c r="E875" s="663" t="s">
        <v>3274</v>
      </c>
      <c r="F875" s="664" t="s">
        <v>3577</v>
      </c>
      <c r="G875" s="663" t="s">
        <v>2717</v>
      </c>
      <c r="H875" s="663" t="s">
        <v>3517</v>
      </c>
      <c r="I875" s="663" t="s">
        <v>3518</v>
      </c>
      <c r="J875" s="663" t="s">
        <v>3497</v>
      </c>
      <c r="K875" s="663" t="s">
        <v>3519</v>
      </c>
      <c r="L875" s="665">
        <v>46.20000000000001</v>
      </c>
      <c r="M875" s="665">
        <v>30</v>
      </c>
      <c r="N875" s="666">
        <v>1386.0000000000002</v>
      </c>
    </row>
    <row r="876" spans="1:14" ht="14.4" customHeight="1" x14ac:dyDescent="0.3">
      <c r="A876" s="661" t="s">
        <v>549</v>
      </c>
      <c r="B876" s="662" t="s">
        <v>550</v>
      </c>
      <c r="C876" s="663" t="s">
        <v>559</v>
      </c>
      <c r="D876" s="664" t="s">
        <v>3573</v>
      </c>
      <c r="E876" s="663" t="s">
        <v>3520</v>
      </c>
      <c r="F876" s="664" t="s">
        <v>3578</v>
      </c>
      <c r="G876" s="663" t="s">
        <v>634</v>
      </c>
      <c r="H876" s="663" t="s">
        <v>3521</v>
      </c>
      <c r="I876" s="663" t="s">
        <v>3522</v>
      </c>
      <c r="J876" s="663" t="s">
        <v>3523</v>
      </c>
      <c r="K876" s="663" t="s">
        <v>3524</v>
      </c>
      <c r="L876" s="665">
        <v>92.402299420180881</v>
      </c>
      <c r="M876" s="665">
        <v>17</v>
      </c>
      <c r="N876" s="666">
        <v>1570.8390901430751</v>
      </c>
    </row>
    <row r="877" spans="1:14" ht="14.4" customHeight="1" x14ac:dyDescent="0.3">
      <c r="A877" s="661" t="s">
        <v>549</v>
      </c>
      <c r="B877" s="662" t="s">
        <v>550</v>
      </c>
      <c r="C877" s="663" t="s">
        <v>559</v>
      </c>
      <c r="D877" s="664" t="s">
        <v>3573</v>
      </c>
      <c r="E877" s="663" t="s">
        <v>3520</v>
      </c>
      <c r="F877" s="664" t="s">
        <v>3578</v>
      </c>
      <c r="G877" s="663" t="s">
        <v>634</v>
      </c>
      <c r="H877" s="663" t="s">
        <v>3525</v>
      </c>
      <c r="I877" s="663" t="s">
        <v>3526</v>
      </c>
      <c r="J877" s="663" t="s">
        <v>3527</v>
      </c>
      <c r="K877" s="663" t="s">
        <v>3528</v>
      </c>
      <c r="L877" s="665">
        <v>93.12348165697172</v>
      </c>
      <c r="M877" s="665">
        <v>3</v>
      </c>
      <c r="N877" s="666">
        <v>279.37044497091517</v>
      </c>
    </row>
    <row r="878" spans="1:14" ht="14.4" customHeight="1" x14ac:dyDescent="0.3">
      <c r="A878" s="661" t="s">
        <v>549</v>
      </c>
      <c r="B878" s="662" t="s">
        <v>550</v>
      </c>
      <c r="C878" s="663" t="s">
        <v>559</v>
      </c>
      <c r="D878" s="664" t="s">
        <v>3573</v>
      </c>
      <c r="E878" s="663" t="s">
        <v>3520</v>
      </c>
      <c r="F878" s="664" t="s">
        <v>3578</v>
      </c>
      <c r="G878" s="663" t="s">
        <v>634</v>
      </c>
      <c r="H878" s="663" t="s">
        <v>3529</v>
      </c>
      <c r="I878" s="663" t="s">
        <v>3530</v>
      </c>
      <c r="J878" s="663" t="s">
        <v>3531</v>
      </c>
      <c r="K878" s="663" t="s">
        <v>3532</v>
      </c>
      <c r="L878" s="665">
        <v>76.791428219536087</v>
      </c>
      <c r="M878" s="665">
        <v>7</v>
      </c>
      <c r="N878" s="666">
        <v>537.53999753675259</v>
      </c>
    </row>
    <row r="879" spans="1:14" ht="14.4" customHeight="1" x14ac:dyDescent="0.3">
      <c r="A879" s="661" t="s">
        <v>549</v>
      </c>
      <c r="B879" s="662" t="s">
        <v>550</v>
      </c>
      <c r="C879" s="663" t="s">
        <v>559</v>
      </c>
      <c r="D879" s="664" t="s">
        <v>3573</v>
      </c>
      <c r="E879" s="663" t="s">
        <v>3520</v>
      </c>
      <c r="F879" s="664" t="s">
        <v>3578</v>
      </c>
      <c r="G879" s="663" t="s">
        <v>634</v>
      </c>
      <c r="H879" s="663" t="s">
        <v>3533</v>
      </c>
      <c r="I879" s="663" t="s">
        <v>3534</v>
      </c>
      <c r="J879" s="663" t="s">
        <v>3535</v>
      </c>
      <c r="K879" s="663" t="s">
        <v>691</v>
      </c>
      <c r="L879" s="665">
        <v>76.890036845523838</v>
      </c>
      <c r="M879" s="665">
        <v>5</v>
      </c>
      <c r="N879" s="666">
        <v>384.45018422761922</v>
      </c>
    </row>
    <row r="880" spans="1:14" ht="14.4" customHeight="1" x14ac:dyDescent="0.3">
      <c r="A880" s="661" t="s">
        <v>549</v>
      </c>
      <c r="B880" s="662" t="s">
        <v>550</v>
      </c>
      <c r="C880" s="663" t="s">
        <v>559</v>
      </c>
      <c r="D880" s="664" t="s">
        <v>3573</v>
      </c>
      <c r="E880" s="663" t="s">
        <v>3520</v>
      </c>
      <c r="F880" s="664" t="s">
        <v>3578</v>
      </c>
      <c r="G880" s="663" t="s">
        <v>634</v>
      </c>
      <c r="H880" s="663" t="s">
        <v>3536</v>
      </c>
      <c r="I880" s="663" t="s">
        <v>3537</v>
      </c>
      <c r="J880" s="663" t="s">
        <v>3538</v>
      </c>
      <c r="K880" s="663" t="s">
        <v>3532</v>
      </c>
      <c r="L880" s="665">
        <v>77.256622031386442</v>
      </c>
      <c r="M880" s="665">
        <v>15</v>
      </c>
      <c r="N880" s="666">
        <v>1158.8493304707965</v>
      </c>
    </row>
    <row r="881" spans="1:14" ht="14.4" customHeight="1" x14ac:dyDescent="0.3">
      <c r="A881" s="661" t="s">
        <v>549</v>
      </c>
      <c r="B881" s="662" t="s">
        <v>550</v>
      </c>
      <c r="C881" s="663" t="s">
        <v>559</v>
      </c>
      <c r="D881" s="664" t="s">
        <v>3573</v>
      </c>
      <c r="E881" s="663" t="s">
        <v>3520</v>
      </c>
      <c r="F881" s="664" t="s">
        <v>3578</v>
      </c>
      <c r="G881" s="663" t="s">
        <v>634</v>
      </c>
      <c r="H881" s="663" t="s">
        <v>3539</v>
      </c>
      <c r="I881" s="663" t="s">
        <v>3540</v>
      </c>
      <c r="J881" s="663" t="s">
        <v>3541</v>
      </c>
      <c r="K881" s="663" t="s">
        <v>3542</v>
      </c>
      <c r="L881" s="665">
        <v>92.575535880885681</v>
      </c>
      <c r="M881" s="665">
        <v>147</v>
      </c>
      <c r="N881" s="666">
        <v>13608.603774490195</v>
      </c>
    </row>
    <row r="882" spans="1:14" ht="14.4" customHeight="1" x14ac:dyDescent="0.3">
      <c r="A882" s="661" t="s">
        <v>549</v>
      </c>
      <c r="B882" s="662" t="s">
        <v>550</v>
      </c>
      <c r="C882" s="663" t="s">
        <v>559</v>
      </c>
      <c r="D882" s="664" t="s">
        <v>3573</v>
      </c>
      <c r="E882" s="663" t="s">
        <v>3520</v>
      </c>
      <c r="F882" s="664" t="s">
        <v>3578</v>
      </c>
      <c r="G882" s="663" t="s">
        <v>634</v>
      </c>
      <c r="H882" s="663" t="s">
        <v>3543</v>
      </c>
      <c r="I882" s="663" t="s">
        <v>3544</v>
      </c>
      <c r="J882" s="663" t="s">
        <v>3545</v>
      </c>
      <c r="K882" s="663" t="s">
        <v>3546</v>
      </c>
      <c r="L882" s="665">
        <v>109.53998536052183</v>
      </c>
      <c r="M882" s="665">
        <v>11</v>
      </c>
      <c r="N882" s="666">
        <v>1204.9398389657401</v>
      </c>
    </row>
    <row r="883" spans="1:14" ht="14.4" customHeight="1" x14ac:dyDescent="0.3">
      <c r="A883" s="661" t="s">
        <v>549</v>
      </c>
      <c r="B883" s="662" t="s">
        <v>550</v>
      </c>
      <c r="C883" s="663" t="s">
        <v>559</v>
      </c>
      <c r="D883" s="664" t="s">
        <v>3573</v>
      </c>
      <c r="E883" s="663" t="s">
        <v>3520</v>
      </c>
      <c r="F883" s="664" t="s">
        <v>3578</v>
      </c>
      <c r="G883" s="663" t="s">
        <v>634</v>
      </c>
      <c r="H883" s="663" t="s">
        <v>3547</v>
      </c>
      <c r="I883" s="663" t="s">
        <v>3548</v>
      </c>
      <c r="J883" s="663" t="s">
        <v>3549</v>
      </c>
      <c r="K883" s="663" t="s">
        <v>3550</v>
      </c>
      <c r="L883" s="665">
        <v>107.285</v>
      </c>
      <c r="M883" s="665">
        <v>2</v>
      </c>
      <c r="N883" s="666">
        <v>214.57</v>
      </c>
    </row>
    <row r="884" spans="1:14" ht="14.4" customHeight="1" x14ac:dyDescent="0.3">
      <c r="A884" s="661" t="s">
        <v>549</v>
      </c>
      <c r="B884" s="662" t="s">
        <v>550</v>
      </c>
      <c r="C884" s="663" t="s">
        <v>559</v>
      </c>
      <c r="D884" s="664" t="s">
        <v>3573</v>
      </c>
      <c r="E884" s="663" t="s">
        <v>3520</v>
      </c>
      <c r="F884" s="664" t="s">
        <v>3578</v>
      </c>
      <c r="G884" s="663" t="s">
        <v>634</v>
      </c>
      <c r="H884" s="663" t="s">
        <v>3551</v>
      </c>
      <c r="I884" s="663" t="s">
        <v>3552</v>
      </c>
      <c r="J884" s="663" t="s">
        <v>3553</v>
      </c>
      <c r="K884" s="663" t="s">
        <v>3409</v>
      </c>
      <c r="L884" s="665">
        <v>88.333936610185845</v>
      </c>
      <c r="M884" s="665">
        <v>15</v>
      </c>
      <c r="N884" s="666">
        <v>1325.0090491527876</v>
      </c>
    </row>
    <row r="885" spans="1:14" ht="14.4" customHeight="1" x14ac:dyDescent="0.3">
      <c r="A885" s="661" t="s">
        <v>549</v>
      </c>
      <c r="B885" s="662" t="s">
        <v>550</v>
      </c>
      <c r="C885" s="663" t="s">
        <v>559</v>
      </c>
      <c r="D885" s="664" t="s">
        <v>3573</v>
      </c>
      <c r="E885" s="663" t="s">
        <v>3520</v>
      </c>
      <c r="F885" s="664" t="s">
        <v>3578</v>
      </c>
      <c r="G885" s="663" t="s">
        <v>634</v>
      </c>
      <c r="H885" s="663" t="s">
        <v>3554</v>
      </c>
      <c r="I885" s="663" t="s">
        <v>3555</v>
      </c>
      <c r="J885" s="663" t="s">
        <v>3553</v>
      </c>
      <c r="K885" s="663" t="s">
        <v>3556</v>
      </c>
      <c r="L885" s="665">
        <v>101.05004290180609</v>
      </c>
      <c r="M885" s="665">
        <v>12</v>
      </c>
      <c r="N885" s="666">
        <v>1212.6005148216732</v>
      </c>
    </row>
    <row r="886" spans="1:14" ht="14.4" customHeight="1" x14ac:dyDescent="0.3">
      <c r="A886" s="661" t="s">
        <v>549</v>
      </c>
      <c r="B886" s="662" t="s">
        <v>550</v>
      </c>
      <c r="C886" s="663" t="s">
        <v>559</v>
      </c>
      <c r="D886" s="664" t="s">
        <v>3573</v>
      </c>
      <c r="E886" s="663" t="s">
        <v>3520</v>
      </c>
      <c r="F886" s="664" t="s">
        <v>3578</v>
      </c>
      <c r="G886" s="663" t="s">
        <v>634</v>
      </c>
      <c r="H886" s="663" t="s">
        <v>3557</v>
      </c>
      <c r="I886" s="663" t="s">
        <v>3558</v>
      </c>
      <c r="J886" s="663" t="s">
        <v>3559</v>
      </c>
      <c r="K886" s="663" t="s">
        <v>3560</v>
      </c>
      <c r="L886" s="665">
        <v>164.31656342418316</v>
      </c>
      <c r="M886" s="665">
        <v>3</v>
      </c>
      <c r="N886" s="666">
        <v>492.94969027254945</v>
      </c>
    </row>
    <row r="887" spans="1:14" ht="14.4" customHeight="1" x14ac:dyDescent="0.3">
      <c r="A887" s="661" t="s">
        <v>549</v>
      </c>
      <c r="B887" s="662" t="s">
        <v>550</v>
      </c>
      <c r="C887" s="663" t="s">
        <v>559</v>
      </c>
      <c r="D887" s="664" t="s">
        <v>3573</v>
      </c>
      <c r="E887" s="663" t="s">
        <v>3520</v>
      </c>
      <c r="F887" s="664" t="s">
        <v>3578</v>
      </c>
      <c r="G887" s="663" t="s">
        <v>2717</v>
      </c>
      <c r="H887" s="663" t="s">
        <v>3561</v>
      </c>
      <c r="I887" s="663" t="s">
        <v>3562</v>
      </c>
      <c r="J887" s="663" t="s">
        <v>3563</v>
      </c>
      <c r="K887" s="663"/>
      <c r="L887" s="665">
        <v>47.838636331980744</v>
      </c>
      <c r="M887" s="665">
        <v>74</v>
      </c>
      <c r="N887" s="666">
        <v>3540.0590885665752</v>
      </c>
    </row>
    <row r="888" spans="1:14" ht="14.4" customHeight="1" x14ac:dyDescent="0.3">
      <c r="A888" s="661" t="s">
        <v>549</v>
      </c>
      <c r="B888" s="662" t="s">
        <v>550</v>
      </c>
      <c r="C888" s="663" t="s">
        <v>559</v>
      </c>
      <c r="D888" s="664" t="s">
        <v>3573</v>
      </c>
      <c r="E888" s="663" t="s">
        <v>3520</v>
      </c>
      <c r="F888" s="664" t="s">
        <v>3578</v>
      </c>
      <c r="G888" s="663" t="s">
        <v>2717</v>
      </c>
      <c r="H888" s="663" t="s">
        <v>3564</v>
      </c>
      <c r="I888" s="663" t="s">
        <v>3565</v>
      </c>
      <c r="J888" s="663" t="s">
        <v>3566</v>
      </c>
      <c r="K888" s="663" t="s">
        <v>3567</v>
      </c>
      <c r="L888" s="665">
        <v>1833.3201396584764</v>
      </c>
      <c r="M888" s="665">
        <v>9</v>
      </c>
      <c r="N888" s="666">
        <v>16499.881256926288</v>
      </c>
    </row>
    <row r="889" spans="1:14" ht="14.4" customHeight="1" x14ac:dyDescent="0.3">
      <c r="A889" s="661" t="s">
        <v>549</v>
      </c>
      <c r="B889" s="662" t="s">
        <v>550</v>
      </c>
      <c r="C889" s="663" t="s">
        <v>559</v>
      </c>
      <c r="D889" s="664" t="s">
        <v>3573</v>
      </c>
      <c r="E889" s="663" t="s">
        <v>3568</v>
      </c>
      <c r="F889" s="664" t="s">
        <v>3579</v>
      </c>
      <c r="G889" s="663"/>
      <c r="H889" s="663"/>
      <c r="I889" s="663" t="s">
        <v>3569</v>
      </c>
      <c r="J889" s="663" t="s">
        <v>3570</v>
      </c>
      <c r="K889" s="663"/>
      <c r="L889" s="665">
        <v>1407.54</v>
      </c>
      <c r="M889" s="665">
        <v>11</v>
      </c>
      <c r="N889" s="666">
        <v>15482.939999999999</v>
      </c>
    </row>
    <row r="890" spans="1:14" ht="14.4" customHeight="1" x14ac:dyDescent="0.3">
      <c r="A890" s="661" t="s">
        <v>549</v>
      </c>
      <c r="B890" s="662" t="s">
        <v>550</v>
      </c>
      <c r="C890" s="663" t="s">
        <v>562</v>
      </c>
      <c r="D890" s="664" t="s">
        <v>3574</v>
      </c>
      <c r="E890" s="663" t="s">
        <v>565</v>
      </c>
      <c r="F890" s="664" t="s">
        <v>3575</v>
      </c>
      <c r="G890" s="663" t="s">
        <v>634</v>
      </c>
      <c r="H890" s="663" t="s">
        <v>635</v>
      </c>
      <c r="I890" s="663" t="s">
        <v>635</v>
      </c>
      <c r="J890" s="663" t="s">
        <v>636</v>
      </c>
      <c r="K890" s="663" t="s">
        <v>637</v>
      </c>
      <c r="L890" s="665">
        <v>179.4</v>
      </c>
      <c r="M890" s="665">
        <v>2</v>
      </c>
      <c r="N890" s="666">
        <v>358.8</v>
      </c>
    </row>
    <row r="891" spans="1:14" ht="14.4" customHeight="1" x14ac:dyDescent="0.3">
      <c r="A891" s="661" t="s">
        <v>549</v>
      </c>
      <c r="B891" s="662" t="s">
        <v>550</v>
      </c>
      <c r="C891" s="663" t="s">
        <v>562</v>
      </c>
      <c r="D891" s="664" t="s">
        <v>3574</v>
      </c>
      <c r="E891" s="663" t="s">
        <v>565</v>
      </c>
      <c r="F891" s="664" t="s">
        <v>3575</v>
      </c>
      <c r="G891" s="663" t="s">
        <v>634</v>
      </c>
      <c r="H891" s="663" t="s">
        <v>645</v>
      </c>
      <c r="I891" s="663" t="s">
        <v>645</v>
      </c>
      <c r="J891" s="663" t="s">
        <v>636</v>
      </c>
      <c r="K891" s="663" t="s">
        <v>646</v>
      </c>
      <c r="L891" s="665">
        <v>97.179868650586144</v>
      </c>
      <c r="M891" s="665">
        <v>5</v>
      </c>
      <c r="N891" s="666">
        <v>485.89934325293075</v>
      </c>
    </row>
    <row r="892" spans="1:14" ht="14.4" customHeight="1" x14ac:dyDescent="0.3">
      <c r="A892" s="661" t="s">
        <v>549</v>
      </c>
      <c r="B892" s="662" t="s">
        <v>550</v>
      </c>
      <c r="C892" s="663" t="s">
        <v>562</v>
      </c>
      <c r="D892" s="664" t="s">
        <v>3574</v>
      </c>
      <c r="E892" s="663" t="s">
        <v>565</v>
      </c>
      <c r="F892" s="664" t="s">
        <v>3575</v>
      </c>
      <c r="G892" s="663" t="s">
        <v>634</v>
      </c>
      <c r="H892" s="663" t="s">
        <v>657</v>
      </c>
      <c r="I892" s="663" t="s">
        <v>658</v>
      </c>
      <c r="J892" s="663" t="s">
        <v>659</v>
      </c>
      <c r="K892" s="663" t="s">
        <v>660</v>
      </c>
      <c r="L892" s="665">
        <v>87.779876246169522</v>
      </c>
      <c r="M892" s="665">
        <v>2</v>
      </c>
      <c r="N892" s="666">
        <v>175.55975249233904</v>
      </c>
    </row>
    <row r="893" spans="1:14" ht="14.4" customHeight="1" x14ac:dyDescent="0.3">
      <c r="A893" s="661" t="s">
        <v>549</v>
      </c>
      <c r="B893" s="662" t="s">
        <v>550</v>
      </c>
      <c r="C893" s="663" t="s">
        <v>562</v>
      </c>
      <c r="D893" s="664" t="s">
        <v>3574</v>
      </c>
      <c r="E893" s="663" t="s">
        <v>565</v>
      </c>
      <c r="F893" s="664" t="s">
        <v>3575</v>
      </c>
      <c r="G893" s="663" t="s">
        <v>634</v>
      </c>
      <c r="H893" s="663" t="s">
        <v>665</v>
      </c>
      <c r="I893" s="663" t="s">
        <v>666</v>
      </c>
      <c r="J893" s="663" t="s">
        <v>663</v>
      </c>
      <c r="K893" s="663" t="s">
        <v>667</v>
      </c>
      <c r="L893" s="665">
        <v>105.11342211364855</v>
      </c>
      <c r="M893" s="665">
        <v>72</v>
      </c>
      <c r="N893" s="666">
        <v>7568.1663921826957</v>
      </c>
    </row>
    <row r="894" spans="1:14" ht="14.4" customHeight="1" x14ac:dyDescent="0.3">
      <c r="A894" s="661" t="s">
        <v>549</v>
      </c>
      <c r="B894" s="662" t="s">
        <v>550</v>
      </c>
      <c r="C894" s="663" t="s">
        <v>562</v>
      </c>
      <c r="D894" s="664" t="s">
        <v>3574</v>
      </c>
      <c r="E894" s="663" t="s">
        <v>565</v>
      </c>
      <c r="F894" s="664" t="s">
        <v>3575</v>
      </c>
      <c r="G894" s="663" t="s">
        <v>634</v>
      </c>
      <c r="H894" s="663" t="s">
        <v>1005</v>
      </c>
      <c r="I894" s="663" t="s">
        <v>1006</v>
      </c>
      <c r="J894" s="663" t="s">
        <v>1007</v>
      </c>
      <c r="K894" s="663" t="s">
        <v>1008</v>
      </c>
      <c r="L894" s="665">
        <v>192.83987621500617</v>
      </c>
      <c r="M894" s="665">
        <v>2</v>
      </c>
      <c r="N894" s="666">
        <v>385.67975243001234</v>
      </c>
    </row>
    <row r="895" spans="1:14" ht="14.4" customHeight="1" x14ac:dyDescent="0.3">
      <c r="A895" s="661" t="s">
        <v>549</v>
      </c>
      <c r="B895" s="662" t="s">
        <v>550</v>
      </c>
      <c r="C895" s="663" t="s">
        <v>562</v>
      </c>
      <c r="D895" s="664" t="s">
        <v>3574</v>
      </c>
      <c r="E895" s="663" t="s">
        <v>565</v>
      </c>
      <c r="F895" s="664" t="s">
        <v>3575</v>
      </c>
      <c r="G895" s="663" t="s">
        <v>634</v>
      </c>
      <c r="H895" s="663" t="s">
        <v>1032</v>
      </c>
      <c r="I895" s="663" t="s">
        <v>1033</v>
      </c>
      <c r="J895" s="663" t="s">
        <v>1034</v>
      </c>
      <c r="K895" s="663"/>
      <c r="L895" s="665">
        <v>102.00999999999998</v>
      </c>
      <c r="M895" s="665">
        <v>1</v>
      </c>
      <c r="N895" s="666">
        <v>102.00999999999998</v>
      </c>
    </row>
    <row r="896" spans="1:14" ht="14.4" customHeight="1" x14ac:dyDescent="0.3">
      <c r="A896" s="661" t="s">
        <v>549</v>
      </c>
      <c r="B896" s="662" t="s">
        <v>550</v>
      </c>
      <c r="C896" s="663" t="s">
        <v>562</v>
      </c>
      <c r="D896" s="664" t="s">
        <v>3574</v>
      </c>
      <c r="E896" s="663" t="s">
        <v>565</v>
      </c>
      <c r="F896" s="664" t="s">
        <v>3575</v>
      </c>
      <c r="G896" s="663" t="s">
        <v>634</v>
      </c>
      <c r="H896" s="663" t="s">
        <v>1091</v>
      </c>
      <c r="I896" s="663" t="s">
        <v>1092</v>
      </c>
      <c r="J896" s="663" t="s">
        <v>1093</v>
      </c>
      <c r="K896" s="663" t="s">
        <v>1094</v>
      </c>
      <c r="L896" s="665">
        <v>87.65</v>
      </c>
      <c r="M896" s="665">
        <v>1</v>
      </c>
      <c r="N896" s="666">
        <v>87.65</v>
      </c>
    </row>
    <row r="897" spans="1:14" ht="14.4" customHeight="1" x14ac:dyDescent="0.3">
      <c r="A897" s="661" t="s">
        <v>549</v>
      </c>
      <c r="B897" s="662" t="s">
        <v>550</v>
      </c>
      <c r="C897" s="663" t="s">
        <v>562</v>
      </c>
      <c r="D897" s="664" t="s">
        <v>3574</v>
      </c>
      <c r="E897" s="663" t="s">
        <v>565</v>
      </c>
      <c r="F897" s="664" t="s">
        <v>3575</v>
      </c>
      <c r="G897" s="663" t="s">
        <v>634</v>
      </c>
      <c r="H897" s="663" t="s">
        <v>1174</v>
      </c>
      <c r="I897" s="663" t="s">
        <v>1175</v>
      </c>
      <c r="J897" s="663" t="s">
        <v>1176</v>
      </c>
      <c r="K897" s="663" t="s">
        <v>1177</v>
      </c>
      <c r="L897" s="665">
        <v>44.63064452390806</v>
      </c>
      <c r="M897" s="665">
        <v>263</v>
      </c>
      <c r="N897" s="666">
        <v>11737.859509787821</v>
      </c>
    </row>
    <row r="898" spans="1:14" ht="14.4" customHeight="1" x14ac:dyDescent="0.3">
      <c r="A898" s="661" t="s">
        <v>549</v>
      </c>
      <c r="B898" s="662" t="s">
        <v>550</v>
      </c>
      <c r="C898" s="663" t="s">
        <v>562</v>
      </c>
      <c r="D898" s="664" t="s">
        <v>3574</v>
      </c>
      <c r="E898" s="663" t="s">
        <v>565</v>
      </c>
      <c r="F898" s="664" t="s">
        <v>3575</v>
      </c>
      <c r="G898" s="663" t="s">
        <v>634</v>
      </c>
      <c r="H898" s="663" t="s">
        <v>1773</v>
      </c>
      <c r="I898" s="663" t="s">
        <v>237</v>
      </c>
      <c r="J898" s="663" t="s">
        <v>1774</v>
      </c>
      <c r="K898" s="663"/>
      <c r="L898" s="665">
        <v>46.659999999999982</v>
      </c>
      <c r="M898" s="665">
        <v>1</v>
      </c>
      <c r="N898" s="666">
        <v>46.659999999999982</v>
      </c>
    </row>
    <row r="899" spans="1:14" ht="14.4" customHeight="1" thickBot="1" x14ac:dyDescent="0.35">
      <c r="A899" s="667" t="s">
        <v>549</v>
      </c>
      <c r="B899" s="668" t="s">
        <v>550</v>
      </c>
      <c r="C899" s="669" t="s">
        <v>562</v>
      </c>
      <c r="D899" s="670" t="s">
        <v>3574</v>
      </c>
      <c r="E899" s="669" t="s">
        <v>565</v>
      </c>
      <c r="F899" s="670" t="s">
        <v>3575</v>
      </c>
      <c r="G899" s="669" t="s">
        <v>634</v>
      </c>
      <c r="H899" s="669" t="s">
        <v>3571</v>
      </c>
      <c r="I899" s="669" t="s">
        <v>237</v>
      </c>
      <c r="J899" s="669" t="s">
        <v>3572</v>
      </c>
      <c r="K899" s="669"/>
      <c r="L899" s="671">
        <v>83.41</v>
      </c>
      <c r="M899" s="671">
        <v>25</v>
      </c>
      <c r="N899" s="672">
        <v>2085.25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3" t="s">
        <v>186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thickBot="1" x14ac:dyDescent="0.35">
      <c r="A5" s="684" t="s">
        <v>3580</v>
      </c>
      <c r="B5" s="653">
        <v>15936.688542337999</v>
      </c>
      <c r="C5" s="677">
        <v>2.0159439449115048E-2</v>
      </c>
      <c r="D5" s="653">
        <v>774595.63665272505</v>
      </c>
      <c r="E5" s="677">
        <v>0.97984056055088498</v>
      </c>
      <c r="F5" s="654">
        <v>790532.32519506302</v>
      </c>
    </row>
    <row r="6" spans="1:6" ht="14.4" customHeight="1" thickBot="1" x14ac:dyDescent="0.35">
      <c r="A6" s="680" t="s">
        <v>3</v>
      </c>
      <c r="B6" s="681">
        <v>15936.688542337999</v>
      </c>
      <c r="C6" s="682">
        <v>2.0159439449115048E-2</v>
      </c>
      <c r="D6" s="681">
        <v>774595.63665272505</v>
      </c>
      <c r="E6" s="682">
        <v>0.97984056055088498</v>
      </c>
      <c r="F6" s="683">
        <v>790532.32519506302</v>
      </c>
    </row>
    <row r="7" spans="1:6" ht="14.4" customHeight="1" thickBot="1" x14ac:dyDescent="0.35"/>
    <row r="8" spans="1:6" ht="14.4" customHeight="1" x14ac:dyDescent="0.3">
      <c r="A8" s="690" t="s">
        <v>3581</v>
      </c>
      <c r="B8" s="659">
        <v>5503.5</v>
      </c>
      <c r="C8" s="678">
        <v>0.41200990295131984</v>
      </c>
      <c r="D8" s="659">
        <v>7854.1886394651874</v>
      </c>
      <c r="E8" s="678">
        <v>0.5879900970486801</v>
      </c>
      <c r="F8" s="660">
        <v>13357.688639465188</v>
      </c>
    </row>
    <row r="9" spans="1:6" ht="14.4" customHeight="1" x14ac:dyDescent="0.3">
      <c r="A9" s="691" t="s">
        <v>3582</v>
      </c>
      <c r="B9" s="665">
        <v>3413.3999999999996</v>
      </c>
      <c r="C9" s="686">
        <v>1</v>
      </c>
      <c r="D9" s="665"/>
      <c r="E9" s="686">
        <v>0</v>
      </c>
      <c r="F9" s="666">
        <v>3413.3999999999996</v>
      </c>
    </row>
    <row r="10" spans="1:6" ht="14.4" customHeight="1" x14ac:dyDescent="0.3">
      <c r="A10" s="691" t="s">
        <v>3583</v>
      </c>
      <c r="B10" s="665">
        <v>1009.9399999999999</v>
      </c>
      <c r="C10" s="686">
        <v>0.33783823749966946</v>
      </c>
      <c r="D10" s="665">
        <v>1979.4788635204093</v>
      </c>
      <c r="E10" s="686">
        <v>0.66216176250033054</v>
      </c>
      <c r="F10" s="666">
        <v>2989.4188635204091</v>
      </c>
    </row>
    <row r="11" spans="1:6" ht="14.4" customHeight="1" x14ac:dyDescent="0.3">
      <c r="A11" s="691" t="s">
        <v>3584</v>
      </c>
      <c r="B11" s="665">
        <v>941.52</v>
      </c>
      <c r="C11" s="686">
        <v>1</v>
      </c>
      <c r="D11" s="665"/>
      <c r="E11" s="686">
        <v>0</v>
      </c>
      <c r="F11" s="666">
        <v>941.52</v>
      </c>
    </row>
    <row r="12" spans="1:6" ht="14.4" customHeight="1" x14ac:dyDescent="0.3">
      <c r="A12" s="691" t="s">
        <v>3585</v>
      </c>
      <c r="B12" s="665">
        <v>863.84</v>
      </c>
      <c r="C12" s="686">
        <v>0.847009913028131</v>
      </c>
      <c r="D12" s="665">
        <v>156.03000000000003</v>
      </c>
      <c r="E12" s="686">
        <v>0.15299008697186897</v>
      </c>
      <c r="F12" s="666">
        <v>1019.8700000000001</v>
      </c>
    </row>
    <row r="13" spans="1:6" ht="14.4" customHeight="1" x14ac:dyDescent="0.3">
      <c r="A13" s="691" t="s">
        <v>3586</v>
      </c>
      <c r="B13" s="665">
        <v>724.78163050381636</v>
      </c>
      <c r="C13" s="686">
        <v>1</v>
      </c>
      <c r="D13" s="665"/>
      <c r="E13" s="686">
        <v>0</v>
      </c>
      <c r="F13" s="666">
        <v>724.78163050381636</v>
      </c>
    </row>
    <row r="14" spans="1:6" ht="14.4" customHeight="1" x14ac:dyDescent="0.3">
      <c r="A14" s="691" t="s">
        <v>3587</v>
      </c>
      <c r="B14" s="665">
        <v>695.96999999999969</v>
      </c>
      <c r="C14" s="686">
        <v>1</v>
      </c>
      <c r="D14" s="665"/>
      <c r="E14" s="686">
        <v>0</v>
      </c>
      <c r="F14" s="666">
        <v>695.96999999999969</v>
      </c>
    </row>
    <row r="15" spans="1:6" ht="14.4" customHeight="1" x14ac:dyDescent="0.3">
      <c r="A15" s="691" t="s">
        <v>3588</v>
      </c>
      <c r="B15" s="665">
        <v>678.3102112688382</v>
      </c>
      <c r="C15" s="686">
        <v>0.78476325220261933</v>
      </c>
      <c r="D15" s="665">
        <v>186.03990880241125</v>
      </c>
      <c r="E15" s="686">
        <v>0.21523674779738072</v>
      </c>
      <c r="F15" s="666">
        <v>864.35012007124942</v>
      </c>
    </row>
    <row r="16" spans="1:6" ht="14.4" customHeight="1" x14ac:dyDescent="0.3">
      <c r="A16" s="691" t="s">
        <v>3589</v>
      </c>
      <c r="B16" s="665">
        <v>671.31980396314839</v>
      </c>
      <c r="C16" s="686">
        <v>0.95869644002324927</v>
      </c>
      <c r="D16" s="665">
        <v>28.922500000000003</v>
      </c>
      <c r="E16" s="686">
        <v>4.1303559976750712E-2</v>
      </c>
      <c r="F16" s="666">
        <v>700.2423039631484</v>
      </c>
    </row>
    <row r="17" spans="1:6" ht="14.4" customHeight="1" x14ac:dyDescent="0.3">
      <c r="A17" s="691" t="s">
        <v>3590</v>
      </c>
      <c r="B17" s="665">
        <v>402.16000000000008</v>
      </c>
      <c r="C17" s="686">
        <v>0.7222992882750342</v>
      </c>
      <c r="D17" s="665">
        <v>154.61751110681863</v>
      </c>
      <c r="E17" s="686">
        <v>0.27770071172496585</v>
      </c>
      <c r="F17" s="666">
        <v>556.77751110681868</v>
      </c>
    </row>
    <row r="18" spans="1:6" ht="14.4" customHeight="1" x14ac:dyDescent="0.3">
      <c r="A18" s="691" t="s">
        <v>3591</v>
      </c>
      <c r="B18" s="665">
        <v>376.67939660219906</v>
      </c>
      <c r="C18" s="686">
        <v>0.49058971962198594</v>
      </c>
      <c r="D18" s="665">
        <v>391.13000000000005</v>
      </c>
      <c r="E18" s="686">
        <v>0.50941028037801406</v>
      </c>
      <c r="F18" s="666">
        <v>767.80939660219906</v>
      </c>
    </row>
    <row r="19" spans="1:6" ht="14.4" customHeight="1" x14ac:dyDescent="0.3">
      <c r="A19" s="691" t="s">
        <v>3592</v>
      </c>
      <c r="B19" s="665">
        <v>263.49</v>
      </c>
      <c r="C19" s="686">
        <v>6.8700909383401731E-2</v>
      </c>
      <c r="D19" s="665">
        <v>3571.8304108191855</v>
      </c>
      <c r="E19" s="686">
        <v>0.93129909061659821</v>
      </c>
      <c r="F19" s="666">
        <v>3835.3204108191858</v>
      </c>
    </row>
    <row r="20" spans="1:6" ht="14.4" customHeight="1" x14ac:dyDescent="0.3">
      <c r="A20" s="691" t="s">
        <v>3593</v>
      </c>
      <c r="B20" s="665">
        <v>100.73</v>
      </c>
      <c r="C20" s="686">
        <v>0.1346785240613341</v>
      </c>
      <c r="D20" s="665">
        <v>647.19919436900307</v>
      </c>
      <c r="E20" s="686">
        <v>0.86532147593866593</v>
      </c>
      <c r="F20" s="666">
        <v>747.92919436900308</v>
      </c>
    </row>
    <row r="21" spans="1:6" ht="14.4" customHeight="1" x14ac:dyDescent="0.3">
      <c r="A21" s="691" t="s">
        <v>3594</v>
      </c>
      <c r="B21" s="665">
        <v>98.76</v>
      </c>
      <c r="C21" s="686">
        <v>0.3251031582594423</v>
      </c>
      <c r="D21" s="665">
        <v>205.02050009956071</v>
      </c>
      <c r="E21" s="686">
        <v>0.67489684174055775</v>
      </c>
      <c r="F21" s="666">
        <v>303.7805000995607</v>
      </c>
    </row>
    <row r="22" spans="1:6" ht="14.4" customHeight="1" x14ac:dyDescent="0.3">
      <c r="A22" s="691" t="s">
        <v>3595</v>
      </c>
      <c r="B22" s="665">
        <v>92.28</v>
      </c>
      <c r="C22" s="686">
        <v>1</v>
      </c>
      <c r="D22" s="665"/>
      <c r="E22" s="686">
        <v>0</v>
      </c>
      <c r="F22" s="666">
        <v>92.28</v>
      </c>
    </row>
    <row r="23" spans="1:6" ht="14.4" customHeight="1" x14ac:dyDescent="0.3">
      <c r="A23" s="691" t="s">
        <v>3596</v>
      </c>
      <c r="B23" s="665">
        <v>64.15000000000002</v>
      </c>
      <c r="C23" s="686">
        <v>1.8289140289724368E-2</v>
      </c>
      <c r="D23" s="665">
        <v>3443.3959526133258</v>
      </c>
      <c r="E23" s="686">
        <v>0.98171085971027561</v>
      </c>
      <c r="F23" s="666">
        <v>3507.5459526133259</v>
      </c>
    </row>
    <row r="24" spans="1:6" ht="14.4" customHeight="1" x14ac:dyDescent="0.3">
      <c r="A24" s="691" t="s">
        <v>3597</v>
      </c>
      <c r="B24" s="665">
        <v>35.857500000000002</v>
      </c>
      <c r="C24" s="686">
        <v>5.3895930738984338E-4</v>
      </c>
      <c r="D24" s="665">
        <v>66495.139382967522</v>
      </c>
      <c r="E24" s="686">
        <v>0.99946104069261021</v>
      </c>
      <c r="F24" s="666">
        <v>66530.99688296752</v>
      </c>
    </row>
    <row r="25" spans="1:6" ht="14.4" customHeight="1" x14ac:dyDescent="0.3">
      <c r="A25" s="691" t="s">
        <v>3598</v>
      </c>
      <c r="B25" s="665"/>
      <c r="C25" s="686">
        <v>0</v>
      </c>
      <c r="D25" s="665">
        <v>1113.2721562400282</v>
      </c>
      <c r="E25" s="686">
        <v>1</v>
      </c>
      <c r="F25" s="666">
        <v>1113.2721562400282</v>
      </c>
    </row>
    <row r="26" spans="1:6" ht="14.4" customHeight="1" x14ac:dyDescent="0.3">
      <c r="A26" s="691" t="s">
        <v>3599</v>
      </c>
      <c r="B26" s="665"/>
      <c r="C26" s="686">
        <v>0</v>
      </c>
      <c r="D26" s="665">
        <v>215.42999999999995</v>
      </c>
      <c r="E26" s="686">
        <v>1</v>
      </c>
      <c r="F26" s="666">
        <v>215.42999999999995</v>
      </c>
    </row>
    <row r="27" spans="1:6" ht="14.4" customHeight="1" x14ac:dyDescent="0.3">
      <c r="A27" s="691" t="s">
        <v>3600</v>
      </c>
      <c r="B27" s="665"/>
      <c r="C27" s="686">
        <v>0</v>
      </c>
      <c r="D27" s="665">
        <v>4315.1999999999989</v>
      </c>
      <c r="E27" s="686">
        <v>1</v>
      </c>
      <c r="F27" s="666">
        <v>4315.1999999999989</v>
      </c>
    </row>
    <row r="28" spans="1:6" ht="14.4" customHeight="1" x14ac:dyDescent="0.3">
      <c r="A28" s="691" t="s">
        <v>3601</v>
      </c>
      <c r="B28" s="665"/>
      <c r="C28" s="686">
        <v>0</v>
      </c>
      <c r="D28" s="665">
        <v>15842.997354158622</v>
      </c>
      <c r="E28" s="686">
        <v>1</v>
      </c>
      <c r="F28" s="666">
        <v>15842.997354158622</v>
      </c>
    </row>
    <row r="29" spans="1:6" ht="14.4" customHeight="1" x14ac:dyDescent="0.3">
      <c r="A29" s="691" t="s">
        <v>3602</v>
      </c>
      <c r="B29" s="665"/>
      <c r="C29" s="686">
        <v>0</v>
      </c>
      <c r="D29" s="665">
        <v>7619.2055843764738</v>
      </c>
      <c r="E29" s="686">
        <v>1</v>
      </c>
      <c r="F29" s="666">
        <v>7619.2055843764738</v>
      </c>
    </row>
    <row r="30" spans="1:6" ht="14.4" customHeight="1" x14ac:dyDescent="0.3">
      <c r="A30" s="691" t="s">
        <v>3603</v>
      </c>
      <c r="B30" s="665"/>
      <c r="C30" s="686">
        <v>0</v>
      </c>
      <c r="D30" s="665">
        <v>2155.7492814946322</v>
      </c>
      <c r="E30" s="686">
        <v>1</v>
      </c>
      <c r="F30" s="666">
        <v>2155.7492814946322</v>
      </c>
    </row>
    <row r="31" spans="1:6" ht="14.4" customHeight="1" x14ac:dyDescent="0.3">
      <c r="A31" s="691" t="s">
        <v>3604</v>
      </c>
      <c r="B31" s="665"/>
      <c r="C31" s="686">
        <v>0</v>
      </c>
      <c r="D31" s="665">
        <v>987.17510869150215</v>
      </c>
      <c r="E31" s="686">
        <v>1</v>
      </c>
      <c r="F31" s="666">
        <v>987.17510869150215</v>
      </c>
    </row>
    <row r="32" spans="1:6" ht="14.4" customHeight="1" x14ac:dyDescent="0.3">
      <c r="A32" s="691" t="s">
        <v>3605</v>
      </c>
      <c r="B32" s="665"/>
      <c r="C32" s="686">
        <v>0</v>
      </c>
      <c r="D32" s="665">
        <v>1075.609821388085</v>
      </c>
      <c r="E32" s="686">
        <v>1</v>
      </c>
      <c r="F32" s="666">
        <v>1075.609821388085</v>
      </c>
    </row>
    <row r="33" spans="1:6" ht="14.4" customHeight="1" x14ac:dyDescent="0.3">
      <c r="A33" s="691" t="s">
        <v>3606</v>
      </c>
      <c r="B33" s="665"/>
      <c r="C33" s="686">
        <v>0</v>
      </c>
      <c r="D33" s="665">
        <v>20039.940345492854</v>
      </c>
      <c r="E33" s="686">
        <v>1</v>
      </c>
      <c r="F33" s="666">
        <v>20039.940345492854</v>
      </c>
    </row>
    <row r="34" spans="1:6" ht="14.4" customHeight="1" x14ac:dyDescent="0.3">
      <c r="A34" s="691" t="s">
        <v>3607</v>
      </c>
      <c r="B34" s="665"/>
      <c r="C34" s="686">
        <v>0</v>
      </c>
      <c r="D34" s="665">
        <v>4063.5379458541438</v>
      </c>
      <c r="E34" s="686">
        <v>1</v>
      </c>
      <c r="F34" s="666">
        <v>4063.5379458541438</v>
      </c>
    </row>
    <row r="35" spans="1:6" ht="14.4" customHeight="1" x14ac:dyDescent="0.3">
      <c r="A35" s="691" t="s">
        <v>3608</v>
      </c>
      <c r="B35" s="665"/>
      <c r="C35" s="686">
        <v>0</v>
      </c>
      <c r="D35" s="665">
        <v>5532.6817916254104</v>
      </c>
      <c r="E35" s="686">
        <v>1</v>
      </c>
      <c r="F35" s="666">
        <v>5532.6817916254104</v>
      </c>
    </row>
    <row r="36" spans="1:6" ht="14.4" customHeight="1" x14ac:dyDescent="0.3">
      <c r="A36" s="691" t="s">
        <v>3609</v>
      </c>
      <c r="B36" s="665"/>
      <c r="C36" s="686">
        <v>0</v>
      </c>
      <c r="D36" s="665">
        <v>115.09</v>
      </c>
      <c r="E36" s="686">
        <v>1</v>
      </c>
      <c r="F36" s="666">
        <v>115.09</v>
      </c>
    </row>
    <row r="37" spans="1:6" ht="14.4" customHeight="1" x14ac:dyDescent="0.3">
      <c r="A37" s="691" t="s">
        <v>3610</v>
      </c>
      <c r="B37" s="665"/>
      <c r="C37" s="686">
        <v>0</v>
      </c>
      <c r="D37" s="665">
        <v>4043.5693436165629</v>
      </c>
      <c r="E37" s="686">
        <v>1</v>
      </c>
      <c r="F37" s="666">
        <v>4043.5693436165629</v>
      </c>
    </row>
    <row r="38" spans="1:6" ht="14.4" customHeight="1" x14ac:dyDescent="0.3">
      <c r="A38" s="691" t="s">
        <v>3611</v>
      </c>
      <c r="B38" s="665"/>
      <c r="C38" s="686">
        <v>0</v>
      </c>
      <c r="D38" s="665">
        <v>1197.4498558321482</v>
      </c>
      <c r="E38" s="686">
        <v>1</v>
      </c>
      <c r="F38" s="666">
        <v>1197.4498558321482</v>
      </c>
    </row>
    <row r="39" spans="1:6" ht="14.4" customHeight="1" x14ac:dyDescent="0.3">
      <c r="A39" s="691" t="s">
        <v>3612</v>
      </c>
      <c r="B39" s="665"/>
      <c r="C39" s="686">
        <v>0</v>
      </c>
      <c r="D39" s="665">
        <v>5551.6888636966423</v>
      </c>
      <c r="E39" s="686">
        <v>1</v>
      </c>
      <c r="F39" s="666">
        <v>5551.6888636966423</v>
      </c>
    </row>
    <row r="40" spans="1:6" ht="14.4" customHeight="1" x14ac:dyDescent="0.3">
      <c r="A40" s="691" t="s">
        <v>3613</v>
      </c>
      <c r="B40" s="665"/>
      <c r="C40" s="686">
        <v>0</v>
      </c>
      <c r="D40" s="665">
        <v>2495.7711612297603</v>
      </c>
      <c r="E40" s="686">
        <v>1</v>
      </c>
      <c r="F40" s="666">
        <v>2495.7711612297603</v>
      </c>
    </row>
    <row r="41" spans="1:6" ht="14.4" customHeight="1" x14ac:dyDescent="0.3">
      <c r="A41" s="691" t="s">
        <v>3614</v>
      </c>
      <c r="B41" s="665"/>
      <c r="C41" s="686">
        <v>0</v>
      </c>
      <c r="D41" s="665">
        <v>13201.396027052038</v>
      </c>
      <c r="E41" s="686">
        <v>1</v>
      </c>
      <c r="F41" s="666">
        <v>13201.396027052038</v>
      </c>
    </row>
    <row r="42" spans="1:6" ht="14.4" customHeight="1" x14ac:dyDescent="0.3">
      <c r="A42" s="691" t="s">
        <v>3615</v>
      </c>
      <c r="B42" s="665"/>
      <c r="C42" s="686">
        <v>0</v>
      </c>
      <c r="D42" s="665">
        <v>690.62012057822403</v>
      </c>
      <c r="E42" s="686">
        <v>1</v>
      </c>
      <c r="F42" s="666">
        <v>690.62012057822403</v>
      </c>
    </row>
    <row r="43" spans="1:6" ht="14.4" customHeight="1" x14ac:dyDescent="0.3">
      <c r="A43" s="691" t="s">
        <v>3616</v>
      </c>
      <c r="B43" s="665"/>
      <c r="C43" s="686">
        <v>0</v>
      </c>
      <c r="D43" s="665">
        <v>1109.7096200616215</v>
      </c>
      <c r="E43" s="686">
        <v>1</v>
      </c>
      <c r="F43" s="666">
        <v>1109.7096200616215</v>
      </c>
    </row>
    <row r="44" spans="1:6" ht="14.4" customHeight="1" x14ac:dyDescent="0.3">
      <c r="A44" s="691" t="s">
        <v>3617</v>
      </c>
      <c r="B44" s="665"/>
      <c r="C44" s="686">
        <v>0</v>
      </c>
      <c r="D44" s="665">
        <v>576.91999985055622</v>
      </c>
      <c r="E44" s="686">
        <v>1</v>
      </c>
      <c r="F44" s="666">
        <v>576.91999985055622</v>
      </c>
    </row>
    <row r="45" spans="1:6" ht="14.4" customHeight="1" x14ac:dyDescent="0.3">
      <c r="A45" s="691" t="s">
        <v>3618</v>
      </c>
      <c r="B45" s="665"/>
      <c r="C45" s="686">
        <v>0</v>
      </c>
      <c r="D45" s="665">
        <v>59.05</v>
      </c>
      <c r="E45" s="686">
        <v>1</v>
      </c>
      <c r="F45" s="666">
        <v>59.05</v>
      </c>
    </row>
    <row r="46" spans="1:6" ht="14.4" customHeight="1" x14ac:dyDescent="0.3">
      <c r="A46" s="691" t="s">
        <v>3619</v>
      </c>
      <c r="B46" s="665"/>
      <c r="C46" s="686">
        <v>0</v>
      </c>
      <c r="D46" s="665">
        <v>2359.9717337971447</v>
      </c>
      <c r="E46" s="686">
        <v>1</v>
      </c>
      <c r="F46" s="666">
        <v>2359.9717337971447</v>
      </c>
    </row>
    <row r="47" spans="1:6" ht="14.4" customHeight="1" x14ac:dyDescent="0.3">
      <c r="A47" s="691" t="s">
        <v>3620</v>
      </c>
      <c r="B47" s="665"/>
      <c r="C47" s="686">
        <v>0</v>
      </c>
      <c r="D47" s="665">
        <v>15613.585217243177</v>
      </c>
      <c r="E47" s="686">
        <v>1</v>
      </c>
      <c r="F47" s="666">
        <v>15613.585217243177</v>
      </c>
    </row>
    <row r="48" spans="1:6" ht="14.4" customHeight="1" x14ac:dyDescent="0.3">
      <c r="A48" s="691" t="s">
        <v>3621</v>
      </c>
      <c r="B48" s="665"/>
      <c r="C48" s="686">
        <v>0</v>
      </c>
      <c r="D48" s="665">
        <v>717.49897987490044</v>
      </c>
      <c r="E48" s="686">
        <v>1</v>
      </c>
      <c r="F48" s="666">
        <v>717.49897987490044</v>
      </c>
    </row>
    <row r="49" spans="1:6" ht="14.4" customHeight="1" x14ac:dyDescent="0.3">
      <c r="A49" s="691" t="s">
        <v>3622</v>
      </c>
      <c r="B49" s="665"/>
      <c r="C49" s="686">
        <v>0</v>
      </c>
      <c r="D49" s="665">
        <v>9438.8430710912544</v>
      </c>
      <c r="E49" s="686">
        <v>1</v>
      </c>
      <c r="F49" s="666">
        <v>9438.8430710912544</v>
      </c>
    </row>
    <row r="50" spans="1:6" ht="14.4" customHeight="1" x14ac:dyDescent="0.3">
      <c r="A50" s="691" t="s">
        <v>3623</v>
      </c>
      <c r="B50" s="665"/>
      <c r="C50" s="686">
        <v>0</v>
      </c>
      <c r="D50" s="665">
        <v>75.20999999999998</v>
      </c>
      <c r="E50" s="686">
        <v>1</v>
      </c>
      <c r="F50" s="666">
        <v>75.20999999999998</v>
      </c>
    </row>
    <row r="51" spans="1:6" ht="14.4" customHeight="1" x14ac:dyDescent="0.3">
      <c r="A51" s="691" t="s">
        <v>3624</v>
      </c>
      <c r="B51" s="665"/>
      <c r="C51" s="686">
        <v>0</v>
      </c>
      <c r="D51" s="665">
        <v>1290.1398386854232</v>
      </c>
      <c r="E51" s="686">
        <v>1</v>
      </c>
      <c r="F51" s="666">
        <v>1290.1398386854232</v>
      </c>
    </row>
    <row r="52" spans="1:6" ht="14.4" customHeight="1" x14ac:dyDescent="0.3">
      <c r="A52" s="691" t="s">
        <v>3625</v>
      </c>
      <c r="B52" s="665"/>
      <c r="C52" s="686">
        <v>0</v>
      </c>
      <c r="D52" s="665">
        <v>730.67271841062484</v>
      </c>
      <c r="E52" s="686">
        <v>1</v>
      </c>
      <c r="F52" s="666">
        <v>730.67271841062484</v>
      </c>
    </row>
    <row r="53" spans="1:6" ht="14.4" customHeight="1" x14ac:dyDescent="0.3">
      <c r="A53" s="691" t="s">
        <v>3626</v>
      </c>
      <c r="B53" s="665"/>
      <c r="C53" s="686">
        <v>0</v>
      </c>
      <c r="D53" s="665">
        <v>722.13963559179592</v>
      </c>
      <c r="E53" s="686">
        <v>1</v>
      </c>
      <c r="F53" s="666">
        <v>722.13963559179592</v>
      </c>
    </row>
    <row r="54" spans="1:6" ht="14.4" customHeight="1" x14ac:dyDescent="0.3">
      <c r="A54" s="691" t="s">
        <v>3627</v>
      </c>
      <c r="B54" s="665"/>
      <c r="C54" s="686">
        <v>0</v>
      </c>
      <c r="D54" s="665">
        <v>1523.5510233957571</v>
      </c>
      <c r="E54" s="686">
        <v>1</v>
      </c>
      <c r="F54" s="666">
        <v>1523.5510233957571</v>
      </c>
    </row>
    <row r="55" spans="1:6" ht="14.4" customHeight="1" x14ac:dyDescent="0.3">
      <c r="A55" s="691" t="s">
        <v>3628</v>
      </c>
      <c r="B55" s="665"/>
      <c r="C55" s="686">
        <v>0</v>
      </c>
      <c r="D55" s="665">
        <v>3812.4806609105699</v>
      </c>
      <c r="E55" s="686">
        <v>1</v>
      </c>
      <c r="F55" s="666">
        <v>3812.4806609105699</v>
      </c>
    </row>
    <row r="56" spans="1:6" ht="14.4" customHeight="1" x14ac:dyDescent="0.3">
      <c r="A56" s="691" t="s">
        <v>3629</v>
      </c>
      <c r="B56" s="665"/>
      <c r="C56" s="686">
        <v>0</v>
      </c>
      <c r="D56" s="665">
        <v>96.92</v>
      </c>
      <c r="E56" s="686">
        <v>1</v>
      </c>
      <c r="F56" s="666">
        <v>96.92</v>
      </c>
    </row>
    <row r="57" spans="1:6" ht="14.4" customHeight="1" x14ac:dyDescent="0.3">
      <c r="A57" s="691" t="s">
        <v>3630</v>
      </c>
      <c r="B57" s="665"/>
      <c r="C57" s="686">
        <v>0</v>
      </c>
      <c r="D57" s="665">
        <v>698.29</v>
      </c>
      <c r="E57" s="686">
        <v>1</v>
      </c>
      <c r="F57" s="666">
        <v>698.29</v>
      </c>
    </row>
    <row r="58" spans="1:6" ht="14.4" customHeight="1" x14ac:dyDescent="0.3">
      <c r="A58" s="691" t="s">
        <v>3631</v>
      </c>
      <c r="B58" s="665"/>
      <c r="C58" s="686">
        <v>0</v>
      </c>
      <c r="D58" s="665">
        <v>490.86097816082429</v>
      </c>
      <c r="E58" s="686">
        <v>1</v>
      </c>
      <c r="F58" s="666">
        <v>490.86097816082429</v>
      </c>
    </row>
    <row r="59" spans="1:6" ht="14.4" customHeight="1" x14ac:dyDescent="0.3">
      <c r="A59" s="691" t="s">
        <v>3632</v>
      </c>
      <c r="B59" s="665"/>
      <c r="C59" s="686">
        <v>0</v>
      </c>
      <c r="D59" s="665">
        <v>4485</v>
      </c>
      <c r="E59" s="686">
        <v>1</v>
      </c>
      <c r="F59" s="666">
        <v>4485</v>
      </c>
    </row>
    <row r="60" spans="1:6" ht="14.4" customHeight="1" x14ac:dyDescent="0.3">
      <c r="A60" s="691" t="s">
        <v>3633</v>
      </c>
      <c r="B60" s="665"/>
      <c r="C60" s="686">
        <v>0</v>
      </c>
      <c r="D60" s="665">
        <v>381.90013700491437</v>
      </c>
      <c r="E60" s="686">
        <v>1</v>
      </c>
      <c r="F60" s="666">
        <v>381.90013700491437</v>
      </c>
    </row>
    <row r="61" spans="1:6" ht="14.4" customHeight="1" x14ac:dyDescent="0.3">
      <c r="A61" s="691" t="s">
        <v>3634</v>
      </c>
      <c r="B61" s="665"/>
      <c r="C61" s="686">
        <v>0</v>
      </c>
      <c r="D61" s="665">
        <v>341.33000000000004</v>
      </c>
      <c r="E61" s="686">
        <v>1</v>
      </c>
      <c r="F61" s="666">
        <v>341.33000000000004</v>
      </c>
    </row>
    <row r="62" spans="1:6" ht="14.4" customHeight="1" x14ac:dyDescent="0.3">
      <c r="A62" s="691" t="s">
        <v>3635</v>
      </c>
      <c r="B62" s="665"/>
      <c r="C62" s="686">
        <v>0</v>
      </c>
      <c r="D62" s="665">
        <v>98.45</v>
      </c>
      <c r="E62" s="686">
        <v>1</v>
      </c>
      <c r="F62" s="666">
        <v>98.45</v>
      </c>
    </row>
    <row r="63" spans="1:6" ht="14.4" customHeight="1" x14ac:dyDescent="0.3">
      <c r="A63" s="691" t="s">
        <v>3636</v>
      </c>
      <c r="B63" s="665"/>
      <c r="C63" s="686">
        <v>0</v>
      </c>
      <c r="D63" s="665">
        <v>833.25101121793182</v>
      </c>
      <c r="E63" s="686">
        <v>1</v>
      </c>
      <c r="F63" s="666">
        <v>833.25101121793182</v>
      </c>
    </row>
    <row r="64" spans="1:6" ht="14.4" customHeight="1" x14ac:dyDescent="0.3">
      <c r="A64" s="691" t="s">
        <v>3637</v>
      </c>
      <c r="B64" s="665"/>
      <c r="C64" s="686">
        <v>0</v>
      </c>
      <c r="D64" s="665">
        <v>720.74</v>
      </c>
      <c r="E64" s="686">
        <v>1</v>
      </c>
      <c r="F64" s="666">
        <v>720.74</v>
      </c>
    </row>
    <row r="65" spans="1:6" ht="14.4" customHeight="1" x14ac:dyDescent="0.3">
      <c r="A65" s="691" t="s">
        <v>3638</v>
      </c>
      <c r="B65" s="665"/>
      <c r="C65" s="686">
        <v>0</v>
      </c>
      <c r="D65" s="665">
        <v>2428.7985064616551</v>
      </c>
      <c r="E65" s="686">
        <v>1</v>
      </c>
      <c r="F65" s="666">
        <v>2428.7985064616551</v>
      </c>
    </row>
    <row r="66" spans="1:6" ht="14.4" customHeight="1" x14ac:dyDescent="0.3">
      <c r="A66" s="691" t="s">
        <v>3639</v>
      </c>
      <c r="B66" s="665"/>
      <c r="C66" s="686">
        <v>0</v>
      </c>
      <c r="D66" s="665">
        <v>2130.5702254897287</v>
      </c>
      <c r="E66" s="686">
        <v>1</v>
      </c>
      <c r="F66" s="666">
        <v>2130.5702254897287</v>
      </c>
    </row>
    <row r="67" spans="1:6" ht="14.4" customHeight="1" x14ac:dyDescent="0.3">
      <c r="A67" s="691" t="s">
        <v>3640</v>
      </c>
      <c r="B67" s="665"/>
      <c r="C67" s="686">
        <v>0</v>
      </c>
      <c r="D67" s="665">
        <v>1720.4399999999996</v>
      </c>
      <c r="E67" s="686">
        <v>1</v>
      </c>
      <c r="F67" s="666">
        <v>1720.4399999999996</v>
      </c>
    </row>
    <row r="68" spans="1:6" ht="14.4" customHeight="1" x14ac:dyDescent="0.3">
      <c r="A68" s="691" t="s">
        <v>3641</v>
      </c>
      <c r="B68" s="665"/>
      <c r="C68" s="686">
        <v>0</v>
      </c>
      <c r="D68" s="665">
        <v>873.76776760118571</v>
      </c>
      <c r="E68" s="686">
        <v>1</v>
      </c>
      <c r="F68" s="666">
        <v>873.76776760118571</v>
      </c>
    </row>
    <row r="69" spans="1:6" ht="14.4" customHeight="1" x14ac:dyDescent="0.3">
      <c r="A69" s="691" t="s">
        <v>3642</v>
      </c>
      <c r="B69" s="665"/>
      <c r="C69" s="686">
        <v>0</v>
      </c>
      <c r="D69" s="665">
        <v>841.16023997204593</v>
      </c>
      <c r="E69" s="686">
        <v>1</v>
      </c>
      <c r="F69" s="666">
        <v>841.16023997204593</v>
      </c>
    </row>
    <row r="70" spans="1:6" ht="14.4" customHeight="1" x14ac:dyDescent="0.3">
      <c r="A70" s="691" t="s">
        <v>3643</v>
      </c>
      <c r="B70" s="665"/>
      <c r="C70" s="686">
        <v>0</v>
      </c>
      <c r="D70" s="665">
        <v>552.45257948905453</v>
      </c>
      <c r="E70" s="686">
        <v>1</v>
      </c>
      <c r="F70" s="666">
        <v>552.45257948905453</v>
      </c>
    </row>
    <row r="71" spans="1:6" ht="14.4" customHeight="1" x14ac:dyDescent="0.3">
      <c r="A71" s="691" t="s">
        <v>3644</v>
      </c>
      <c r="B71" s="665"/>
      <c r="C71" s="686">
        <v>0</v>
      </c>
      <c r="D71" s="665">
        <v>321.33</v>
      </c>
      <c r="E71" s="686">
        <v>1</v>
      </c>
      <c r="F71" s="666">
        <v>321.33</v>
      </c>
    </row>
    <row r="72" spans="1:6" ht="14.4" customHeight="1" x14ac:dyDescent="0.3">
      <c r="A72" s="691" t="s">
        <v>3645</v>
      </c>
      <c r="B72" s="665"/>
      <c r="C72" s="686">
        <v>0</v>
      </c>
      <c r="D72" s="665">
        <v>900.89040558052409</v>
      </c>
      <c r="E72" s="686">
        <v>1</v>
      </c>
      <c r="F72" s="666">
        <v>900.89040558052409</v>
      </c>
    </row>
    <row r="73" spans="1:6" ht="14.4" customHeight="1" x14ac:dyDescent="0.3">
      <c r="A73" s="691" t="s">
        <v>3646</v>
      </c>
      <c r="B73" s="665"/>
      <c r="C73" s="686">
        <v>0</v>
      </c>
      <c r="D73" s="665">
        <v>5603.3448367461287</v>
      </c>
      <c r="E73" s="686">
        <v>1</v>
      </c>
      <c r="F73" s="666">
        <v>5603.3448367461287</v>
      </c>
    </row>
    <row r="74" spans="1:6" ht="14.4" customHeight="1" x14ac:dyDescent="0.3">
      <c r="A74" s="691" t="s">
        <v>3647</v>
      </c>
      <c r="B74" s="665"/>
      <c r="C74" s="686">
        <v>0</v>
      </c>
      <c r="D74" s="665">
        <v>8867.1867265117107</v>
      </c>
      <c r="E74" s="686">
        <v>1</v>
      </c>
      <c r="F74" s="666">
        <v>8867.1867265117107</v>
      </c>
    </row>
    <row r="75" spans="1:6" ht="14.4" customHeight="1" x14ac:dyDescent="0.3">
      <c r="A75" s="691" t="s">
        <v>3648</v>
      </c>
      <c r="B75" s="665"/>
      <c r="C75" s="686">
        <v>0</v>
      </c>
      <c r="D75" s="665">
        <v>182.55</v>
      </c>
      <c r="E75" s="686">
        <v>1</v>
      </c>
      <c r="F75" s="666">
        <v>182.55</v>
      </c>
    </row>
    <row r="76" spans="1:6" ht="14.4" customHeight="1" x14ac:dyDescent="0.3">
      <c r="A76" s="691" t="s">
        <v>3649</v>
      </c>
      <c r="B76" s="665"/>
      <c r="C76" s="686">
        <v>0</v>
      </c>
      <c r="D76" s="665">
        <v>2468.6553691482532</v>
      </c>
      <c r="E76" s="686">
        <v>1</v>
      </c>
      <c r="F76" s="666">
        <v>2468.6553691482532</v>
      </c>
    </row>
    <row r="77" spans="1:6" ht="14.4" customHeight="1" x14ac:dyDescent="0.3">
      <c r="A77" s="691" t="s">
        <v>3650</v>
      </c>
      <c r="B77" s="665"/>
      <c r="C77" s="686">
        <v>0</v>
      </c>
      <c r="D77" s="665">
        <v>7463.110132484102</v>
      </c>
      <c r="E77" s="686">
        <v>1</v>
      </c>
      <c r="F77" s="666">
        <v>7463.110132484102</v>
      </c>
    </row>
    <row r="78" spans="1:6" ht="14.4" customHeight="1" x14ac:dyDescent="0.3">
      <c r="A78" s="691" t="s">
        <v>3651</v>
      </c>
      <c r="B78" s="665"/>
      <c r="C78" s="686">
        <v>0</v>
      </c>
      <c r="D78" s="665">
        <v>866.26</v>
      </c>
      <c r="E78" s="686">
        <v>1</v>
      </c>
      <c r="F78" s="666">
        <v>866.26</v>
      </c>
    </row>
    <row r="79" spans="1:6" ht="14.4" customHeight="1" x14ac:dyDescent="0.3">
      <c r="A79" s="691" t="s">
        <v>3652</v>
      </c>
      <c r="B79" s="665"/>
      <c r="C79" s="686">
        <v>0</v>
      </c>
      <c r="D79" s="665">
        <v>1236.9195958134542</v>
      </c>
      <c r="E79" s="686">
        <v>1</v>
      </c>
      <c r="F79" s="666">
        <v>1236.9195958134542</v>
      </c>
    </row>
    <row r="80" spans="1:6" ht="14.4" customHeight="1" x14ac:dyDescent="0.3">
      <c r="A80" s="691" t="s">
        <v>3653</v>
      </c>
      <c r="B80" s="665"/>
      <c r="C80" s="686">
        <v>0</v>
      </c>
      <c r="D80" s="665">
        <v>1919.3056838665077</v>
      </c>
      <c r="E80" s="686">
        <v>1</v>
      </c>
      <c r="F80" s="666">
        <v>1919.3056838665077</v>
      </c>
    </row>
    <row r="81" spans="1:6" ht="14.4" customHeight="1" x14ac:dyDescent="0.3">
      <c r="A81" s="691" t="s">
        <v>3654</v>
      </c>
      <c r="B81" s="665"/>
      <c r="C81" s="686">
        <v>0</v>
      </c>
      <c r="D81" s="665">
        <v>451253.95361265226</v>
      </c>
      <c r="E81" s="686">
        <v>1</v>
      </c>
      <c r="F81" s="666">
        <v>451253.95361265226</v>
      </c>
    </row>
    <row r="82" spans="1:6" ht="14.4" customHeight="1" x14ac:dyDescent="0.3">
      <c r="A82" s="691" t="s">
        <v>3655</v>
      </c>
      <c r="B82" s="665"/>
      <c r="C82" s="686">
        <v>0</v>
      </c>
      <c r="D82" s="665">
        <v>2911.26</v>
      </c>
      <c r="E82" s="686">
        <v>1</v>
      </c>
      <c r="F82" s="666">
        <v>2911.26</v>
      </c>
    </row>
    <row r="83" spans="1:6" ht="14.4" customHeight="1" x14ac:dyDescent="0.3">
      <c r="A83" s="691" t="s">
        <v>3656</v>
      </c>
      <c r="B83" s="665"/>
      <c r="C83" s="686">
        <v>0</v>
      </c>
      <c r="D83" s="665">
        <v>3618.1104001480003</v>
      </c>
      <c r="E83" s="686">
        <v>1</v>
      </c>
      <c r="F83" s="666">
        <v>3618.1104001480003</v>
      </c>
    </row>
    <row r="84" spans="1:6" ht="14.4" customHeight="1" x14ac:dyDescent="0.3">
      <c r="A84" s="691" t="s">
        <v>3657</v>
      </c>
      <c r="B84" s="665"/>
      <c r="C84" s="686">
        <v>0</v>
      </c>
      <c r="D84" s="665">
        <v>1100.1506776596452</v>
      </c>
      <c r="E84" s="686">
        <v>1</v>
      </c>
      <c r="F84" s="666">
        <v>1100.1506776596452</v>
      </c>
    </row>
    <row r="85" spans="1:6" ht="14.4" customHeight="1" x14ac:dyDescent="0.3">
      <c r="A85" s="691" t="s">
        <v>3658</v>
      </c>
      <c r="B85" s="665"/>
      <c r="C85" s="686">
        <v>0</v>
      </c>
      <c r="D85" s="665">
        <v>2219.3800540051907</v>
      </c>
      <c r="E85" s="686">
        <v>1</v>
      </c>
      <c r="F85" s="666">
        <v>2219.3800540051907</v>
      </c>
    </row>
    <row r="86" spans="1:6" ht="14.4" customHeight="1" x14ac:dyDescent="0.3">
      <c r="A86" s="691" t="s">
        <v>3659</v>
      </c>
      <c r="B86" s="665"/>
      <c r="C86" s="686">
        <v>0</v>
      </c>
      <c r="D86" s="665">
        <v>427.86115457011931</v>
      </c>
      <c r="E86" s="686">
        <v>1</v>
      </c>
      <c r="F86" s="666">
        <v>427.86115457011931</v>
      </c>
    </row>
    <row r="87" spans="1:6" ht="14.4" customHeight="1" x14ac:dyDescent="0.3">
      <c r="A87" s="691" t="s">
        <v>3660</v>
      </c>
      <c r="B87" s="665"/>
      <c r="C87" s="686">
        <v>0</v>
      </c>
      <c r="D87" s="665">
        <v>2538.251114035002</v>
      </c>
      <c r="E87" s="686">
        <v>1</v>
      </c>
      <c r="F87" s="666">
        <v>2538.251114035002</v>
      </c>
    </row>
    <row r="88" spans="1:6" ht="14.4" customHeight="1" x14ac:dyDescent="0.3">
      <c r="A88" s="691" t="s">
        <v>3661</v>
      </c>
      <c r="B88" s="665"/>
      <c r="C88" s="686">
        <v>0</v>
      </c>
      <c r="D88" s="665">
        <v>2976.3199999999988</v>
      </c>
      <c r="E88" s="686">
        <v>1</v>
      </c>
      <c r="F88" s="666">
        <v>2976.3199999999988</v>
      </c>
    </row>
    <row r="89" spans="1:6" ht="14.4" customHeight="1" x14ac:dyDescent="0.3">
      <c r="A89" s="691" t="s">
        <v>3662</v>
      </c>
      <c r="B89" s="665"/>
      <c r="C89" s="686">
        <v>0</v>
      </c>
      <c r="D89" s="665">
        <v>756.57999999999993</v>
      </c>
      <c r="E89" s="686">
        <v>1</v>
      </c>
      <c r="F89" s="666">
        <v>756.57999999999993</v>
      </c>
    </row>
    <row r="90" spans="1:6" ht="14.4" customHeight="1" x14ac:dyDescent="0.3">
      <c r="A90" s="691" t="s">
        <v>3663</v>
      </c>
      <c r="B90" s="665"/>
      <c r="C90" s="686">
        <v>0</v>
      </c>
      <c r="D90" s="665">
        <v>1164.3728220296578</v>
      </c>
      <c r="E90" s="686">
        <v>1</v>
      </c>
      <c r="F90" s="666">
        <v>1164.3728220296578</v>
      </c>
    </row>
    <row r="91" spans="1:6" ht="14.4" customHeight="1" x14ac:dyDescent="0.3">
      <c r="A91" s="691" t="s">
        <v>3664</v>
      </c>
      <c r="B91" s="665"/>
      <c r="C91" s="686">
        <v>0</v>
      </c>
      <c r="D91" s="665">
        <v>316.86063797969933</v>
      </c>
      <c r="E91" s="686">
        <v>1</v>
      </c>
      <c r="F91" s="666">
        <v>316.86063797969933</v>
      </c>
    </row>
    <row r="92" spans="1:6" ht="14.4" customHeight="1" x14ac:dyDescent="0.3">
      <c r="A92" s="691" t="s">
        <v>3665</v>
      </c>
      <c r="B92" s="665"/>
      <c r="C92" s="686">
        <v>0</v>
      </c>
      <c r="D92" s="665">
        <v>-687.75</v>
      </c>
      <c r="E92" s="686">
        <v>1</v>
      </c>
      <c r="F92" s="666">
        <v>-687.75</v>
      </c>
    </row>
    <row r="93" spans="1:6" ht="14.4" customHeight="1" x14ac:dyDescent="0.3">
      <c r="A93" s="691" t="s">
        <v>3666</v>
      </c>
      <c r="B93" s="665"/>
      <c r="C93" s="686">
        <v>0</v>
      </c>
      <c r="D93" s="665">
        <v>4834.5228755510998</v>
      </c>
      <c r="E93" s="686">
        <v>1</v>
      </c>
      <c r="F93" s="666">
        <v>4834.5228755510998</v>
      </c>
    </row>
    <row r="94" spans="1:6" ht="14.4" customHeight="1" x14ac:dyDescent="0.3">
      <c r="A94" s="691" t="s">
        <v>3667</v>
      </c>
      <c r="B94" s="665"/>
      <c r="C94" s="686">
        <v>0</v>
      </c>
      <c r="D94" s="665">
        <v>19002.36969012766</v>
      </c>
      <c r="E94" s="686">
        <v>1</v>
      </c>
      <c r="F94" s="666">
        <v>19002.36969012766</v>
      </c>
    </row>
    <row r="95" spans="1:6" ht="14.4" customHeight="1" x14ac:dyDescent="0.3">
      <c r="A95" s="691" t="s">
        <v>3668</v>
      </c>
      <c r="B95" s="665"/>
      <c r="C95" s="686">
        <v>0</v>
      </c>
      <c r="D95" s="665">
        <v>4800.4234074784235</v>
      </c>
      <c r="E95" s="686">
        <v>1</v>
      </c>
      <c r="F95" s="666">
        <v>4800.4234074784235</v>
      </c>
    </row>
    <row r="96" spans="1:6" ht="14.4" customHeight="1" x14ac:dyDescent="0.3">
      <c r="A96" s="691" t="s">
        <v>3669</v>
      </c>
      <c r="B96" s="665"/>
      <c r="C96" s="686">
        <v>0</v>
      </c>
      <c r="D96" s="665">
        <v>15336.241349546775</v>
      </c>
      <c r="E96" s="686">
        <v>1</v>
      </c>
      <c r="F96" s="666">
        <v>15336.241349546775</v>
      </c>
    </row>
    <row r="97" spans="1:6" ht="14.4" customHeight="1" x14ac:dyDescent="0.3">
      <c r="A97" s="691" t="s">
        <v>3670</v>
      </c>
      <c r="B97" s="665"/>
      <c r="C97" s="686">
        <v>0</v>
      </c>
      <c r="D97" s="665">
        <v>609.32999999999993</v>
      </c>
      <c r="E97" s="686">
        <v>1</v>
      </c>
      <c r="F97" s="666">
        <v>609.32999999999993</v>
      </c>
    </row>
    <row r="98" spans="1:6" ht="14.4" customHeight="1" x14ac:dyDescent="0.3">
      <c r="A98" s="691" t="s">
        <v>3671</v>
      </c>
      <c r="B98" s="665"/>
      <c r="C98" s="686">
        <v>0</v>
      </c>
      <c r="D98" s="665">
        <v>131.77000000000001</v>
      </c>
      <c r="E98" s="686">
        <v>1</v>
      </c>
      <c r="F98" s="666">
        <v>131.77000000000001</v>
      </c>
    </row>
    <row r="99" spans="1:6" ht="14.4" customHeight="1" thickBot="1" x14ac:dyDescent="0.35">
      <c r="A99" s="692" t="s">
        <v>3672</v>
      </c>
      <c r="B99" s="687"/>
      <c r="C99" s="688">
        <v>0</v>
      </c>
      <c r="D99" s="687">
        <v>1362.9945373907226</v>
      </c>
      <c r="E99" s="688">
        <v>1</v>
      </c>
      <c r="F99" s="689">
        <v>1362.9945373907226</v>
      </c>
    </row>
    <row r="100" spans="1:6" ht="14.4" customHeight="1" thickBot="1" x14ac:dyDescent="0.35">
      <c r="A100" s="680" t="s">
        <v>3</v>
      </c>
      <c r="B100" s="681">
        <v>15936.688542337999</v>
      </c>
      <c r="C100" s="682">
        <v>2.0159439449115028E-2</v>
      </c>
      <c r="D100" s="681">
        <v>774595.63665272575</v>
      </c>
      <c r="E100" s="682">
        <v>0.97984056055088486</v>
      </c>
      <c r="F100" s="683">
        <v>790532.32519506384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3877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73.75</v>
      </c>
      <c r="G3" s="47">
        <f>SUBTOTAL(9,G6:G1048576)</f>
        <v>15936.688542338001</v>
      </c>
      <c r="H3" s="48">
        <f>IF(M3=0,0,G3/M3)</f>
        <v>2.0159439449115014E-2</v>
      </c>
      <c r="I3" s="47">
        <f>SUBTOTAL(9,I6:I1048576)</f>
        <v>3299</v>
      </c>
      <c r="J3" s="47">
        <f>SUBTOTAL(9,J6:J1048576)</f>
        <v>774595.63665272621</v>
      </c>
      <c r="K3" s="48">
        <f>IF(M3=0,0,J3/M3)</f>
        <v>0.97984056055088475</v>
      </c>
      <c r="L3" s="47">
        <f>SUBTOTAL(9,L6:L1048576)</f>
        <v>3372.75</v>
      </c>
      <c r="M3" s="49">
        <f>SUBTOTAL(9,M6:M1048576)</f>
        <v>790532.32519506442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163</v>
      </c>
      <c r="B5" s="693" t="s">
        <v>164</v>
      </c>
      <c r="C5" s="693" t="s">
        <v>90</v>
      </c>
      <c r="D5" s="693" t="s">
        <v>165</v>
      </c>
      <c r="E5" s="693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655" t="s">
        <v>559</v>
      </c>
      <c r="B6" s="656" t="s">
        <v>3673</v>
      </c>
      <c r="C6" s="656" t="s">
        <v>2002</v>
      </c>
      <c r="D6" s="656" t="s">
        <v>2003</v>
      </c>
      <c r="E6" s="656" t="s">
        <v>2004</v>
      </c>
      <c r="F6" s="659"/>
      <c r="G6" s="659"/>
      <c r="H6" s="678">
        <v>0</v>
      </c>
      <c r="I6" s="659">
        <v>1</v>
      </c>
      <c r="J6" s="659">
        <v>131.77000000000001</v>
      </c>
      <c r="K6" s="678">
        <v>1</v>
      </c>
      <c r="L6" s="659">
        <v>1</v>
      </c>
      <c r="M6" s="660">
        <v>131.77000000000001</v>
      </c>
    </row>
    <row r="7" spans="1:13" ht="14.4" customHeight="1" x14ac:dyDescent="0.3">
      <c r="A7" s="661" t="s">
        <v>559</v>
      </c>
      <c r="B7" s="662" t="s">
        <v>3674</v>
      </c>
      <c r="C7" s="662" t="s">
        <v>2821</v>
      </c>
      <c r="D7" s="662" t="s">
        <v>2719</v>
      </c>
      <c r="E7" s="662" t="s">
        <v>3675</v>
      </c>
      <c r="F7" s="665"/>
      <c r="G7" s="665"/>
      <c r="H7" s="686">
        <v>0</v>
      </c>
      <c r="I7" s="665">
        <v>63</v>
      </c>
      <c r="J7" s="665">
        <v>2314.897531885812</v>
      </c>
      <c r="K7" s="686">
        <v>1</v>
      </c>
      <c r="L7" s="665">
        <v>63</v>
      </c>
      <c r="M7" s="666">
        <v>2314.897531885812</v>
      </c>
    </row>
    <row r="8" spans="1:13" ht="14.4" customHeight="1" x14ac:dyDescent="0.3">
      <c r="A8" s="661" t="s">
        <v>559</v>
      </c>
      <c r="B8" s="662" t="s">
        <v>3674</v>
      </c>
      <c r="C8" s="662" t="s">
        <v>2718</v>
      </c>
      <c r="D8" s="662" t="s">
        <v>2719</v>
      </c>
      <c r="E8" s="662" t="s">
        <v>2720</v>
      </c>
      <c r="F8" s="665"/>
      <c r="G8" s="665"/>
      <c r="H8" s="686">
        <v>0</v>
      </c>
      <c r="I8" s="665">
        <v>39</v>
      </c>
      <c r="J8" s="665">
        <v>4996.7156808112859</v>
      </c>
      <c r="K8" s="686">
        <v>1</v>
      </c>
      <c r="L8" s="665">
        <v>39</v>
      </c>
      <c r="M8" s="666">
        <v>4996.7156808112859</v>
      </c>
    </row>
    <row r="9" spans="1:13" ht="14.4" customHeight="1" x14ac:dyDescent="0.3">
      <c r="A9" s="661" t="s">
        <v>559</v>
      </c>
      <c r="B9" s="662" t="s">
        <v>3674</v>
      </c>
      <c r="C9" s="662" t="s">
        <v>2824</v>
      </c>
      <c r="D9" s="662" t="s">
        <v>2825</v>
      </c>
      <c r="E9" s="662" t="s">
        <v>3676</v>
      </c>
      <c r="F9" s="665"/>
      <c r="G9" s="665"/>
      <c r="H9" s="686">
        <v>0</v>
      </c>
      <c r="I9" s="665">
        <v>7</v>
      </c>
      <c r="J9" s="665">
        <v>514.2201102854699</v>
      </c>
      <c r="K9" s="686">
        <v>1</v>
      </c>
      <c r="L9" s="665">
        <v>7</v>
      </c>
      <c r="M9" s="666">
        <v>514.2201102854699</v>
      </c>
    </row>
    <row r="10" spans="1:13" ht="14.4" customHeight="1" x14ac:dyDescent="0.3">
      <c r="A10" s="661" t="s">
        <v>559</v>
      </c>
      <c r="B10" s="662" t="s">
        <v>3674</v>
      </c>
      <c r="C10" s="662" t="s">
        <v>2990</v>
      </c>
      <c r="D10" s="662" t="s">
        <v>2991</v>
      </c>
      <c r="E10" s="662" t="s">
        <v>2992</v>
      </c>
      <c r="F10" s="665"/>
      <c r="G10" s="665"/>
      <c r="H10" s="686">
        <v>0</v>
      </c>
      <c r="I10" s="665">
        <v>113</v>
      </c>
      <c r="J10" s="665">
        <v>8017.1640311760539</v>
      </c>
      <c r="K10" s="686">
        <v>1</v>
      </c>
      <c r="L10" s="665">
        <v>113</v>
      </c>
      <c r="M10" s="666">
        <v>8017.1640311760539</v>
      </c>
    </row>
    <row r="11" spans="1:13" ht="14.4" customHeight="1" x14ac:dyDescent="0.3">
      <c r="A11" s="661" t="s">
        <v>559</v>
      </c>
      <c r="B11" s="662" t="s">
        <v>3677</v>
      </c>
      <c r="C11" s="662" t="s">
        <v>2759</v>
      </c>
      <c r="D11" s="662" t="s">
        <v>3678</v>
      </c>
      <c r="E11" s="662" t="s">
        <v>3679</v>
      </c>
      <c r="F11" s="665"/>
      <c r="G11" s="665"/>
      <c r="H11" s="686">
        <v>0</v>
      </c>
      <c r="I11" s="665">
        <v>4</v>
      </c>
      <c r="J11" s="665">
        <v>414.09897987490046</v>
      </c>
      <c r="K11" s="686">
        <v>1</v>
      </c>
      <c r="L11" s="665">
        <v>4</v>
      </c>
      <c r="M11" s="666">
        <v>414.09897987490046</v>
      </c>
    </row>
    <row r="12" spans="1:13" ht="14.4" customHeight="1" x14ac:dyDescent="0.3">
      <c r="A12" s="661" t="s">
        <v>559</v>
      </c>
      <c r="B12" s="662" t="s">
        <v>3677</v>
      </c>
      <c r="C12" s="662" t="s">
        <v>2763</v>
      </c>
      <c r="D12" s="662" t="s">
        <v>3678</v>
      </c>
      <c r="E12" s="662" t="s">
        <v>3680</v>
      </c>
      <c r="F12" s="665"/>
      <c r="G12" s="665"/>
      <c r="H12" s="686">
        <v>0</v>
      </c>
      <c r="I12" s="665">
        <v>1</v>
      </c>
      <c r="J12" s="665">
        <v>172.19999999999996</v>
      </c>
      <c r="K12" s="686">
        <v>1</v>
      </c>
      <c r="L12" s="665">
        <v>1</v>
      </c>
      <c r="M12" s="666">
        <v>172.19999999999996</v>
      </c>
    </row>
    <row r="13" spans="1:13" ht="14.4" customHeight="1" x14ac:dyDescent="0.3">
      <c r="A13" s="661" t="s">
        <v>559</v>
      </c>
      <c r="B13" s="662" t="s">
        <v>3677</v>
      </c>
      <c r="C13" s="662" t="s">
        <v>2834</v>
      </c>
      <c r="D13" s="662" t="s">
        <v>3678</v>
      </c>
      <c r="E13" s="662" t="s">
        <v>3681</v>
      </c>
      <c r="F13" s="665"/>
      <c r="G13" s="665"/>
      <c r="H13" s="686">
        <v>0</v>
      </c>
      <c r="I13" s="665">
        <v>2</v>
      </c>
      <c r="J13" s="665">
        <v>131.19999999999999</v>
      </c>
      <c r="K13" s="686">
        <v>1</v>
      </c>
      <c r="L13" s="665">
        <v>2</v>
      </c>
      <c r="M13" s="666">
        <v>131.19999999999999</v>
      </c>
    </row>
    <row r="14" spans="1:13" ht="14.4" customHeight="1" x14ac:dyDescent="0.3">
      <c r="A14" s="661" t="s">
        <v>559</v>
      </c>
      <c r="B14" s="662" t="s">
        <v>3682</v>
      </c>
      <c r="C14" s="662" t="s">
        <v>2867</v>
      </c>
      <c r="D14" s="662" t="s">
        <v>2868</v>
      </c>
      <c r="E14" s="662" t="s">
        <v>2869</v>
      </c>
      <c r="F14" s="665"/>
      <c r="G14" s="665"/>
      <c r="H14" s="686">
        <v>0</v>
      </c>
      <c r="I14" s="665">
        <v>8</v>
      </c>
      <c r="J14" s="665">
        <v>522.80049424079016</v>
      </c>
      <c r="K14" s="686">
        <v>1</v>
      </c>
      <c r="L14" s="665">
        <v>8</v>
      </c>
      <c r="M14" s="666">
        <v>522.80049424079016</v>
      </c>
    </row>
    <row r="15" spans="1:13" ht="14.4" customHeight="1" x14ac:dyDescent="0.3">
      <c r="A15" s="661" t="s">
        <v>559</v>
      </c>
      <c r="B15" s="662" t="s">
        <v>3682</v>
      </c>
      <c r="C15" s="662" t="s">
        <v>3127</v>
      </c>
      <c r="D15" s="662" t="s">
        <v>2868</v>
      </c>
      <c r="E15" s="662" t="s">
        <v>3128</v>
      </c>
      <c r="F15" s="665"/>
      <c r="G15" s="665"/>
      <c r="H15" s="686">
        <v>0</v>
      </c>
      <c r="I15" s="665">
        <v>5</v>
      </c>
      <c r="J15" s="665">
        <v>641.57232778886748</v>
      </c>
      <c r="K15" s="686">
        <v>1</v>
      </c>
      <c r="L15" s="665">
        <v>5</v>
      </c>
      <c r="M15" s="666">
        <v>641.57232778886748</v>
      </c>
    </row>
    <row r="16" spans="1:13" ht="14.4" customHeight="1" x14ac:dyDescent="0.3">
      <c r="A16" s="661" t="s">
        <v>559</v>
      </c>
      <c r="B16" s="662" t="s">
        <v>3683</v>
      </c>
      <c r="C16" s="662" t="s">
        <v>3077</v>
      </c>
      <c r="D16" s="662" t="s">
        <v>3078</v>
      </c>
      <c r="E16" s="662" t="s">
        <v>3079</v>
      </c>
      <c r="F16" s="665"/>
      <c r="G16" s="665"/>
      <c r="H16" s="686">
        <v>0</v>
      </c>
      <c r="I16" s="665">
        <v>3</v>
      </c>
      <c r="J16" s="665">
        <v>561.20962006162154</v>
      </c>
      <c r="K16" s="686">
        <v>1</v>
      </c>
      <c r="L16" s="665">
        <v>3</v>
      </c>
      <c r="M16" s="666">
        <v>561.20962006162154</v>
      </c>
    </row>
    <row r="17" spans="1:13" ht="14.4" customHeight="1" x14ac:dyDescent="0.3">
      <c r="A17" s="661" t="s">
        <v>559</v>
      </c>
      <c r="B17" s="662" t="s">
        <v>3683</v>
      </c>
      <c r="C17" s="662" t="s">
        <v>3110</v>
      </c>
      <c r="D17" s="662" t="s">
        <v>3111</v>
      </c>
      <c r="E17" s="662" t="s">
        <v>3684</v>
      </c>
      <c r="F17" s="665"/>
      <c r="G17" s="665"/>
      <c r="H17" s="686">
        <v>0</v>
      </c>
      <c r="I17" s="665">
        <v>1</v>
      </c>
      <c r="J17" s="665">
        <v>548.5</v>
      </c>
      <c r="K17" s="686">
        <v>1</v>
      </c>
      <c r="L17" s="665">
        <v>1</v>
      </c>
      <c r="M17" s="666">
        <v>548.5</v>
      </c>
    </row>
    <row r="18" spans="1:13" ht="14.4" customHeight="1" x14ac:dyDescent="0.3">
      <c r="A18" s="661" t="s">
        <v>559</v>
      </c>
      <c r="B18" s="662" t="s">
        <v>3685</v>
      </c>
      <c r="C18" s="662" t="s">
        <v>2808</v>
      </c>
      <c r="D18" s="662" t="s">
        <v>2809</v>
      </c>
      <c r="E18" s="662" t="s">
        <v>2810</v>
      </c>
      <c r="F18" s="665"/>
      <c r="G18" s="665"/>
      <c r="H18" s="686">
        <v>0</v>
      </c>
      <c r="I18" s="665">
        <v>22</v>
      </c>
      <c r="J18" s="665">
        <v>2538.251114035002</v>
      </c>
      <c r="K18" s="686">
        <v>1</v>
      </c>
      <c r="L18" s="665">
        <v>22</v>
      </c>
      <c r="M18" s="666">
        <v>2538.251114035002</v>
      </c>
    </row>
    <row r="19" spans="1:13" ht="14.4" customHeight="1" x14ac:dyDescent="0.3">
      <c r="A19" s="661" t="s">
        <v>559</v>
      </c>
      <c r="B19" s="662" t="s">
        <v>3686</v>
      </c>
      <c r="C19" s="662" t="s">
        <v>3052</v>
      </c>
      <c r="D19" s="662" t="s">
        <v>3687</v>
      </c>
      <c r="E19" s="662" t="s">
        <v>2970</v>
      </c>
      <c r="F19" s="665"/>
      <c r="G19" s="665"/>
      <c r="H19" s="686">
        <v>0</v>
      </c>
      <c r="I19" s="665">
        <v>12</v>
      </c>
      <c r="J19" s="665">
        <v>7854.1886394651874</v>
      </c>
      <c r="K19" s="686">
        <v>1</v>
      </c>
      <c r="L19" s="665">
        <v>12</v>
      </c>
      <c r="M19" s="666">
        <v>7854.1886394651874</v>
      </c>
    </row>
    <row r="20" spans="1:13" ht="14.4" customHeight="1" x14ac:dyDescent="0.3">
      <c r="A20" s="661" t="s">
        <v>559</v>
      </c>
      <c r="B20" s="662" t="s">
        <v>3686</v>
      </c>
      <c r="C20" s="662" t="s">
        <v>595</v>
      </c>
      <c r="D20" s="662" t="s">
        <v>596</v>
      </c>
      <c r="E20" s="662" t="s">
        <v>2225</v>
      </c>
      <c r="F20" s="665">
        <v>10</v>
      </c>
      <c r="G20" s="665">
        <v>5503.5</v>
      </c>
      <c r="H20" s="686">
        <v>1</v>
      </c>
      <c r="I20" s="665"/>
      <c r="J20" s="665"/>
      <c r="K20" s="686">
        <v>0</v>
      </c>
      <c r="L20" s="665">
        <v>10</v>
      </c>
      <c r="M20" s="666">
        <v>5503.5</v>
      </c>
    </row>
    <row r="21" spans="1:13" ht="14.4" customHeight="1" x14ac:dyDescent="0.3">
      <c r="A21" s="661" t="s">
        <v>559</v>
      </c>
      <c r="B21" s="662" t="s">
        <v>3688</v>
      </c>
      <c r="C21" s="662" t="s">
        <v>3055</v>
      </c>
      <c r="D21" s="662" t="s">
        <v>3056</v>
      </c>
      <c r="E21" s="662" t="s">
        <v>2970</v>
      </c>
      <c r="F21" s="665"/>
      <c r="G21" s="665"/>
      <c r="H21" s="686">
        <v>0</v>
      </c>
      <c r="I21" s="665">
        <v>5</v>
      </c>
      <c r="J21" s="665">
        <v>4063.5379458541438</v>
      </c>
      <c r="K21" s="686">
        <v>1</v>
      </c>
      <c r="L21" s="665">
        <v>5</v>
      </c>
      <c r="M21" s="666">
        <v>4063.5379458541438</v>
      </c>
    </row>
    <row r="22" spans="1:13" ht="14.4" customHeight="1" x14ac:dyDescent="0.3">
      <c r="A22" s="661" t="s">
        <v>559</v>
      </c>
      <c r="B22" s="662" t="s">
        <v>3689</v>
      </c>
      <c r="C22" s="662" t="s">
        <v>583</v>
      </c>
      <c r="D22" s="662" t="s">
        <v>3690</v>
      </c>
      <c r="E22" s="662" t="s">
        <v>3691</v>
      </c>
      <c r="F22" s="665">
        <v>1</v>
      </c>
      <c r="G22" s="665">
        <v>724.78163050381636</v>
      </c>
      <c r="H22" s="686">
        <v>1</v>
      </c>
      <c r="I22" s="665"/>
      <c r="J22" s="665"/>
      <c r="K22" s="686">
        <v>0</v>
      </c>
      <c r="L22" s="665">
        <v>1</v>
      </c>
      <c r="M22" s="666">
        <v>724.78163050381636</v>
      </c>
    </row>
    <row r="23" spans="1:13" ht="14.4" customHeight="1" x14ac:dyDescent="0.3">
      <c r="A23" s="661" t="s">
        <v>559</v>
      </c>
      <c r="B23" s="662" t="s">
        <v>3692</v>
      </c>
      <c r="C23" s="662" t="s">
        <v>2774</v>
      </c>
      <c r="D23" s="662" t="s">
        <v>2775</v>
      </c>
      <c r="E23" s="662" t="s">
        <v>2776</v>
      </c>
      <c r="F23" s="665"/>
      <c r="G23" s="665"/>
      <c r="H23" s="686">
        <v>0</v>
      </c>
      <c r="I23" s="665">
        <v>1</v>
      </c>
      <c r="J23" s="665">
        <v>873.76776760118571</v>
      </c>
      <c r="K23" s="686">
        <v>1</v>
      </c>
      <c r="L23" s="665">
        <v>1</v>
      </c>
      <c r="M23" s="666">
        <v>873.76776760118571</v>
      </c>
    </row>
    <row r="24" spans="1:13" ht="14.4" customHeight="1" x14ac:dyDescent="0.3">
      <c r="A24" s="661" t="s">
        <v>559</v>
      </c>
      <c r="B24" s="662" t="s">
        <v>3693</v>
      </c>
      <c r="C24" s="662" t="s">
        <v>2968</v>
      </c>
      <c r="D24" s="662" t="s">
        <v>2969</v>
      </c>
      <c r="E24" s="662" t="s">
        <v>2970</v>
      </c>
      <c r="F24" s="665"/>
      <c r="G24" s="665"/>
      <c r="H24" s="686">
        <v>0</v>
      </c>
      <c r="I24" s="665">
        <v>1</v>
      </c>
      <c r="J24" s="665">
        <v>1515.3099999999993</v>
      </c>
      <c r="K24" s="686">
        <v>1</v>
      </c>
      <c r="L24" s="665">
        <v>1</v>
      </c>
      <c r="M24" s="666">
        <v>1515.3099999999993</v>
      </c>
    </row>
    <row r="25" spans="1:13" ht="14.4" customHeight="1" x14ac:dyDescent="0.3">
      <c r="A25" s="661" t="s">
        <v>559</v>
      </c>
      <c r="B25" s="662" t="s">
        <v>3693</v>
      </c>
      <c r="C25" s="662" t="s">
        <v>3113</v>
      </c>
      <c r="D25" s="662" t="s">
        <v>3114</v>
      </c>
      <c r="E25" s="662" t="s">
        <v>2970</v>
      </c>
      <c r="F25" s="665"/>
      <c r="G25" s="665"/>
      <c r="H25" s="686">
        <v>0</v>
      </c>
      <c r="I25" s="665">
        <v>1</v>
      </c>
      <c r="J25" s="665">
        <v>1461.0099999999998</v>
      </c>
      <c r="K25" s="686">
        <v>1</v>
      </c>
      <c r="L25" s="665">
        <v>1</v>
      </c>
      <c r="M25" s="666">
        <v>1461.0099999999998</v>
      </c>
    </row>
    <row r="26" spans="1:13" ht="14.4" customHeight="1" x14ac:dyDescent="0.3">
      <c r="A26" s="661" t="s">
        <v>559</v>
      </c>
      <c r="B26" s="662" t="s">
        <v>3694</v>
      </c>
      <c r="C26" s="662" t="s">
        <v>3217</v>
      </c>
      <c r="D26" s="662" t="s">
        <v>2842</v>
      </c>
      <c r="E26" s="662" t="s">
        <v>3218</v>
      </c>
      <c r="F26" s="665"/>
      <c r="G26" s="665"/>
      <c r="H26" s="686">
        <v>0</v>
      </c>
      <c r="I26" s="665">
        <v>1</v>
      </c>
      <c r="J26" s="665">
        <v>170.68942889964805</v>
      </c>
      <c r="K26" s="686">
        <v>1</v>
      </c>
      <c r="L26" s="665">
        <v>1</v>
      </c>
      <c r="M26" s="666">
        <v>170.68942889964805</v>
      </c>
    </row>
    <row r="27" spans="1:13" ht="14.4" customHeight="1" x14ac:dyDescent="0.3">
      <c r="A27" s="661" t="s">
        <v>559</v>
      </c>
      <c r="B27" s="662" t="s">
        <v>3694</v>
      </c>
      <c r="C27" s="662" t="s">
        <v>587</v>
      </c>
      <c r="D27" s="662" t="s">
        <v>588</v>
      </c>
      <c r="E27" s="662" t="s">
        <v>589</v>
      </c>
      <c r="F27" s="665">
        <v>2</v>
      </c>
      <c r="G27" s="665">
        <v>159.51999999999998</v>
      </c>
      <c r="H27" s="686">
        <v>1</v>
      </c>
      <c r="I27" s="665"/>
      <c r="J27" s="665"/>
      <c r="K27" s="686">
        <v>0</v>
      </c>
      <c r="L27" s="665">
        <v>2</v>
      </c>
      <c r="M27" s="666">
        <v>159.51999999999998</v>
      </c>
    </row>
    <row r="28" spans="1:13" ht="14.4" customHeight="1" x14ac:dyDescent="0.3">
      <c r="A28" s="661" t="s">
        <v>559</v>
      </c>
      <c r="B28" s="662" t="s">
        <v>3694</v>
      </c>
      <c r="C28" s="662" t="s">
        <v>3206</v>
      </c>
      <c r="D28" s="662" t="s">
        <v>2771</v>
      </c>
      <c r="E28" s="662" t="s">
        <v>3207</v>
      </c>
      <c r="F28" s="665">
        <v>1</v>
      </c>
      <c r="G28" s="665">
        <v>103.97</v>
      </c>
      <c r="H28" s="686">
        <v>0.11769686881882559</v>
      </c>
      <c r="I28" s="665">
        <v>8</v>
      </c>
      <c r="J28" s="665">
        <v>779.40099400702172</v>
      </c>
      <c r="K28" s="686">
        <v>0.88230313118117443</v>
      </c>
      <c r="L28" s="665">
        <v>9</v>
      </c>
      <c r="M28" s="666">
        <v>883.37099400702175</v>
      </c>
    </row>
    <row r="29" spans="1:13" ht="14.4" customHeight="1" x14ac:dyDescent="0.3">
      <c r="A29" s="661" t="s">
        <v>559</v>
      </c>
      <c r="B29" s="662" t="s">
        <v>3694</v>
      </c>
      <c r="C29" s="662" t="s">
        <v>2837</v>
      </c>
      <c r="D29" s="662" t="s">
        <v>2838</v>
      </c>
      <c r="E29" s="662" t="s">
        <v>3695</v>
      </c>
      <c r="F29" s="665"/>
      <c r="G29" s="665"/>
      <c r="H29" s="686">
        <v>0</v>
      </c>
      <c r="I29" s="665">
        <v>14</v>
      </c>
      <c r="J29" s="665">
        <v>847.48116245108395</v>
      </c>
      <c r="K29" s="686">
        <v>1</v>
      </c>
      <c r="L29" s="665">
        <v>14</v>
      </c>
      <c r="M29" s="666">
        <v>847.48116245108395</v>
      </c>
    </row>
    <row r="30" spans="1:13" ht="14.4" customHeight="1" x14ac:dyDescent="0.3">
      <c r="A30" s="661" t="s">
        <v>559</v>
      </c>
      <c r="B30" s="662" t="s">
        <v>3694</v>
      </c>
      <c r="C30" s="662" t="s">
        <v>2841</v>
      </c>
      <c r="D30" s="662" t="s">
        <v>2842</v>
      </c>
      <c r="E30" s="662" t="s">
        <v>3696</v>
      </c>
      <c r="F30" s="665"/>
      <c r="G30" s="665"/>
      <c r="H30" s="686">
        <v>0</v>
      </c>
      <c r="I30" s="665">
        <v>20</v>
      </c>
      <c r="J30" s="665">
        <v>1774.2588254614323</v>
      </c>
      <c r="K30" s="686">
        <v>1</v>
      </c>
      <c r="L30" s="665">
        <v>20</v>
      </c>
      <c r="M30" s="666">
        <v>1774.2588254614323</v>
      </c>
    </row>
    <row r="31" spans="1:13" ht="14.4" customHeight="1" x14ac:dyDescent="0.3">
      <c r="A31" s="661" t="s">
        <v>559</v>
      </c>
      <c r="B31" s="662" t="s">
        <v>3697</v>
      </c>
      <c r="C31" s="662" t="s">
        <v>567</v>
      </c>
      <c r="D31" s="662" t="s">
        <v>568</v>
      </c>
      <c r="E31" s="662" t="s">
        <v>569</v>
      </c>
      <c r="F31" s="665">
        <v>2</v>
      </c>
      <c r="G31" s="665">
        <v>98.76</v>
      </c>
      <c r="H31" s="686">
        <v>1</v>
      </c>
      <c r="I31" s="665"/>
      <c r="J31" s="665"/>
      <c r="K31" s="686">
        <v>0</v>
      </c>
      <c r="L31" s="665">
        <v>2</v>
      </c>
      <c r="M31" s="666">
        <v>98.76</v>
      </c>
    </row>
    <row r="32" spans="1:13" ht="14.4" customHeight="1" x14ac:dyDescent="0.3">
      <c r="A32" s="661" t="s">
        <v>559</v>
      </c>
      <c r="B32" s="662" t="s">
        <v>3697</v>
      </c>
      <c r="C32" s="662" t="s">
        <v>2936</v>
      </c>
      <c r="D32" s="662" t="s">
        <v>2937</v>
      </c>
      <c r="E32" s="662" t="s">
        <v>2938</v>
      </c>
      <c r="F32" s="665"/>
      <c r="G32" s="665"/>
      <c r="H32" s="686">
        <v>0</v>
      </c>
      <c r="I32" s="665">
        <v>6</v>
      </c>
      <c r="J32" s="665">
        <v>143.72050009956075</v>
      </c>
      <c r="K32" s="686">
        <v>1</v>
      </c>
      <c r="L32" s="665">
        <v>6</v>
      </c>
      <c r="M32" s="666">
        <v>143.72050009956075</v>
      </c>
    </row>
    <row r="33" spans="1:13" ht="14.4" customHeight="1" x14ac:dyDescent="0.3">
      <c r="A33" s="661" t="s">
        <v>559</v>
      </c>
      <c r="B33" s="662" t="s">
        <v>3697</v>
      </c>
      <c r="C33" s="662" t="s">
        <v>2932</v>
      </c>
      <c r="D33" s="662" t="s">
        <v>2933</v>
      </c>
      <c r="E33" s="662" t="s">
        <v>2934</v>
      </c>
      <c r="F33" s="665"/>
      <c r="G33" s="665"/>
      <c r="H33" s="686">
        <v>0</v>
      </c>
      <c r="I33" s="665">
        <v>2</v>
      </c>
      <c r="J33" s="665">
        <v>61.299999999999969</v>
      </c>
      <c r="K33" s="686">
        <v>1</v>
      </c>
      <c r="L33" s="665">
        <v>2</v>
      </c>
      <c r="M33" s="666">
        <v>61.299999999999969</v>
      </c>
    </row>
    <row r="34" spans="1:13" ht="14.4" customHeight="1" x14ac:dyDescent="0.3">
      <c r="A34" s="661" t="s">
        <v>559</v>
      </c>
      <c r="B34" s="662" t="s">
        <v>3698</v>
      </c>
      <c r="C34" s="662" t="s">
        <v>2893</v>
      </c>
      <c r="D34" s="662" t="s">
        <v>2894</v>
      </c>
      <c r="E34" s="662" t="s">
        <v>2895</v>
      </c>
      <c r="F34" s="665"/>
      <c r="G34" s="665"/>
      <c r="H34" s="686">
        <v>0</v>
      </c>
      <c r="I34" s="665">
        <v>1</v>
      </c>
      <c r="J34" s="665">
        <v>98.969999999999956</v>
      </c>
      <c r="K34" s="686">
        <v>1</v>
      </c>
      <c r="L34" s="665">
        <v>1</v>
      </c>
      <c r="M34" s="666">
        <v>98.969999999999956</v>
      </c>
    </row>
    <row r="35" spans="1:13" ht="14.4" customHeight="1" x14ac:dyDescent="0.3">
      <c r="A35" s="661" t="s">
        <v>559</v>
      </c>
      <c r="B35" s="662" t="s">
        <v>3698</v>
      </c>
      <c r="C35" s="662" t="s">
        <v>2896</v>
      </c>
      <c r="D35" s="662" t="s">
        <v>2897</v>
      </c>
      <c r="E35" s="662" t="s">
        <v>1389</v>
      </c>
      <c r="F35" s="665"/>
      <c r="G35" s="665"/>
      <c r="H35" s="686">
        <v>0</v>
      </c>
      <c r="I35" s="665">
        <v>2</v>
      </c>
      <c r="J35" s="665">
        <v>289.57959581345426</v>
      </c>
      <c r="K35" s="686">
        <v>1</v>
      </c>
      <c r="L35" s="665">
        <v>2</v>
      </c>
      <c r="M35" s="666">
        <v>289.57959581345426</v>
      </c>
    </row>
    <row r="36" spans="1:13" ht="14.4" customHeight="1" x14ac:dyDescent="0.3">
      <c r="A36" s="661" t="s">
        <v>559</v>
      </c>
      <c r="B36" s="662" t="s">
        <v>3698</v>
      </c>
      <c r="C36" s="662" t="s">
        <v>3015</v>
      </c>
      <c r="D36" s="662" t="s">
        <v>3699</v>
      </c>
      <c r="E36" s="662" t="s">
        <v>3700</v>
      </c>
      <c r="F36" s="665"/>
      <c r="G36" s="665"/>
      <c r="H36" s="686">
        <v>0</v>
      </c>
      <c r="I36" s="665">
        <v>6</v>
      </c>
      <c r="J36" s="665">
        <v>703.30000000000007</v>
      </c>
      <c r="K36" s="686">
        <v>1</v>
      </c>
      <c r="L36" s="665">
        <v>6</v>
      </c>
      <c r="M36" s="666">
        <v>703.30000000000007</v>
      </c>
    </row>
    <row r="37" spans="1:13" ht="14.4" customHeight="1" x14ac:dyDescent="0.3">
      <c r="A37" s="661" t="s">
        <v>559</v>
      </c>
      <c r="B37" s="662" t="s">
        <v>3698</v>
      </c>
      <c r="C37" s="662" t="s">
        <v>2910</v>
      </c>
      <c r="D37" s="662" t="s">
        <v>3701</v>
      </c>
      <c r="E37" s="662" t="s">
        <v>1389</v>
      </c>
      <c r="F37" s="665"/>
      <c r="G37" s="665"/>
      <c r="H37" s="686">
        <v>0</v>
      </c>
      <c r="I37" s="665">
        <v>1</v>
      </c>
      <c r="J37" s="665">
        <v>145.07</v>
      </c>
      <c r="K37" s="686">
        <v>1</v>
      </c>
      <c r="L37" s="665">
        <v>1</v>
      </c>
      <c r="M37" s="666">
        <v>145.07</v>
      </c>
    </row>
    <row r="38" spans="1:13" ht="14.4" customHeight="1" x14ac:dyDescent="0.3">
      <c r="A38" s="661" t="s">
        <v>559</v>
      </c>
      <c r="B38" s="662" t="s">
        <v>3702</v>
      </c>
      <c r="C38" s="662" t="s">
        <v>3062</v>
      </c>
      <c r="D38" s="662" t="s">
        <v>2779</v>
      </c>
      <c r="E38" s="662" t="s">
        <v>3063</v>
      </c>
      <c r="F38" s="665"/>
      <c r="G38" s="665"/>
      <c r="H38" s="686">
        <v>0</v>
      </c>
      <c r="I38" s="665">
        <v>207</v>
      </c>
      <c r="J38" s="665">
        <v>73795.488609720764</v>
      </c>
      <c r="K38" s="686">
        <v>1</v>
      </c>
      <c r="L38" s="665">
        <v>207</v>
      </c>
      <c r="M38" s="666">
        <v>73795.488609720764</v>
      </c>
    </row>
    <row r="39" spans="1:13" ht="14.4" customHeight="1" x14ac:dyDescent="0.3">
      <c r="A39" s="661" t="s">
        <v>559</v>
      </c>
      <c r="B39" s="662" t="s">
        <v>3702</v>
      </c>
      <c r="C39" s="662" t="s">
        <v>3065</v>
      </c>
      <c r="D39" s="662" t="s">
        <v>2779</v>
      </c>
      <c r="E39" s="662" t="s">
        <v>3066</v>
      </c>
      <c r="F39" s="665"/>
      <c r="G39" s="665"/>
      <c r="H39" s="686">
        <v>0</v>
      </c>
      <c r="I39" s="665">
        <v>488</v>
      </c>
      <c r="J39" s="665">
        <v>202248.88618617132</v>
      </c>
      <c r="K39" s="686">
        <v>1</v>
      </c>
      <c r="L39" s="665">
        <v>488</v>
      </c>
      <c r="M39" s="666">
        <v>202248.88618617132</v>
      </c>
    </row>
    <row r="40" spans="1:13" ht="14.4" customHeight="1" x14ac:dyDescent="0.3">
      <c r="A40" s="661" t="s">
        <v>559</v>
      </c>
      <c r="B40" s="662" t="s">
        <v>3702</v>
      </c>
      <c r="C40" s="662" t="s">
        <v>2778</v>
      </c>
      <c r="D40" s="662" t="s">
        <v>2779</v>
      </c>
      <c r="E40" s="662" t="s">
        <v>2780</v>
      </c>
      <c r="F40" s="665"/>
      <c r="G40" s="665"/>
      <c r="H40" s="686">
        <v>0</v>
      </c>
      <c r="I40" s="665">
        <v>272</v>
      </c>
      <c r="J40" s="665">
        <v>133878.37236277881</v>
      </c>
      <c r="K40" s="686">
        <v>1</v>
      </c>
      <c r="L40" s="665">
        <v>272</v>
      </c>
      <c r="M40" s="666">
        <v>133878.37236277881</v>
      </c>
    </row>
    <row r="41" spans="1:13" ht="14.4" customHeight="1" x14ac:dyDescent="0.3">
      <c r="A41" s="661" t="s">
        <v>559</v>
      </c>
      <c r="B41" s="662" t="s">
        <v>3702</v>
      </c>
      <c r="C41" s="662" t="s">
        <v>2782</v>
      </c>
      <c r="D41" s="662" t="s">
        <v>2779</v>
      </c>
      <c r="E41" s="662" t="s">
        <v>2783</v>
      </c>
      <c r="F41" s="665"/>
      <c r="G41" s="665"/>
      <c r="H41" s="686">
        <v>0</v>
      </c>
      <c r="I41" s="665">
        <v>21</v>
      </c>
      <c r="J41" s="665">
        <v>19802.992322906997</v>
      </c>
      <c r="K41" s="686">
        <v>1</v>
      </c>
      <c r="L41" s="665">
        <v>21</v>
      </c>
      <c r="M41" s="666">
        <v>19802.992322906997</v>
      </c>
    </row>
    <row r="42" spans="1:13" ht="14.4" customHeight="1" x14ac:dyDescent="0.3">
      <c r="A42" s="661" t="s">
        <v>559</v>
      </c>
      <c r="B42" s="662" t="s">
        <v>3702</v>
      </c>
      <c r="C42" s="662" t="s">
        <v>2785</v>
      </c>
      <c r="D42" s="662" t="s">
        <v>2779</v>
      </c>
      <c r="E42" s="662" t="s">
        <v>2786</v>
      </c>
      <c r="F42" s="665"/>
      <c r="G42" s="665"/>
      <c r="H42" s="686">
        <v>0</v>
      </c>
      <c r="I42" s="665">
        <v>8</v>
      </c>
      <c r="J42" s="665">
        <v>8459.6772746836141</v>
      </c>
      <c r="K42" s="686">
        <v>1</v>
      </c>
      <c r="L42" s="665">
        <v>8</v>
      </c>
      <c r="M42" s="666">
        <v>8459.6772746836141</v>
      </c>
    </row>
    <row r="43" spans="1:13" ht="14.4" customHeight="1" x14ac:dyDescent="0.3">
      <c r="A43" s="661" t="s">
        <v>559</v>
      </c>
      <c r="B43" s="662" t="s">
        <v>3702</v>
      </c>
      <c r="C43" s="662" t="s">
        <v>2862</v>
      </c>
      <c r="D43" s="662" t="s">
        <v>2863</v>
      </c>
      <c r="E43" s="662" t="s">
        <v>2780</v>
      </c>
      <c r="F43" s="665"/>
      <c r="G43" s="665"/>
      <c r="H43" s="686">
        <v>0</v>
      </c>
      <c r="I43" s="665">
        <v>9</v>
      </c>
      <c r="J43" s="665">
        <v>13068.536856390831</v>
      </c>
      <c r="K43" s="686">
        <v>1</v>
      </c>
      <c r="L43" s="665">
        <v>9</v>
      </c>
      <c r="M43" s="666">
        <v>13068.536856390831</v>
      </c>
    </row>
    <row r="44" spans="1:13" ht="14.4" customHeight="1" x14ac:dyDescent="0.3">
      <c r="A44" s="661" t="s">
        <v>559</v>
      </c>
      <c r="B44" s="662" t="s">
        <v>3703</v>
      </c>
      <c r="C44" s="662" t="s">
        <v>3192</v>
      </c>
      <c r="D44" s="662" t="s">
        <v>3193</v>
      </c>
      <c r="E44" s="662" t="s">
        <v>3194</v>
      </c>
      <c r="F44" s="665"/>
      <c r="G44" s="665"/>
      <c r="H44" s="686">
        <v>0</v>
      </c>
      <c r="I44" s="665">
        <v>19</v>
      </c>
      <c r="J44" s="665">
        <v>1374.1990791470193</v>
      </c>
      <c r="K44" s="686">
        <v>1</v>
      </c>
      <c r="L44" s="665">
        <v>19</v>
      </c>
      <c r="M44" s="666">
        <v>1374.1990791470193</v>
      </c>
    </row>
    <row r="45" spans="1:13" ht="14.4" customHeight="1" x14ac:dyDescent="0.3">
      <c r="A45" s="661" t="s">
        <v>559</v>
      </c>
      <c r="B45" s="662" t="s">
        <v>3703</v>
      </c>
      <c r="C45" s="662" t="s">
        <v>579</v>
      </c>
      <c r="D45" s="662" t="s">
        <v>580</v>
      </c>
      <c r="E45" s="662" t="s">
        <v>581</v>
      </c>
      <c r="F45" s="665">
        <v>10</v>
      </c>
      <c r="G45" s="665">
        <v>1009.9399999999999</v>
      </c>
      <c r="H45" s="686">
        <v>0.62526475329906717</v>
      </c>
      <c r="I45" s="665">
        <v>6</v>
      </c>
      <c r="J45" s="665">
        <v>605.27978437338982</v>
      </c>
      <c r="K45" s="686">
        <v>0.37473524670093289</v>
      </c>
      <c r="L45" s="665">
        <v>16</v>
      </c>
      <c r="M45" s="666">
        <v>1615.2197843733898</v>
      </c>
    </row>
    <row r="46" spans="1:13" ht="14.4" customHeight="1" x14ac:dyDescent="0.3">
      <c r="A46" s="661" t="s">
        <v>559</v>
      </c>
      <c r="B46" s="662" t="s">
        <v>3704</v>
      </c>
      <c r="C46" s="662" t="s">
        <v>3130</v>
      </c>
      <c r="D46" s="662" t="s">
        <v>3131</v>
      </c>
      <c r="E46" s="662" t="s">
        <v>3132</v>
      </c>
      <c r="F46" s="665"/>
      <c r="G46" s="665"/>
      <c r="H46" s="686">
        <v>0</v>
      </c>
      <c r="I46" s="665">
        <v>1</v>
      </c>
      <c r="J46" s="665">
        <v>173.94</v>
      </c>
      <c r="K46" s="686">
        <v>1</v>
      </c>
      <c r="L46" s="665">
        <v>1</v>
      </c>
      <c r="M46" s="666">
        <v>173.94</v>
      </c>
    </row>
    <row r="47" spans="1:13" ht="14.4" customHeight="1" x14ac:dyDescent="0.3">
      <c r="A47" s="661" t="s">
        <v>559</v>
      </c>
      <c r="B47" s="662" t="s">
        <v>3704</v>
      </c>
      <c r="C47" s="662" t="s">
        <v>3134</v>
      </c>
      <c r="D47" s="662" t="s">
        <v>3131</v>
      </c>
      <c r="E47" s="662" t="s">
        <v>3135</v>
      </c>
      <c r="F47" s="665"/>
      <c r="G47" s="665"/>
      <c r="H47" s="686">
        <v>0</v>
      </c>
      <c r="I47" s="665">
        <v>1</v>
      </c>
      <c r="J47" s="665">
        <v>582.64</v>
      </c>
      <c r="K47" s="686">
        <v>1</v>
      </c>
      <c r="L47" s="665">
        <v>1</v>
      </c>
      <c r="M47" s="666">
        <v>582.64</v>
      </c>
    </row>
    <row r="48" spans="1:13" ht="14.4" customHeight="1" x14ac:dyDescent="0.3">
      <c r="A48" s="661" t="s">
        <v>559</v>
      </c>
      <c r="B48" s="662" t="s">
        <v>3705</v>
      </c>
      <c r="C48" s="662" t="s">
        <v>2952</v>
      </c>
      <c r="D48" s="662" t="s">
        <v>2953</v>
      </c>
      <c r="E48" s="662" t="s">
        <v>2954</v>
      </c>
      <c r="F48" s="665"/>
      <c r="G48" s="665"/>
      <c r="H48" s="686">
        <v>0</v>
      </c>
      <c r="I48" s="665">
        <v>4</v>
      </c>
      <c r="J48" s="665">
        <v>4800.4234074784235</v>
      </c>
      <c r="K48" s="686">
        <v>1</v>
      </c>
      <c r="L48" s="665">
        <v>4</v>
      </c>
      <c r="M48" s="666">
        <v>4800.4234074784235</v>
      </c>
    </row>
    <row r="49" spans="1:13" ht="14.4" customHeight="1" x14ac:dyDescent="0.3">
      <c r="A49" s="661" t="s">
        <v>559</v>
      </c>
      <c r="B49" s="662" t="s">
        <v>3706</v>
      </c>
      <c r="C49" s="662" t="s">
        <v>2831</v>
      </c>
      <c r="D49" s="662" t="s">
        <v>2832</v>
      </c>
      <c r="E49" s="662" t="s">
        <v>3707</v>
      </c>
      <c r="F49" s="665"/>
      <c r="G49" s="665"/>
      <c r="H49" s="686">
        <v>0</v>
      </c>
      <c r="I49" s="665">
        <v>3</v>
      </c>
      <c r="J49" s="665">
        <v>391.13000000000005</v>
      </c>
      <c r="K49" s="686">
        <v>1</v>
      </c>
      <c r="L49" s="665">
        <v>3</v>
      </c>
      <c r="M49" s="666">
        <v>391.13000000000005</v>
      </c>
    </row>
    <row r="50" spans="1:13" ht="14.4" customHeight="1" x14ac:dyDescent="0.3">
      <c r="A50" s="661" t="s">
        <v>559</v>
      </c>
      <c r="B50" s="662" t="s">
        <v>3706</v>
      </c>
      <c r="C50" s="662" t="s">
        <v>571</v>
      </c>
      <c r="D50" s="662" t="s">
        <v>3708</v>
      </c>
      <c r="E50" s="662" t="s">
        <v>3707</v>
      </c>
      <c r="F50" s="665">
        <v>3</v>
      </c>
      <c r="G50" s="665">
        <v>376.67939660219906</v>
      </c>
      <c r="H50" s="686">
        <v>1</v>
      </c>
      <c r="I50" s="665"/>
      <c r="J50" s="665"/>
      <c r="K50" s="686">
        <v>0</v>
      </c>
      <c r="L50" s="665">
        <v>3</v>
      </c>
      <c r="M50" s="666">
        <v>376.67939660219906</v>
      </c>
    </row>
    <row r="51" spans="1:13" ht="14.4" customHeight="1" x14ac:dyDescent="0.3">
      <c r="A51" s="661" t="s">
        <v>559</v>
      </c>
      <c r="B51" s="662" t="s">
        <v>3709</v>
      </c>
      <c r="C51" s="662" t="s">
        <v>2926</v>
      </c>
      <c r="D51" s="662" t="s">
        <v>2742</v>
      </c>
      <c r="E51" s="662" t="s">
        <v>2927</v>
      </c>
      <c r="F51" s="665"/>
      <c r="G51" s="665"/>
      <c r="H51" s="686">
        <v>0</v>
      </c>
      <c r="I51" s="665">
        <v>3</v>
      </c>
      <c r="J51" s="665">
        <v>405.89027216562243</v>
      </c>
      <c r="K51" s="686">
        <v>1</v>
      </c>
      <c r="L51" s="665">
        <v>3</v>
      </c>
      <c r="M51" s="666">
        <v>405.89027216562243</v>
      </c>
    </row>
    <row r="52" spans="1:13" ht="14.4" customHeight="1" x14ac:dyDescent="0.3">
      <c r="A52" s="661" t="s">
        <v>559</v>
      </c>
      <c r="B52" s="662" t="s">
        <v>3709</v>
      </c>
      <c r="C52" s="662" t="s">
        <v>2741</v>
      </c>
      <c r="D52" s="662" t="s">
        <v>2742</v>
      </c>
      <c r="E52" s="662" t="s">
        <v>3710</v>
      </c>
      <c r="F52" s="665"/>
      <c r="G52" s="665"/>
      <c r="H52" s="686">
        <v>0</v>
      </c>
      <c r="I52" s="665">
        <v>13</v>
      </c>
      <c r="J52" s="665">
        <v>614.38952902879191</v>
      </c>
      <c r="K52" s="686">
        <v>1</v>
      </c>
      <c r="L52" s="665">
        <v>13</v>
      </c>
      <c r="M52" s="666">
        <v>614.38952902879191</v>
      </c>
    </row>
    <row r="53" spans="1:13" ht="14.4" customHeight="1" x14ac:dyDescent="0.3">
      <c r="A53" s="661" t="s">
        <v>559</v>
      </c>
      <c r="B53" s="662" t="s">
        <v>3709</v>
      </c>
      <c r="C53" s="662" t="s">
        <v>2745</v>
      </c>
      <c r="D53" s="662" t="s">
        <v>2742</v>
      </c>
      <c r="E53" s="662" t="s">
        <v>3711</v>
      </c>
      <c r="F53" s="665"/>
      <c r="G53" s="665"/>
      <c r="H53" s="686">
        <v>0</v>
      </c>
      <c r="I53" s="665">
        <v>12</v>
      </c>
      <c r="J53" s="665">
        <v>1135.4694803002178</v>
      </c>
      <c r="K53" s="686">
        <v>1</v>
      </c>
      <c r="L53" s="665">
        <v>12</v>
      </c>
      <c r="M53" s="666">
        <v>1135.4694803002178</v>
      </c>
    </row>
    <row r="54" spans="1:13" ht="14.4" customHeight="1" x14ac:dyDescent="0.3">
      <c r="A54" s="661" t="s">
        <v>559</v>
      </c>
      <c r="B54" s="662" t="s">
        <v>3712</v>
      </c>
      <c r="C54" s="662" t="s">
        <v>3175</v>
      </c>
      <c r="D54" s="662" t="s">
        <v>3176</v>
      </c>
      <c r="E54" s="662" t="s">
        <v>3177</v>
      </c>
      <c r="F54" s="665"/>
      <c r="G54" s="665"/>
      <c r="H54" s="686">
        <v>0</v>
      </c>
      <c r="I54" s="665">
        <v>6</v>
      </c>
      <c r="J54" s="665">
        <v>330.9998753171547</v>
      </c>
      <c r="K54" s="686">
        <v>1</v>
      </c>
      <c r="L54" s="665">
        <v>6</v>
      </c>
      <c r="M54" s="666">
        <v>330.9998753171547</v>
      </c>
    </row>
    <row r="55" spans="1:13" ht="14.4" customHeight="1" x14ac:dyDescent="0.3">
      <c r="A55" s="661" t="s">
        <v>559</v>
      </c>
      <c r="B55" s="662" t="s">
        <v>3712</v>
      </c>
      <c r="C55" s="662" t="s">
        <v>2960</v>
      </c>
      <c r="D55" s="662" t="s">
        <v>3713</v>
      </c>
      <c r="E55" s="662" t="s">
        <v>3714</v>
      </c>
      <c r="F55" s="665"/>
      <c r="G55" s="665"/>
      <c r="H55" s="686">
        <v>0</v>
      </c>
      <c r="I55" s="665">
        <v>5</v>
      </c>
      <c r="J55" s="665">
        <v>413.57036131687215</v>
      </c>
      <c r="K55" s="686">
        <v>1</v>
      </c>
      <c r="L55" s="665">
        <v>5</v>
      </c>
      <c r="M55" s="666">
        <v>413.57036131687215</v>
      </c>
    </row>
    <row r="56" spans="1:13" ht="14.4" customHeight="1" x14ac:dyDescent="0.3">
      <c r="A56" s="661" t="s">
        <v>559</v>
      </c>
      <c r="B56" s="662" t="s">
        <v>3712</v>
      </c>
      <c r="C56" s="662" t="s">
        <v>2755</v>
      </c>
      <c r="D56" s="662" t="s">
        <v>3715</v>
      </c>
      <c r="E56" s="662" t="s">
        <v>3716</v>
      </c>
      <c r="F56" s="665"/>
      <c r="G56" s="665"/>
      <c r="H56" s="686">
        <v>0</v>
      </c>
      <c r="I56" s="665">
        <v>3</v>
      </c>
      <c r="J56" s="665">
        <v>331.0395847540583</v>
      </c>
      <c r="K56" s="686">
        <v>1</v>
      </c>
      <c r="L56" s="665">
        <v>3</v>
      </c>
      <c r="M56" s="666">
        <v>331.0395847540583</v>
      </c>
    </row>
    <row r="57" spans="1:13" ht="14.4" customHeight="1" x14ac:dyDescent="0.3">
      <c r="A57" s="661" t="s">
        <v>559</v>
      </c>
      <c r="B57" s="662" t="s">
        <v>3717</v>
      </c>
      <c r="C57" s="662" t="s">
        <v>2980</v>
      </c>
      <c r="D57" s="662" t="s">
        <v>2981</v>
      </c>
      <c r="E57" s="662" t="s">
        <v>569</v>
      </c>
      <c r="F57" s="665"/>
      <c r="G57" s="665"/>
      <c r="H57" s="686">
        <v>0</v>
      </c>
      <c r="I57" s="665">
        <v>1</v>
      </c>
      <c r="J57" s="665">
        <v>154.61751110681863</v>
      </c>
      <c r="K57" s="686">
        <v>1</v>
      </c>
      <c r="L57" s="665">
        <v>1</v>
      </c>
      <c r="M57" s="666">
        <v>154.61751110681863</v>
      </c>
    </row>
    <row r="58" spans="1:13" ht="14.4" customHeight="1" x14ac:dyDescent="0.3">
      <c r="A58" s="661" t="s">
        <v>559</v>
      </c>
      <c r="B58" s="662" t="s">
        <v>3717</v>
      </c>
      <c r="C58" s="662" t="s">
        <v>575</v>
      </c>
      <c r="D58" s="662" t="s">
        <v>576</v>
      </c>
      <c r="E58" s="662" t="s">
        <v>569</v>
      </c>
      <c r="F58" s="665">
        <v>2</v>
      </c>
      <c r="G58" s="665">
        <v>402.16000000000008</v>
      </c>
      <c r="H58" s="686">
        <v>1</v>
      </c>
      <c r="I58" s="665"/>
      <c r="J58" s="665"/>
      <c r="K58" s="686">
        <v>0</v>
      </c>
      <c r="L58" s="665">
        <v>2</v>
      </c>
      <c r="M58" s="666">
        <v>402.16000000000008</v>
      </c>
    </row>
    <row r="59" spans="1:13" ht="14.4" customHeight="1" x14ac:dyDescent="0.3">
      <c r="A59" s="661" t="s">
        <v>559</v>
      </c>
      <c r="B59" s="662" t="s">
        <v>3718</v>
      </c>
      <c r="C59" s="662" t="s">
        <v>1356</v>
      </c>
      <c r="D59" s="662" t="s">
        <v>1357</v>
      </c>
      <c r="E59" s="662" t="s">
        <v>1358</v>
      </c>
      <c r="F59" s="665"/>
      <c r="G59" s="665"/>
      <c r="H59" s="686">
        <v>0</v>
      </c>
      <c r="I59" s="665">
        <v>1</v>
      </c>
      <c r="J59" s="665">
        <v>115.09</v>
      </c>
      <c r="K59" s="686">
        <v>1</v>
      </c>
      <c r="L59" s="665">
        <v>1</v>
      </c>
      <c r="M59" s="666">
        <v>115.09</v>
      </c>
    </row>
    <row r="60" spans="1:13" ht="14.4" customHeight="1" x14ac:dyDescent="0.3">
      <c r="A60" s="661" t="s">
        <v>559</v>
      </c>
      <c r="B60" s="662" t="s">
        <v>3719</v>
      </c>
      <c r="C60" s="662" t="s">
        <v>2828</v>
      </c>
      <c r="D60" s="662" t="s">
        <v>2829</v>
      </c>
      <c r="E60" s="662" t="s">
        <v>2443</v>
      </c>
      <c r="F60" s="665"/>
      <c r="G60" s="665"/>
      <c r="H60" s="686">
        <v>0</v>
      </c>
      <c r="I60" s="665">
        <v>15</v>
      </c>
      <c r="J60" s="665">
        <v>1197.4498558321482</v>
      </c>
      <c r="K60" s="686">
        <v>1</v>
      </c>
      <c r="L60" s="665">
        <v>15</v>
      </c>
      <c r="M60" s="666">
        <v>1197.4498558321482</v>
      </c>
    </row>
    <row r="61" spans="1:13" ht="14.4" customHeight="1" x14ac:dyDescent="0.3">
      <c r="A61" s="661" t="s">
        <v>559</v>
      </c>
      <c r="B61" s="662" t="s">
        <v>3720</v>
      </c>
      <c r="C61" s="662" t="s">
        <v>2815</v>
      </c>
      <c r="D61" s="662" t="s">
        <v>2816</v>
      </c>
      <c r="E61" s="662" t="s">
        <v>1293</v>
      </c>
      <c r="F61" s="665"/>
      <c r="G61" s="665"/>
      <c r="H61" s="686">
        <v>0</v>
      </c>
      <c r="I61" s="665">
        <v>33</v>
      </c>
      <c r="J61" s="665">
        <v>1504.051454739483</v>
      </c>
      <c r="K61" s="686">
        <v>1</v>
      </c>
      <c r="L61" s="665">
        <v>33</v>
      </c>
      <c r="M61" s="666">
        <v>1504.051454739483</v>
      </c>
    </row>
    <row r="62" spans="1:13" ht="14.4" customHeight="1" x14ac:dyDescent="0.3">
      <c r="A62" s="661" t="s">
        <v>559</v>
      </c>
      <c r="B62" s="662" t="s">
        <v>3720</v>
      </c>
      <c r="C62" s="662" t="s">
        <v>2818</v>
      </c>
      <c r="D62" s="662" t="s">
        <v>2819</v>
      </c>
      <c r="E62" s="662" t="s">
        <v>1105</v>
      </c>
      <c r="F62" s="665"/>
      <c r="G62" s="665"/>
      <c r="H62" s="686">
        <v>0</v>
      </c>
      <c r="I62" s="665">
        <v>18</v>
      </c>
      <c r="J62" s="665">
        <v>991.71970649027764</v>
      </c>
      <c r="K62" s="686">
        <v>1</v>
      </c>
      <c r="L62" s="665">
        <v>18</v>
      </c>
      <c r="M62" s="666">
        <v>991.71970649027764</v>
      </c>
    </row>
    <row r="63" spans="1:13" ht="14.4" customHeight="1" x14ac:dyDescent="0.3">
      <c r="A63" s="661" t="s">
        <v>559</v>
      </c>
      <c r="B63" s="662" t="s">
        <v>3721</v>
      </c>
      <c r="C63" s="662" t="s">
        <v>2940</v>
      </c>
      <c r="D63" s="662" t="s">
        <v>2941</v>
      </c>
      <c r="E63" s="662" t="s">
        <v>2942</v>
      </c>
      <c r="F63" s="665"/>
      <c r="G63" s="665"/>
      <c r="H63" s="686">
        <v>0</v>
      </c>
      <c r="I63" s="665">
        <v>16</v>
      </c>
      <c r="J63" s="665">
        <v>416.08008787546839</v>
      </c>
      <c r="K63" s="686">
        <v>1</v>
      </c>
      <c r="L63" s="665">
        <v>16</v>
      </c>
      <c r="M63" s="666">
        <v>416.08008787546839</v>
      </c>
    </row>
    <row r="64" spans="1:13" ht="14.4" customHeight="1" x14ac:dyDescent="0.3">
      <c r="A64" s="661" t="s">
        <v>559</v>
      </c>
      <c r="B64" s="662" t="s">
        <v>3721</v>
      </c>
      <c r="C64" s="662" t="s">
        <v>2944</v>
      </c>
      <c r="D64" s="662" t="s">
        <v>2945</v>
      </c>
      <c r="E64" s="662" t="s">
        <v>2233</v>
      </c>
      <c r="F64" s="665"/>
      <c r="G64" s="665"/>
      <c r="H64" s="686">
        <v>0</v>
      </c>
      <c r="I64" s="665">
        <v>6</v>
      </c>
      <c r="J64" s="665">
        <v>274.54003270275575</v>
      </c>
      <c r="K64" s="686">
        <v>1</v>
      </c>
      <c r="L64" s="665">
        <v>6</v>
      </c>
      <c r="M64" s="666">
        <v>274.54003270275575</v>
      </c>
    </row>
    <row r="65" spans="1:13" ht="14.4" customHeight="1" x14ac:dyDescent="0.3">
      <c r="A65" s="661" t="s">
        <v>559</v>
      </c>
      <c r="B65" s="662" t="s">
        <v>3722</v>
      </c>
      <c r="C65" s="662" t="s">
        <v>1397</v>
      </c>
      <c r="D65" s="662" t="s">
        <v>1394</v>
      </c>
      <c r="E65" s="662" t="s">
        <v>1398</v>
      </c>
      <c r="F65" s="665"/>
      <c r="G65" s="665"/>
      <c r="H65" s="686">
        <v>0</v>
      </c>
      <c r="I65" s="665">
        <v>5</v>
      </c>
      <c r="J65" s="665">
        <v>323.03000000000009</v>
      </c>
      <c r="K65" s="686">
        <v>1</v>
      </c>
      <c r="L65" s="665">
        <v>5</v>
      </c>
      <c r="M65" s="666">
        <v>323.03000000000009</v>
      </c>
    </row>
    <row r="66" spans="1:13" ht="14.4" customHeight="1" x14ac:dyDescent="0.3">
      <c r="A66" s="661" t="s">
        <v>559</v>
      </c>
      <c r="B66" s="662" t="s">
        <v>3722</v>
      </c>
      <c r="C66" s="662" t="s">
        <v>1391</v>
      </c>
      <c r="D66" s="662" t="s">
        <v>1388</v>
      </c>
      <c r="E66" s="662" t="s">
        <v>1289</v>
      </c>
      <c r="F66" s="665"/>
      <c r="G66" s="665"/>
      <c r="H66" s="686">
        <v>0</v>
      </c>
      <c r="I66" s="665">
        <v>7</v>
      </c>
      <c r="J66" s="665">
        <v>253.88999985055608</v>
      </c>
      <c r="K66" s="686">
        <v>1</v>
      </c>
      <c r="L66" s="665">
        <v>7</v>
      </c>
      <c r="M66" s="666">
        <v>253.88999985055608</v>
      </c>
    </row>
    <row r="67" spans="1:13" ht="14.4" customHeight="1" x14ac:dyDescent="0.3">
      <c r="A67" s="661" t="s">
        <v>559</v>
      </c>
      <c r="B67" s="662" t="s">
        <v>3723</v>
      </c>
      <c r="C67" s="662" t="s">
        <v>3144</v>
      </c>
      <c r="D67" s="662" t="s">
        <v>3145</v>
      </c>
      <c r="E67" s="662" t="s">
        <v>1398</v>
      </c>
      <c r="F67" s="665"/>
      <c r="G67" s="665"/>
      <c r="H67" s="686">
        <v>0</v>
      </c>
      <c r="I67" s="665">
        <v>33</v>
      </c>
      <c r="J67" s="665">
        <v>1403.8916961644679</v>
      </c>
      <c r="K67" s="686">
        <v>1</v>
      </c>
      <c r="L67" s="665">
        <v>33</v>
      </c>
      <c r="M67" s="666">
        <v>1403.8916961644679</v>
      </c>
    </row>
    <row r="68" spans="1:13" ht="14.4" customHeight="1" x14ac:dyDescent="0.3">
      <c r="A68" s="661" t="s">
        <v>559</v>
      </c>
      <c r="B68" s="662" t="s">
        <v>3723</v>
      </c>
      <c r="C68" s="662" t="s">
        <v>3035</v>
      </c>
      <c r="D68" s="662" t="s">
        <v>3036</v>
      </c>
      <c r="E68" s="662" t="s">
        <v>3037</v>
      </c>
      <c r="F68" s="665"/>
      <c r="G68" s="665"/>
      <c r="H68" s="686">
        <v>0</v>
      </c>
      <c r="I68" s="665">
        <v>23</v>
      </c>
      <c r="J68" s="665">
        <v>956.08003763267743</v>
      </c>
      <c r="K68" s="686">
        <v>1</v>
      </c>
      <c r="L68" s="665">
        <v>23</v>
      </c>
      <c r="M68" s="666">
        <v>956.08003763267743</v>
      </c>
    </row>
    <row r="69" spans="1:13" ht="14.4" customHeight="1" x14ac:dyDescent="0.3">
      <c r="A69" s="661" t="s">
        <v>559</v>
      </c>
      <c r="B69" s="662" t="s">
        <v>3724</v>
      </c>
      <c r="C69" s="662" t="s">
        <v>631</v>
      </c>
      <c r="D69" s="662" t="s">
        <v>632</v>
      </c>
      <c r="E69" s="662" t="s">
        <v>633</v>
      </c>
      <c r="F69" s="665">
        <v>2</v>
      </c>
      <c r="G69" s="665">
        <v>239.04000000000005</v>
      </c>
      <c r="H69" s="686">
        <v>1</v>
      </c>
      <c r="I69" s="665"/>
      <c r="J69" s="665"/>
      <c r="K69" s="686">
        <v>0</v>
      </c>
      <c r="L69" s="665">
        <v>2</v>
      </c>
      <c r="M69" s="666">
        <v>239.04000000000005</v>
      </c>
    </row>
    <row r="70" spans="1:13" ht="14.4" customHeight="1" x14ac:dyDescent="0.3">
      <c r="A70" s="661" t="s">
        <v>559</v>
      </c>
      <c r="B70" s="662" t="s">
        <v>3724</v>
      </c>
      <c r="C70" s="662" t="s">
        <v>3152</v>
      </c>
      <c r="D70" s="662" t="s">
        <v>3153</v>
      </c>
      <c r="E70" s="662" t="s">
        <v>3725</v>
      </c>
      <c r="F70" s="665"/>
      <c r="G70" s="665"/>
      <c r="H70" s="686">
        <v>0</v>
      </c>
      <c r="I70" s="665">
        <v>1</v>
      </c>
      <c r="J70" s="665">
        <v>156.03000000000003</v>
      </c>
      <c r="K70" s="686">
        <v>1</v>
      </c>
      <c r="L70" s="665">
        <v>1</v>
      </c>
      <c r="M70" s="666">
        <v>156.03000000000003</v>
      </c>
    </row>
    <row r="71" spans="1:13" ht="14.4" customHeight="1" x14ac:dyDescent="0.3">
      <c r="A71" s="661" t="s">
        <v>559</v>
      </c>
      <c r="B71" s="662" t="s">
        <v>3724</v>
      </c>
      <c r="C71" s="662" t="s">
        <v>591</v>
      </c>
      <c r="D71" s="662" t="s">
        <v>3726</v>
      </c>
      <c r="E71" s="662" t="s">
        <v>3727</v>
      </c>
      <c r="F71" s="665">
        <v>4</v>
      </c>
      <c r="G71" s="665">
        <v>624.79999999999995</v>
      </c>
      <c r="H71" s="686">
        <v>1</v>
      </c>
      <c r="I71" s="665"/>
      <c r="J71" s="665"/>
      <c r="K71" s="686">
        <v>0</v>
      </c>
      <c r="L71" s="665">
        <v>4</v>
      </c>
      <c r="M71" s="666">
        <v>624.79999999999995</v>
      </c>
    </row>
    <row r="72" spans="1:13" ht="14.4" customHeight="1" x14ac:dyDescent="0.3">
      <c r="A72" s="661" t="s">
        <v>559</v>
      </c>
      <c r="B72" s="662" t="s">
        <v>3728</v>
      </c>
      <c r="C72" s="662" t="s">
        <v>2994</v>
      </c>
      <c r="D72" s="662" t="s">
        <v>3729</v>
      </c>
      <c r="E72" s="662" t="s">
        <v>3730</v>
      </c>
      <c r="F72" s="665"/>
      <c r="G72" s="665"/>
      <c r="H72" s="686">
        <v>0</v>
      </c>
      <c r="I72" s="665">
        <v>1</v>
      </c>
      <c r="J72" s="665">
        <v>28.039999999999985</v>
      </c>
      <c r="K72" s="686">
        <v>1</v>
      </c>
      <c r="L72" s="665">
        <v>1</v>
      </c>
      <c r="M72" s="666">
        <v>28.039999999999985</v>
      </c>
    </row>
    <row r="73" spans="1:13" ht="14.4" customHeight="1" x14ac:dyDescent="0.3">
      <c r="A73" s="661" t="s">
        <v>559</v>
      </c>
      <c r="B73" s="662" t="s">
        <v>3728</v>
      </c>
      <c r="C73" s="662" t="s">
        <v>3209</v>
      </c>
      <c r="D73" s="662" t="s">
        <v>3731</v>
      </c>
      <c r="E73" s="662" t="s">
        <v>3732</v>
      </c>
      <c r="F73" s="665"/>
      <c r="G73" s="665"/>
      <c r="H73" s="686">
        <v>0</v>
      </c>
      <c r="I73" s="665">
        <v>1</v>
      </c>
      <c r="J73" s="665">
        <v>47.17</v>
      </c>
      <c r="K73" s="686">
        <v>1</v>
      </c>
      <c r="L73" s="665">
        <v>1</v>
      </c>
      <c r="M73" s="666">
        <v>47.17</v>
      </c>
    </row>
    <row r="74" spans="1:13" ht="14.4" customHeight="1" x14ac:dyDescent="0.3">
      <c r="A74" s="661" t="s">
        <v>559</v>
      </c>
      <c r="B74" s="662" t="s">
        <v>3733</v>
      </c>
      <c r="C74" s="662" t="s">
        <v>2947</v>
      </c>
      <c r="D74" s="662" t="s">
        <v>2948</v>
      </c>
      <c r="E74" s="662" t="s">
        <v>569</v>
      </c>
      <c r="F74" s="665"/>
      <c r="G74" s="665"/>
      <c r="H74" s="686">
        <v>0</v>
      </c>
      <c r="I74" s="665">
        <v>8</v>
      </c>
      <c r="J74" s="665">
        <v>498.46008278081445</v>
      </c>
      <c r="K74" s="686">
        <v>1</v>
      </c>
      <c r="L74" s="665">
        <v>8</v>
      </c>
      <c r="M74" s="666">
        <v>498.46008278081445</v>
      </c>
    </row>
    <row r="75" spans="1:13" ht="14.4" customHeight="1" x14ac:dyDescent="0.3">
      <c r="A75" s="661" t="s">
        <v>559</v>
      </c>
      <c r="B75" s="662" t="s">
        <v>3733</v>
      </c>
      <c r="C75" s="662" t="s">
        <v>3039</v>
      </c>
      <c r="D75" s="662" t="s">
        <v>3040</v>
      </c>
      <c r="E75" s="662" t="s">
        <v>3041</v>
      </c>
      <c r="F75" s="665"/>
      <c r="G75" s="665"/>
      <c r="H75" s="686">
        <v>0</v>
      </c>
      <c r="I75" s="665">
        <v>2</v>
      </c>
      <c r="J75" s="665">
        <v>232.21263562981039</v>
      </c>
      <c r="K75" s="686">
        <v>1</v>
      </c>
      <c r="L75" s="665">
        <v>2</v>
      </c>
      <c r="M75" s="666">
        <v>232.21263562981039</v>
      </c>
    </row>
    <row r="76" spans="1:13" ht="14.4" customHeight="1" x14ac:dyDescent="0.3">
      <c r="A76" s="661" t="s">
        <v>559</v>
      </c>
      <c r="B76" s="662" t="s">
        <v>3734</v>
      </c>
      <c r="C76" s="662" t="s">
        <v>2721</v>
      </c>
      <c r="D76" s="662" t="s">
        <v>2722</v>
      </c>
      <c r="E76" s="662" t="s">
        <v>2723</v>
      </c>
      <c r="F76" s="665"/>
      <c r="G76" s="665"/>
      <c r="H76" s="686">
        <v>0</v>
      </c>
      <c r="I76" s="665">
        <v>32</v>
      </c>
      <c r="J76" s="665">
        <v>477.25036503399764</v>
      </c>
      <c r="K76" s="686">
        <v>1</v>
      </c>
      <c r="L76" s="665">
        <v>32</v>
      </c>
      <c r="M76" s="666">
        <v>477.25036503399764</v>
      </c>
    </row>
    <row r="77" spans="1:13" ht="14.4" customHeight="1" x14ac:dyDescent="0.3">
      <c r="A77" s="661" t="s">
        <v>559</v>
      </c>
      <c r="B77" s="662" t="s">
        <v>3734</v>
      </c>
      <c r="C77" s="662" t="s">
        <v>2724</v>
      </c>
      <c r="D77" s="662" t="s">
        <v>2725</v>
      </c>
      <c r="E77" s="662" t="s">
        <v>2726</v>
      </c>
      <c r="F77" s="665"/>
      <c r="G77" s="665"/>
      <c r="H77" s="686">
        <v>0</v>
      </c>
      <c r="I77" s="665">
        <v>9</v>
      </c>
      <c r="J77" s="665">
        <v>148.82993390428828</v>
      </c>
      <c r="K77" s="686">
        <v>1</v>
      </c>
      <c r="L77" s="665">
        <v>9</v>
      </c>
      <c r="M77" s="666">
        <v>148.82993390428828</v>
      </c>
    </row>
    <row r="78" spans="1:13" ht="14.4" customHeight="1" x14ac:dyDescent="0.3">
      <c r="A78" s="661" t="s">
        <v>559</v>
      </c>
      <c r="B78" s="662" t="s">
        <v>3734</v>
      </c>
      <c r="C78" s="662" t="s">
        <v>2845</v>
      </c>
      <c r="D78" s="662" t="s">
        <v>3735</v>
      </c>
      <c r="E78" s="662" t="s">
        <v>1289</v>
      </c>
      <c r="F78" s="665"/>
      <c r="G78" s="665"/>
      <c r="H78" s="686">
        <v>0</v>
      </c>
      <c r="I78" s="665">
        <v>19</v>
      </c>
      <c r="J78" s="665">
        <v>897.47072445747153</v>
      </c>
      <c r="K78" s="686">
        <v>1</v>
      </c>
      <c r="L78" s="665">
        <v>19</v>
      </c>
      <c r="M78" s="666">
        <v>897.47072445747153</v>
      </c>
    </row>
    <row r="79" spans="1:13" ht="14.4" customHeight="1" x14ac:dyDescent="0.3">
      <c r="A79" s="661" t="s">
        <v>559</v>
      </c>
      <c r="B79" s="662" t="s">
        <v>3736</v>
      </c>
      <c r="C79" s="662" t="s">
        <v>1883</v>
      </c>
      <c r="D79" s="662" t="s">
        <v>3737</v>
      </c>
      <c r="E79" s="662" t="s">
        <v>3738</v>
      </c>
      <c r="F79" s="665"/>
      <c r="G79" s="665"/>
      <c r="H79" s="686">
        <v>0</v>
      </c>
      <c r="I79" s="665">
        <v>1</v>
      </c>
      <c r="J79" s="665">
        <v>96.92</v>
      </c>
      <c r="K79" s="686">
        <v>1</v>
      </c>
      <c r="L79" s="665">
        <v>1</v>
      </c>
      <c r="M79" s="666">
        <v>96.92</v>
      </c>
    </row>
    <row r="80" spans="1:13" ht="14.4" customHeight="1" x14ac:dyDescent="0.3">
      <c r="A80" s="661" t="s">
        <v>559</v>
      </c>
      <c r="B80" s="662" t="s">
        <v>3739</v>
      </c>
      <c r="C80" s="662" t="s">
        <v>2920</v>
      </c>
      <c r="D80" s="662" t="s">
        <v>2921</v>
      </c>
      <c r="E80" s="662" t="s">
        <v>1146</v>
      </c>
      <c r="F80" s="665"/>
      <c r="G80" s="665"/>
      <c r="H80" s="686">
        <v>0</v>
      </c>
      <c r="I80" s="665">
        <v>5</v>
      </c>
      <c r="J80" s="665">
        <v>490.86097816082429</v>
      </c>
      <c r="K80" s="686">
        <v>1</v>
      </c>
      <c r="L80" s="665">
        <v>5</v>
      </c>
      <c r="M80" s="666">
        <v>490.86097816082429</v>
      </c>
    </row>
    <row r="81" spans="1:13" ht="14.4" customHeight="1" x14ac:dyDescent="0.3">
      <c r="A81" s="661" t="s">
        <v>559</v>
      </c>
      <c r="B81" s="662" t="s">
        <v>3740</v>
      </c>
      <c r="C81" s="662" t="s">
        <v>3214</v>
      </c>
      <c r="D81" s="662" t="s">
        <v>3215</v>
      </c>
      <c r="E81" s="662" t="s">
        <v>1146</v>
      </c>
      <c r="F81" s="665"/>
      <c r="G81" s="665"/>
      <c r="H81" s="686">
        <v>0</v>
      </c>
      <c r="I81" s="665">
        <v>1</v>
      </c>
      <c r="J81" s="665">
        <v>76.38000000000001</v>
      </c>
      <c r="K81" s="686">
        <v>1</v>
      </c>
      <c r="L81" s="665">
        <v>1</v>
      </c>
      <c r="M81" s="666">
        <v>76.38000000000001</v>
      </c>
    </row>
    <row r="82" spans="1:13" ht="14.4" customHeight="1" x14ac:dyDescent="0.3">
      <c r="A82" s="661" t="s">
        <v>559</v>
      </c>
      <c r="B82" s="662" t="s">
        <v>3740</v>
      </c>
      <c r="C82" s="662" t="s">
        <v>3165</v>
      </c>
      <c r="D82" s="662" t="s">
        <v>3166</v>
      </c>
      <c r="E82" s="662" t="s">
        <v>1146</v>
      </c>
      <c r="F82" s="665"/>
      <c r="G82" s="665"/>
      <c r="H82" s="686">
        <v>0</v>
      </c>
      <c r="I82" s="665">
        <v>3</v>
      </c>
      <c r="J82" s="665">
        <v>305.52013700491437</v>
      </c>
      <c r="K82" s="686">
        <v>1</v>
      </c>
      <c r="L82" s="665">
        <v>3</v>
      </c>
      <c r="M82" s="666">
        <v>305.52013700491437</v>
      </c>
    </row>
    <row r="83" spans="1:13" ht="14.4" customHeight="1" x14ac:dyDescent="0.3">
      <c r="A83" s="661" t="s">
        <v>559</v>
      </c>
      <c r="B83" s="662" t="s">
        <v>3741</v>
      </c>
      <c r="C83" s="662" t="s">
        <v>2874</v>
      </c>
      <c r="D83" s="662" t="s">
        <v>3742</v>
      </c>
      <c r="E83" s="662" t="s">
        <v>1331</v>
      </c>
      <c r="F83" s="665"/>
      <c r="G83" s="665"/>
      <c r="H83" s="686">
        <v>0</v>
      </c>
      <c r="I83" s="665">
        <v>1</v>
      </c>
      <c r="J83" s="665">
        <v>98.45</v>
      </c>
      <c r="K83" s="686">
        <v>1</v>
      </c>
      <c r="L83" s="665">
        <v>1</v>
      </c>
      <c r="M83" s="666">
        <v>98.45</v>
      </c>
    </row>
    <row r="84" spans="1:13" ht="14.4" customHeight="1" x14ac:dyDescent="0.3">
      <c r="A84" s="661" t="s">
        <v>559</v>
      </c>
      <c r="B84" s="662" t="s">
        <v>3743</v>
      </c>
      <c r="C84" s="662" t="s">
        <v>2888</v>
      </c>
      <c r="D84" s="662" t="s">
        <v>2889</v>
      </c>
      <c r="E84" s="662" t="s">
        <v>1146</v>
      </c>
      <c r="F84" s="665"/>
      <c r="G84" s="665"/>
      <c r="H84" s="686">
        <v>0</v>
      </c>
      <c r="I84" s="665">
        <v>3</v>
      </c>
      <c r="J84" s="665">
        <v>468.32999999999993</v>
      </c>
      <c r="K84" s="686">
        <v>1</v>
      </c>
      <c r="L84" s="665">
        <v>3</v>
      </c>
      <c r="M84" s="666">
        <v>468.32999999999993</v>
      </c>
    </row>
    <row r="85" spans="1:13" ht="14.4" customHeight="1" x14ac:dyDescent="0.3">
      <c r="A85" s="661" t="s">
        <v>559</v>
      </c>
      <c r="B85" s="662" t="s">
        <v>3743</v>
      </c>
      <c r="C85" s="662" t="s">
        <v>3205</v>
      </c>
      <c r="D85" s="662" t="s">
        <v>2889</v>
      </c>
      <c r="E85" s="662" t="s">
        <v>2596</v>
      </c>
      <c r="F85" s="665"/>
      <c r="G85" s="665"/>
      <c r="H85" s="686">
        <v>0</v>
      </c>
      <c r="I85" s="665">
        <v>1</v>
      </c>
      <c r="J85" s="665">
        <v>252.41</v>
      </c>
      <c r="K85" s="686">
        <v>1</v>
      </c>
      <c r="L85" s="665">
        <v>1</v>
      </c>
      <c r="M85" s="666">
        <v>252.41</v>
      </c>
    </row>
    <row r="86" spans="1:13" ht="14.4" customHeight="1" x14ac:dyDescent="0.3">
      <c r="A86" s="661" t="s">
        <v>559</v>
      </c>
      <c r="B86" s="662" t="s">
        <v>3744</v>
      </c>
      <c r="C86" s="662" t="s">
        <v>3021</v>
      </c>
      <c r="D86" s="662" t="s">
        <v>3745</v>
      </c>
      <c r="E86" s="662" t="s">
        <v>3746</v>
      </c>
      <c r="F86" s="665"/>
      <c r="G86" s="665"/>
      <c r="H86" s="686">
        <v>0</v>
      </c>
      <c r="I86" s="665">
        <v>3</v>
      </c>
      <c r="J86" s="665">
        <v>181.58048745988464</v>
      </c>
      <c r="K86" s="686">
        <v>1</v>
      </c>
      <c r="L86" s="665">
        <v>3</v>
      </c>
      <c r="M86" s="666">
        <v>181.58048745988464</v>
      </c>
    </row>
    <row r="87" spans="1:13" ht="14.4" customHeight="1" x14ac:dyDescent="0.3">
      <c r="A87" s="661" t="s">
        <v>559</v>
      </c>
      <c r="B87" s="662" t="s">
        <v>3744</v>
      </c>
      <c r="C87" s="662" t="s">
        <v>2916</v>
      </c>
      <c r="D87" s="662" t="s">
        <v>2917</v>
      </c>
      <c r="E87" s="662" t="s">
        <v>2918</v>
      </c>
      <c r="F87" s="665"/>
      <c r="G87" s="665"/>
      <c r="H87" s="686">
        <v>0</v>
      </c>
      <c r="I87" s="665">
        <v>24</v>
      </c>
      <c r="J87" s="665">
        <v>1690.189956956179</v>
      </c>
      <c r="K87" s="686">
        <v>1</v>
      </c>
      <c r="L87" s="665">
        <v>24</v>
      </c>
      <c r="M87" s="666">
        <v>1690.189956956179</v>
      </c>
    </row>
    <row r="88" spans="1:13" ht="14.4" customHeight="1" x14ac:dyDescent="0.3">
      <c r="A88" s="661" t="s">
        <v>559</v>
      </c>
      <c r="B88" s="662" t="s">
        <v>3744</v>
      </c>
      <c r="C88" s="662" t="s">
        <v>3189</v>
      </c>
      <c r="D88" s="662" t="s">
        <v>2917</v>
      </c>
      <c r="E88" s="662" t="s">
        <v>3747</v>
      </c>
      <c r="F88" s="665"/>
      <c r="G88" s="665"/>
      <c r="H88" s="686">
        <v>0</v>
      </c>
      <c r="I88" s="665">
        <v>2</v>
      </c>
      <c r="J88" s="665">
        <v>258.79978107366537</v>
      </c>
      <c r="K88" s="686">
        <v>1</v>
      </c>
      <c r="L88" s="665">
        <v>2</v>
      </c>
      <c r="M88" s="666">
        <v>258.79978107366537</v>
      </c>
    </row>
    <row r="89" spans="1:13" ht="14.4" customHeight="1" x14ac:dyDescent="0.3">
      <c r="A89" s="661" t="s">
        <v>559</v>
      </c>
      <c r="B89" s="662" t="s">
        <v>3748</v>
      </c>
      <c r="C89" s="662" t="s">
        <v>2997</v>
      </c>
      <c r="D89" s="662" t="s">
        <v>2998</v>
      </c>
      <c r="E89" s="662" t="s">
        <v>2999</v>
      </c>
      <c r="F89" s="665"/>
      <c r="G89" s="665"/>
      <c r="H89" s="686">
        <v>0</v>
      </c>
      <c r="I89" s="665">
        <v>6</v>
      </c>
      <c r="J89" s="665">
        <v>647.19919436900307</v>
      </c>
      <c r="K89" s="686">
        <v>1</v>
      </c>
      <c r="L89" s="665">
        <v>6</v>
      </c>
      <c r="M89" s="666">
        <v>647.19919436900307</v>
      </c>
    </row>
    <row r="90" spans="1:13" ht="14.4" customHeight="1" x14ac:dyDescent="0.3">
      <c r="A90" s="661" t="s">
        <v>559</v>
      </c>
      <c r="B90" s="662" t="s">
        <v>3748</v>
      </c>
      <c r="C90" s="662" t="s">
        <v>628</v>
      </c>
      <c r="D90" s="662" t="s">
        <v>629</v>
      </c>
      <c r="E90" s="662" t="s">
        <v>630</v>
      </c>
      <c r="F90" s="665">
        <v>1</v>
      </c>
      <c r="G90" s="665">
        <v>100.73</v>
      </c>
      <c r="H90" s="686">
        <v>1</v>
      </c>
      <c r="I90" s="665"/>
      <c r="J90" s="665"/>
      <c r="K90" s="686">
        <v>0</v>
      </c>
      <c r="L90" s="665">
        <v>1</v>
      </c>
      <c r="M90" s="666">
        <v>100.73</v>
      </c>
    </row>
    <row r="91" spans="1:13" ht="14.4" customHeight="1" x14ac:dyDescent="0.3">
      <c r="A91" s="661" t="s">
        <v>559</v>
      </c>
      <c r="B91" s="662" t="s">
        <v>3749</v>
      </c>
      <c r="C91" s="662" t="s">
        <v>2752</v>
      </c>
      <c r="D91" s="662" t="s">
        <v>2753</v>
      </c>
      <c r="E91" s="662" t="s">
        <v>1331</v>
      </c>
      <c r="F91" s="665"/>
      <c r="G91" s="665"/>
      <c r="H91" s="686">
        <v>0</v>
      </c>
      <c r="I91" s="665">
        <v>7</v>
      </c>
      <c r="J91" s="665">
        <v>417.00149672266588</v>
      </c>
      <c r="K91" s="686">
        <v>1</v>
      </c>
      <c r="L91" s="665">
        <v>7</v>
      </c>
      <c r="M91" s="666">
        <v>417.00149672266588</v>
      </c>
    </row>
    <row r="92" spans="1:13" ht="14.4" customHeight="1" x14ac:dyDescent="0.3">
      <c r="A92" s="661" t="s">
        <v>559</v>
      </c>
      <c r="B92" s="662" t="s">
        <v>3749</v>
      </c>
      <c r="C92" s="662" t="s">
        <v>3150</v>
      </c>
      <c r="D92" s="662" t="s">
        <v>2753</v>
      </c>
      <c r="E92" s="662" t="s">
        <v>1601</v>
      </c>
      <c r="F92" s="665"/>
      <c r="G92" s="665"/>
      <c r="H92" s="686">
        <v>0</v>
      </c>
      <c r="I92" s="665">
        <v>1</v>
      </c>
      <c r="J92" s="665">
        <v>135.45108276638871</v>
      </c>
      <c r="K92" s="686">
        <v>1</v>
      </c>
      <c r="L92" s="665">
        <v>1</v>
      </c>
      <c r="M92" s="666">
        <v>135.45108276638871</v>
      </c>
    </row>
    <row r="93" spans="1:13" ht="14.4" customHeight="1" x14ac:dyDescent="0.3">
      <c r="A93" s="661" t="s">
        <v>559</v>
      </c>
      <c r="B93" s="662" t="s">
        <v>3750</v>
      </c>
      <c r="C93" s="662" t="s">
        <v>2950</v>
      </c>
      <c r="D93" s="662" t="s">
        <v>2951</v>
      </c>
      <c r="E93" s="662" t="s">
        <v>1108</v>
      </c>
      <c r="F93" s="665"/>
      <c r="G93" s="665"/>
      <c r="H93" s="686">
        <v>0</v>
      </c>
      <c r="I93" s="665">
        <v>5</v>
      </c>
      <c r="J93" s="665">
        <v>319.87040558052388</v>
      </c>
      <c r="K93" s="686">
        <v>1</v>
      </c>
      <c r="L93" s="665">
        <v>5</v>
      </c>
      <c r="M93" s="666">
        <v>319.87040558052388</v>
      </c>
    </row>
    <row r="94" spans="1:13" ht="14.4" customHeight="1" x14ac:dyDescent="0.3">
      <c r="A94" s="661" t="s">
        <v>559</v>
      </c>
      <c r="B94" s="662" t="s">
        <v>3750</v>
      </c>
      <c r="C94" s="662" t="s">
        <v>3182</v>
      </c>
      <c r="D94" s="662" t="s">
        <v>2951</v>
      </c>
      <c r="E94" s="662" t="s">
        <v>2004</v>
      </c>
      <c r="F94" s="665"/>
      <c r="G94" s="665"/>
      <c r="H94" s="686">
        <v>0</v>
      </c>
      <c r="I94" s="665">
        <v>3</v>
      </c>
      <c r="J94" s="665">
        <v>581.02000000000021</v>
      </c>
      <c r="K94" s="686">
        <v>1</v>
      </c>
      <c r="L94" s="665">
        <v>3</v>
      </c>
      <c r="M94" s="666">
        <v>581.02000000000021</v>
      </c>
    </row>
    <row r="95" spans="1:13" ht="14.4" customHeight="1" x14ac:dyDescent="0.3">
      <c r="A95" s="661" t="s">
        <v>559</v>
      </c>
      <c r="B95" s="662" t="s">
        <v>3751</v>
      </c>
      <c r="C95" s="662" t="s">
        <v>3025</v>
      </c>
      <c r="D95" s="662" t="s">
        <v>3026</v>
      </c>
      <c r="E95" s="662" t="s">
        <v>3027</v>
      </c>
      <c r="F95" s="665"/>
      <c r="G95" s="665"/>
      <c r="H95" s="686">
        <v>0</v>
      </c>
      <c r="I95" s="665">
        <v>2</v>
      </c>
      <c r="J95" s="665">
        <v>472.48125749556652</v>
      </c>
      <c r="K95" s="686">
        <v>1</v>
      </c>
      <c r="L95" s="665">
        <v>2</v>
      </c>
      <c r="M95" s="666">
        <v>472.48125749556652</v>
      </c>
    </row>
    <row r="96" spans="1:13" ht="14.4" customHeight="1" x14ac:dyDescent="0.3">
      <c r="A96" s="661" t="s">
        <v>559</v>
      </c>
      <c r="B96" s="662" t="s">
        <v>3751</v>
      </c>
      <c r="C96" s="662" t="s">
        <v>2899</v>
      </c>
      <c r="D96" s="662" t="s">
        <v>3044</v>
      </c>
      <c r="E96" s="662" t="s">
        <v>1105</v>
      </c>
      <c r="F96" s="665"/>
      <c r="G96" s="665"/>
      <c r="H96" s="686">
        <v>0</v>
      </c>
      <c r="I96" s="665">
        <v>15</v>
      </c>
      <c r="J96" s="665">
        <v>735.2944211941242</v>
      </c>
      <c r="K96" s="686">
        <v>1</v>
      </c>
      <c r="L96" s="665">
        <v>15</v>
      </c>
      <c r="M96" s="666">
        <v>735.2944211941242</v>
      </c>
    </row>
    <row r="97" spans="1:13" ht="14.4" customHeight="1" x14ac:dyDescent="0.3">
      <c r="A97" s="661" t="s">
        <v>559</v>
      </c>
      <c r="B97" s="662" t="s">
        <v>3751</v>
      </c>
      <c r="C97" s="662" t="s">
        <v>3043</v>
      </c>
      <c r="D97" s="662" t="s">
        <v>3044</v>
      </c>
      <c r="E97" s="662" t="s">
        <v>2503</v>
      </c>
      <c r="F97" s="665"/>
      <c r="G97" s="665"/>
      <c r="H97" s="686">
        <v>0</v>
      </c>
      <c r="I97" s="665">
        <v>2</v>
      </c>
      <c r="J97" s="665">
        <v>326.62</v>
      </c>
      <c r="K97" s="686">
        <v>1</v>
      </c>
      <c r="L97" s="665">
        <v>2</v>
      </c>
      <c r="M97" s="666">
        <v>326.62</v>
      </c>
    </row>
    <row r="98" spans="1:13" ht="14.4" customHeight="1" x14ac:dyDescent="0.3">
      <c r="A98" s="661" t="s">
        <v>559</v>
      </c>
      <c r="B98" s="662" t="s">
        <v>3751</v>
      </c>
      <c r="C98" s="662" t="s">
        <v>2902</v>
      </c>
      <c r="D98" s="662" t="s">
        <v>2907</v>
      </c>
      <c r="E98" s="662" t="s">
        <v>1108</v>
      </c>
      <c r="F98" s="665"/>
      <c r="G98" s="665"/>
      <c r="H98" s="686">
        <v>0</v>
      </c>
      <c r="I98" s="665">
        <v>32</v>
      </c>
      <c r="J98" s="665">
        <v>3136.8094543234965</v>
      </c>
      <c r="K98" s="686">
        <v>1</v>
      </c>
      <c r="L98" s="665">
        <v>32</v>
      </c>
      <c r="M98" s="666">
        <v>3136.8094543234965</v>
      </c>
    </row>
    <row r="99" spans="1:13" ht="14.4" customHeight="1" x14ac:dyDescent="0.3">
      <c r="A99" s="661" t="s">
        <v>559</v>
      </c>
      <c r="B99" s="662" t="s">
        <v>3751</v>
      </c>
      <c r="C99" s="662" t="s">
        <v>2906</v>
      </c>
      <c r="D99" s="662" t="s">
        <v>2907</v>
      </c>
      <c r="E99" s="662" t="s">
        <v>2004</v>
      </c>
      <c r="F99" s="665"/>
      <c r="G99" s="665"/>
      <c r="H99" s="686">
        <v>0</v>
      </c>
      <c r="I99" s="665">
        <v>7</v>
      </c>
      <c r="J99" s="665">
        <v>2319.44</v>
      </c>
      <c r="K99" s="686">
        <v>1</v>
      </c>
      <c r="L99" s="665">
        <v>7</v>
      </c>
      <c r="M99" s="666">
        <v>2319.44</v>
      </c>
    </row>
    <row r="100" spans="1:13" ht="14.4" customHeight="1" x14ac:dyDescent="0.3">
      <c r="A100" s="661" t="s">
        <v>559</v>
      </c>
      <c r="B100" s="662" t="s">
        <v>3751</v>
      </c>
      <c r="C100" s="662" t="s">
        <v>3008</v>
      </c>
      <c r="D100" s="662" t="s">
        <v>3012</v>
      </c>
      <c r="E100" s="662" t="s">
        <v>3752</v>
      </c>
      <c r="F100" s="665"/>
      <c r="G100" s="665"/>
      <c r="H100" s="686">
        <v>0</v>
      </c>
      <c r="I100" s="665">
        <v>9</v>
      </c>
      <c r="J100" s="665">
        <v>1364.4599029608719</v>
      </c>
      <c r="K100" s="686">
        <v>1</v>
      </c>
      <c r="L100" s="665">
        <v>9</v>
      </c>
      <c r="M100" s="666">
        <v>1364.4599029608719</v>
      </c>
    </row>
    <row r="101" spans="1:13" ht="14.4" customHeight="1" x14ac:dyDescent="0.3">
      <c r="A101" s="661" t="s">
        <v>559</v>
      </c>
      <c r="B101" s="662" t="s">
        <v>3751</v>
      </c>
      <c r="C101" s="662" t="s">
        <v>3011</v>
      </c>
      <c r="D101" s="662" t="s">
        <v>3012</v>
      </c>
      <c r="E101" s="662" t="s">
        <v>3753</v>
      </c>
      <c r="F101" s="665"/>
      <c r="G101" s="665"/>
      <c r="H101" s="686">
        <v>0</v>
      </c>
      <c r="I101" s="665">
        <v>1</v>
      </c>
      <c r="J101" s="665">
        <v>512.08169053765369</v>
      </c>
      <c r="K101" s="686">
        <v>1</v>
      </c>
      <c r="L101" s="665">
        <v>1</v>
      </c>
      <c r="M101" s="666">
        <v>512.08169053765369</v>
      </c>
    </row>
    <row r="102" spans="1:13" ht="14.4" customHeight="1" x14ac:dyDescent="0.3">
      <c r="A102" s="661" t="s">
        <v>559</v>
      </c>
      <c r="B102" s="662" t="s">
        <v>3754</v>
      </c>
      <c r="C102" s="662" t="s">
        <v>3029</v>
      </c>
      <c r="D102" s="662" t="s">
        <v>3030</v>
      </c>
      <c r="E102" s="662" t="s">
        <v>1105</v>
      </c>
      <c r="F102" s="665"/>
      <c r="G102" s="665"/>
      <c r="H102" s="686">
        <v>0</v>
      </c>
      <c r="I102" s="665">
        <v>2</v>
      </c>
      <c r="J102" s="665">
        <v>196.16</v>
      </c>
      <c r="K102" s="686">
        <v>1</v>
      </c>
      <c r="L102" s="665">
        <v>2</v>
      </c>
      <c r="M102" s="666">
        <v>196.16</v>
      </c>
    </row>
    <row r="103" spans="1:13" ht="14.4" customHeight="1" x14ac:dyDescent="0.3">
      <c r="A103" s="661" t="s">
        <v>559</v>
      </c>
      <c r="B103" s="662" t="s">
        <v>3754</v>
      </c>
      <c r="C103" s="662" t="s">
        <v>2929</v>
      </c>
      <c r="D103" s="662" t="s">
        <v>2930</v>
      </c>
      <c r="E103" s="662" t="s">
        <v>1108</v>
      </c>
      <c r="F103" s="665"/>
      <c r="G103" s="665"/>
      <c r="H103" s="686">
        <v>0</v>
      </c>
      <c r="I103" s="665">
        <v>15</v>
      </c>
      <c r="J103" s="665">
        <v>2272.4953691482533</v>
      </c>
      <c r="K103" s="686">
        <v>1</v>
      </c>
      <c r="L103" s="665">
        <v>15</v>
      </c>
      <c r="M103" s="666">
        <v>2272.4953691482533</v>
      </c>
    </row>
    <row r="104" spans="1:13" ht="14.4" customHeight="1" x14ac:dyDescent="0.3">
      <c r="A104" s="661" t="s">
        <v>559</v>
      </c>
      <c r="B104" s="662" t="s">
        <v>3755</v>
      </c>
      <c r="C104" s="662" t="s">
        <v>2848</v>
      </c>
      <c r="D104" s="662" t="s">
        <v>2849</v>
      </c>
      <c r="E104" s="662" t="s">
        <v>3756</v>
      </c>
      <c r="F104" s="665"/>
      <c r="G104" s="665"/>
      <c r="H104" s="686">
        <v>0</v>
      </c>
      <c r="I104" s="665">
        <v>5</v>
      </c>
      <c r="J104" s="665">
        <v>866.26</v>
      </c>
      <c r="K104" s="686">
        <v>1</v>
      </c>
      <c r="L104" s="665">
        <v>5</v>
      </c>
      <c r="M104" s="666">
        <v>866.26</v>
      </c>
    </row>
    <row r="105" spans="1:13" ht="14.4" customHeight="1" x14ac:dyDescent="0.3">
      <c r="A105" s="661" t="s">
        <v>559</v>
      </c>
      <c r="B105" s="662" t="s">
        <v>3757</v>
      </c>
      <c r="C105" s="662" t="s">
        <v>3074</v>
      </c>
      <c r="D105" s="662" t="s">
        <v>3075</v>
      </c>
      <c r="E105" s="662" t="s">
        <v>1601</v>
      </c>
      <c r="F105" s="665"/>
      <c r="G105" s="665"/>
      <c r="H105" s="686">
        <v>0</v>
      </c>
      <c r="I105" s="665">
        <v>1</v>
      </c>
      <c r="J105" s="665">
        <v>609.32999999999993</v>
      </c>
      <c r="K105" s="686">
        <v>1</v>
      </c>
      <c r="L105" s="665">
        <v>1</v>
      </c>
      <c r="M105" s="666">
        <v>609.32999999999993</v>
      </c>
    </row>
    <row r="106" spans="1:13" ht="14.4" customHeight="1" x14ac:dyDescent="0.3">
      <c r="A106" s="661" t="s">
        <v>559</v>
      </c>
      <c r="B106" s="662" t="s">
        <v>3758</v>
      </c>
      <c r="C106" s="662" t="s">
        <v>2748</v>
      </c>
      <c r="D106" s="662" t="s">
        <v>2749</v>
      </c>
      <c r="E106" s="662" t="s">
        <v>3759</v>
      </c>
      <c r="F106" s="665"/>
      <c r="G106" s="665"/>
      <c r="H106" s="686">
        <v>0</v>
      </c>
      <c r="I106" s="665">
        <v>8</v>
      </c>
      <c r="J106" s="665">
        <v>985.8421174873946</v>
      </c>
      <c r="K106" s="686">
        <v>1</v>
      </c>
      <c r="L106" s="665">
        <v>8</v>
      </c>
      <c r="M106" s="666">
        <v>985.8421174873946</v>
      </c>
    </row>
    <row r="107" spans="1:13" ht="14.4" customHeight="1" x14ac:dyDescent="0.3">
      <c r="A107" s="661" t="s">
        <v>559</v>
      </c>
      <c r="B107" s="662" t="s">
        <v>3758</v>
      </c>
      <c r="C107" s="662" t="s">
        <v>2987</v>
      </c>
      <c r="D107" s="662" t="s">
        <v>2749</v>
      </c>
      <c r="E107" s="662" t="s">
        <v>2988</v>
      </c>
      <c r="F107" s="665"/>
      <c r="G107" s="665"/>
      <c r="H107" s="686">
        <v>0</v>
      </c>
      <c r="I107" s="665">
        <v>1</v>
      </c>
      <c r="J107" s="665">
        <v>377.15241990332794</v>
      </c>
      <c r="K107" s="686">
        <v>1</v>
      </c>
      <c r="L107" s="665">
        <v>1</v>
      </c>
      <c r="M107" s="666">
        <v>377.15241990332794</v>
      </c>
    </row>
    <row r="108" spans="1:13" ht="14.4" customHeight="1" x14ac:dyDescent="0.3">
      <c r="A108" s="661" t="s">
        <v>559</v>
      </c>
      <c r="B108" s="662" t="s">
        <v>3760</v>
      </c>
      <c r="C108" s="662" t="s">
        <v>3137</v>
      </c>
      <c r="D108" s="662" t="s">
        <v>3138</v>
      </c>
      <c r="E108" s="662" t="s">
        <v>3139</v>
      </c>
      <c r="F108" s="665"/>
      <c r="G108" s="665"/>
      <c r="H108" s="686">
        <v>0</v>
      </c>
      <c r="I108" s="665">
        <v>2</v>
      </c>
      <c r="J108" s="665">
        <v>1100.1506776596452</v>
      </c>
      <c r="K108" s="686">
        <v>1</v>
      </c>
      <c r="L108" s="665">
        <v>2</v>
      </c>
      <c r="M108" s="666">
        <v>1100.1506776596452</v>
      </c>
    </row>
    <row r="109" spans="1:13" ht="14.4" customHeight="1" x14ac:dyDescent="0.3">
      <c r="A109" s="661" t="s">
        <v>559</v>
      </c>
      <c r="B109" s="662" t="s">
        <v>3761</v>
      </c>
      <c r="C109" s="662" t="s">
        <v>2804</v>
      </c>
      <c r="D109" s="662" t="s">
        <v>2805</v>
      </c>
      <c r="E109" s="662" t="s">
        <v>569</v>
      </c>
      <c r="F109" s="665"/>
      <c r="G109" s="665"/>
      <c r="H109" s="686">
        <v>0</v>
      </c>
      <c r="I109" s="665">
        <v>6</v>
      </c>
      <c r="J109" s="665">
        <v>293.84115457011939</v>
      </c>
      <c r="K109" s="686">
        <v>1</v>
      </c>
      <c r="L109" s="665">
        <v>6</v>
      </c>
      <c r="M109" s="666">
        <v>293.84115457011939</v>
      </c>
    </row>
    <row r="110" spans="1:13" ht="14.4" customHeight="1" x14ac:dyDescent="0.3">
      <c r="A110" s="661" t="s">
        <v>559</v>
      </c>
      <c r="B110" s="662" t="s">
        <v>3761</v>
      </c>
      <c r="C110" s="662" t="s">
        <v>3092</v>
      </c>
      <c r="D110" s="662" t="s">
        <v>3762</v>
      </c>
      <c r="E110" s="662" t="s">
        <v>3763</v>
      </c>
      <c r="F110" s="665"/>
      <c r="G110" s="665"/>
      <c r="H110" s="686">
        <v>0</v>
      </c>
      <c r="I110" s="665">
        <v>2</v>
      </c>
      <c r="J110" s="665">
        <v>134.01999999999995</v>
      </c>
      <c r="K110" s="686">
        <v>1</v>
      </c>
      <c r="L110" s="665">
        <v>2</v>
      </c>
      <c r="M110" s="666">
        <v>134.01999999999995</v>
      </c>
    </row>
    <row r="111" spans="1:13" ht="14.4" customHeight="1" x14ac:dyDescent="0.3">
      <c r="A111" s="661" t="s">
        <v>559</v>
      </c>
      <c r="B111" s="662" t="s">
        <v>3764</v>
      </c>
      <c r="C111" s="662" t="s">
        <v>625</v>
      </c>
      <c r="D111" s="662" t="s">
        <v>626</v>
      </c>
      <c r="E111" s="662" t="s">
        <v>627</v>
      </c>
      <c r="F111" s="665">
        <v>2</v>
      </c>
      <c r="G111" s="665">
        <v>164.8396476616727</v>
      </c>
      <c r="H111" s="686">
        <v>1</v>
      </c>
      <c r="I111" s="665"/>
      <c r="J111" s="665"/>
      <c r="K111" s="686">
        <v>0</v>
      </c>
      <c r="L111" s="665">
        <v>2</v>
      </c>
      <c r="M111" s="666">
        <v>164.8396476616727</v>
      </c>
    </row>
    <row r="112" spans="1:13" ht="14.4" customHeight="1" x14ac:dyDescent="0.3">
      <c r="A112" s="661" t="s">
        <v>559</v>
      </c>
      <c r="B112" s="662" t="s">
        <v>3764</v>
      </c>
      <c r="C112" s="662" t="s">
        <v>622</v>
      </c>
      <c r="D112" s="662" t="s">
        <v>623</v>
      </c>
      <c r="E112" s="662" t="s">
        <v>624</v>
      </c>
      <c r="F112" s="665">
        <v>1</v>
      </c>
      <c r="G112" s="665">
        <v>64.73</v>
      </c>
      <c r="H112" s="686">
        <v>1</v>
      </c>
      <c r="I112" s="665"/>
      <c r="J112" s="665"/>
      <c r="K112" s="686">
        <v>0</v>
      </c>
      <c r="L112" s="665">
        <v>1</v>
      </c>
      <c r="M112" s="666">
        <v>64.73</v>
      </c>
    </row>
    <row r="113" spans="1:13" ht="14.4" customHeight="1" x14ac:dyDescent="0.3">
      <c r="A113" s="661" t="s">
        <v>559</v>
      </c>
      <c r="B113" s="662" t="s">
        <v>3764</v>
      </c>
      <c r="C113" s="662" t="s">
        <v>619</v>
      </c>
      <c r="D113" s="662" t="s">
        <v>620</v>
      </c>
      <c r="E113" s="662" t="s">
        <v>621</v>
      </c>
      <c r="F113" s="665">
        <v>9</v>
      </c>
      <c r="G113" s="665">
        <v>448.74056360716543</v>
      </c>
      <c r="H113" s="686">
        <v>1</v>
      </c>
      <c r="I113" s="665"/>
      <c r="J113" s="665"/>
      <c r="K113" s="686">
        <v>0</v>
      </c>
      <c r="L113" s="665">
        <v>9</v>
      </c>
      <c r="M113" s="666">
        <v>448.74056360716543</v>
      </c>
    </row>
    <row r="114" spans="1:13" ht="14.4" customHeight="1" x14ac:dyDescent="0.3">
      <c r="A114" s="661" t="s">
        <v>559</v>
      </c>
      <c r="B114" s="662" t="s">
        <v>3764</v>
      </c>
      <c r="C114" s="662" t="s">
        <v>2812</v>
      </c>
      <c r="D114" s="662" t="s">
        <v>2813</v>
      </c>
      <c r="E114" s="662" t="s">
        <v>3765</v>
      </c>
      <c r="F114" s="665"/>
      <c r="G114" s="665"/>
      <c r="H114" s="686">
        <v>0</v>
      </c>
      <c r="I114" s="665">
        <v>3</v>
      </c>
      <c r="J114" s="665">
        <v>186.03990880241125</v>
      </c>
      <c r="K114" s="686">
        <v>1</v>
      </c>
      <c r="L114" s="665">
        <v>3</v>
      </c>
      <c r="M114" s="666">
        <v>186.03990880241125</v>
      </c>
    </row>
    <row r="115" spans="1:13" ht="14.4" customHeight="1" x14ac:dyDescent="0.3">
      <c r="A115" s="661" t="s">
        <v>559</v>
      </c>
      <c r="B115" s="662" t="s">
        <v>3766</v>
      </c>
      <c r="C115" s="662" t="s">
        <v>3280</v>
      </c>
      <c r="D115" s="662" t="s">
        <v>3281</v>
      </c>
      <c r="E115" s="662" t="s">
        <v>3767</v>
      </c>
      <c r="F115" s="665">
        <v>2</v>
      </c>
      <c r="G115" s="665">
        <v>92.28</v>
      </c>
      <c r="H115" s="686">
        <v>1</v>
      </c>
      <c r="I115" s="665"/>
      <c r="J115" s="665"/>
      <c r="K115" s="686">
        <v>0</v>
      </c>
      <c r="L115" s="665">
        <v>2</v>
      </c>
      <c r="M115" s="666">
        <v>92.28</v>
      </c>
    </row>
    <row r="116" spans="1:13" ht="14.4" customHeight="1" x14ac:dyDescent="0.3">
      <c r="A116" s="661" t="s">
        <v>559</v>
      </c>
      <c r="B116" s="662" t="s">
        <v>3768</v>
      </c>
      <c r="C116" s="662" t="s">
        <v>3470</v>
      </c>
      <c r="D116" s="662" t="s">
        <v>3310</v>
      </c>
      <c r="E116" s="662" t="s">
        <v>3471</v>
      </c>
      <c r="F116" s="665"/>
      <c r="G116" s="665"/>
      <c r="H116" s="686">
        <v>0</v>
      </c>
      <c r="I116" s="665">
        <v>-15</v>
      </c>
      <c r="J116" s="665">
        <v>-687.75</v>
      </c>
      <c r="K116" s="686">
        <v>1</v>
      </c>
      <c r="L116" s="665">
        <v>-15</v>
      </c>
      <c r="M116" s="666">
        <v>-687.75</v>
      </c>
    </row>
    <row r="117" spans="1:13" ht="14.4" customHeight="1" x14ac:dyDescent="0.3">
      <c r="A117" s="661" t="s">
        <v>559</v>
      </c>
      <c r="B117" s="662" t="s">
        <v>3769</v>
      </c>
      <c r="C117" s="662" t="s">
        <v>3297</v>
      </c>
      <c r="D117" s="662" t="s">
        <v>3770</v>
      </c>
      <c r="E117" s="662" t="s">
        <v>3771</v>
      </c>
      <c r="F117" s="665"/>
      <c r="G117" s="665"/>
      <c r="H117" s="686">
        <v>0</v>
      </c>
      <c r="I117" s="665">
        <v>76</v>
      </c>
      <c r="J117" s="665">
        <v>10660.822267797326</v>
      </c>
      <c r="K117" s="686">
        <v>1</v>
      </c>
      <c r="L117" s="665">
        <v>76</v>
      </c>
      <c r="M117" s="666">
        <v>10660.822267797326</v>
      </c>
    </row>
    <row r="118" spans="1:13" ht="14.4" customHeight="1" x14ac:dyDescent="0.3">
      <c r="A118" s="661" t="s">
        <v>559</v>
      </c>
      <c r="B118" s="662" t="s">
        <v>3769</v>
      </c>
      <c r="C118" s="662" t="s">
        <v>3328</v>
      </c>
      <c r="D118" s="662" t="s">
        <v>3772</v>
      </c>
      <c r="E118" s="662" t="s">
        <v>3773</v>
      </c>
      <c r="F118" s="665"/>
      <c r="G118" s="665"/>
      <c r="H118" s="686">
        <v>0</v>
      </c>
      <c r="I118" s="665">
        <v>69</v>
      </c>
      <c r="J118" s="665">
        <v>6836.1190480516061</v>
      </c>
      <c r="K118" s="686">
        <v>1</v>
      </c>
      <c r="L118" s="665">
        <v>69</v>
      </c>
      <c r="M118" s="666">
        <v>6836.1190480516061</v>
      </c>
    </row>
    <row r="119" spans="1:13" ht="14.4" customHeight="1" x14ac:dyDescent="0.3">
      <c r="A119" s="661" t="s">
        <v>559</v>
      </c>
      <c r="B119" s="662" t="s">
        <v>3769</v>
      </c>
      <c r="C119" s="662" t="s">
        <v>3340</v>
      </c>
      <c r="D119" s="662" t="s">
        <v>3774</v>
      </c>
      <c r="E119" s="662" t="s">
        <v>3775</v>
      </c>
      <c r="F119" s="665"/>
      <c r="G119" s="665"/>
      <c r="H119" s="686">
        <v>0</v>
      </c>
      <c r="I119" s="665">
        <v>13</v>
      </c>
      <c r="J119" s="665">
        <v>1505.4283742787275</v>
      </c>
      <c r="K119" s="686">
        <v>1</v>
      </c>
      <c r="L119" s="665">
        <v>13</v>
      </c>
      <c r="M119" s="666">
        <v>1505.4283742787275</v>
      </c>
    </row>
    <row r="120" spans="1:13" ht="14.4" customHeight="1" x14ac:dyDescent="0.3">
      <c r="A120" s="661" t="s">
        <v>559</v>
      </c>
      <c r="B120" s="662" t="s">
        <v>3776</v>
      </c>
      <c r="C120" s="662" t="s">
        <v>3504</v>
      </c>
      <c r="D120" s="662" t="s">
        <v>3505</v>
      </c>
      <c r="E120" s="662" t="s">
        <v>3777</v>
      </c>
      <c r="F120" s="665"/>
      <c r="G120" s="665"/>
      <c r="H120" s="686">
        <v>0</v>
      </c>
      <c r="I120" s="665">
        <v>8</v>
      </c>
      <c r="J120" s="665">
        <v>669.3595803851141</v>
      </c>
      <c r="K120" s="686">
        <v>1</v>
      </c>
      <c r="L120" s="665">
        <v>8</v>
      </c>
      <c r="M120" s="666">
        <v>669.3595803851141</v>
      </c>
    </row>
    <row r="121" spans="1:13" ht="14.4" customHeight="1" x14ac:dyDescent="0.3">
      <c r="A121" s="661" t="s">
        <v>559</v>
      </c>
      <c r="B121" s="662" t="s">
        <v>3776</v>
      </c>
      <c r="C121" s="662" t="s">
        <v>3473</v>
      </c>
      <c r="D121" s="662" t="s">
        <v>3474</v>
      </c>
      <c r="E121" s="662" t="s">
        <v>3778</v>
      </c>
      <c r="F121" s="665"/>
      <c r="G121" s="665"/>
      <c r="H121" s="686">
        <v>0</v>
      </c>
      <c r="I121" s="665">
        <v>72</v>
      </c>
      <c r="J121" s="665">
        <v>9895.9817691616608</v>
      </c>
      <c r="K121" s="686">
        <v>1</v>
      </c>
      <c r="L121" s="665">
        <v>72</v>
      </c>
      <c r="M121" s="666">
        <v>9895.9817691616608</v>
      </c>
    </row>
    <row r="122" spans="1:13" ht="14.4" customHeight="1" x14ac:dyDescent="0.3">
      <c r="A122" s="661" t="s">
        <v>559</v>
      </c>
      <c r="B122" s="662" t="s">
        <v>3776</v>
      </c>
      <c r="C122" s="662" t="s">
        <v>3496</v>
      </c>
      <c r="D122" s="662" t="s">
        <v>3779</v>
      </c>
      <c r="E122" s="662" t="s">
        <v>3471</v>
      </c>
      <c r="F122" s="665"/>
      <c r="G122" s="665"/>
      <c r="H122" s="686">
        <v>0</v>
      </c>
      <c r="I122" s="665">
        <v>45</v>
      </c>
      <c r="J122" s="665">
        <v>3384.9</v>
      </c>
      <c r="K122" s="686">
        <v>1</v>
      </c>
      <c r="L122" s="665">
        <v>45</v>
      </c>
      <c r="M122" s="666">
        <v>3384.9</v>
      </c>
    </row>
    <row r="123" spans="1:13" ht="14.4" customHeight="1" x14ac:dyDescent="0.3">
      <c r="A123" s="661" t="s">
        <v>559</v>
      </c>
      <c r="B123" s="662" t="s">
        <v>3776</v>
      </c>
      <c r="C123" s="662" t="s">
        <v>3518</v>
      </c>
      <c r="D123" s="662" t="s">
        <v>3780</v>
      </c>
      <c r="E123" s="662" t="s">
        <v>3781</v>
      </c>
      <c r="F123" s="665"/>
      <c r="G123" s="665"/>
      <c r="H123" s="686">
        <v>0</v>
      </c>
      <c r="I123" s="665">
        <v>30</v>
      </c>
      <c r="J123" s="665">
        <v>1386.0000000000002</v>
      </c>
      <c r="K123" s="686">
        <v>1</v>
      </c>
      <c r="L123" s="665">
        <v>30</v>
      </c>
      <c r="M123" s="666">
        <v>1386.0000000000002</v>
      </c>
    </row>
    <row r="124" spans="1:13" ht="14.4" customHeight="1" x14ac:dyDescent="0.3">
      <c r="A124" s="661" t="s">
        <v>559</v>
      </c>
      <c r="B124" s="662" t="s">
        <v>3782</v>
      </c>
      <c r="C124" s="662" t="s">
        <v>3378</v>
      </c>
      <c r="D124" s="662" t="s">
        <v>3379</v>
      </c>
      <c r="E124" s="662" t="s">
        <v>3380</v>
      </c>
      <c r="F124" s="665"/>
      <c r="G124" s="665"/>
      <c r="H124" s="686">
        <v>0</v>
      </c>
      <c r="I124" s="665">
        <v>3</v>
      </c>
      <c r="J124" s="665">
        <v>4485</v>
      </c>
      <c r="K124" s="686">
        <v>1</v>
      </c>
      <c r="L124" s="665">
        <v>3</v>
      </c>
      <c r="M124" s="666">
        <v>4485</v>
      </c>
    </row>
    <row r="125" spans="1:13" ht="14.4" customHeight="1" x14ac:dyDescent="0.3">
      <c r="A125" s="661" t="s">
        <v>559</v>
      </c>
      <c r="B125" s="662" t="s">
        <v>3783</v>
      </c>
      <c r="C125" s="662" t="s">
        <v>3500</v>
      </c>
      <c r="D125" s="662" t="s">
        <v>3501</v>
      </c>
      <c r="E125" s="662" t="s">
        <v>3784</v>
      </c>
      <c r="F125" s="665"/>
      <c r="G125" s="665"/>
      <c r="H125" s="686">
        <v>0</v>
      </c>
      <c r="I125" s="665">
        <v>5</v>
      </c>
      <c r="J125" s="665">
        <v>950.80278702748387</v>
      </c>
      <c r="K125" s="686">
        <v>1</v>
      </c>
      <c r="L125" s="665">
        <v>5</v>
      </c>
      <c r="M125" s="666">
        <v>950.80278702748387</v>
      </c>
    </row>
    <row r="126" spans="1:13" ht="14.4" customHeight="1" x14ac:dyDescent="0.3">
      <c r="A126" s="661" t="s">
        <v>559</v>
      </c>
      <c r="B126" s="662" t="s">
        <v>3783</v>
      </c>
      <c r="C126" s="662" t="s">
        <v>3480</v>
      </c>
      <c r="D126" s="662" t="s">
        <v>3481</v>
      </c>
      <c r="E126" s="662" t="s">
        <v>3785</v>
      </c>
      <c r="F126" s="665"/>
      <c r="G126" s="665"/>
      <c r="H126" s="686">
        <v>0</v>
      </c>
      <c r="I126" s="665">
        <v>46</v>
      </c>
      <c r="J126" s="665">
        <v>7029.5932400245556</v>
      </c>
      <c r="K126" s="686">
        <v>1</v>
      </c>
      <c r="L126" s="665">
        <v>46</v>
      </c>
      <c r="M126" s="666">
        <v>7029.5932400245556</v>
      </c>
    </row>
    <row r="127" spans="1:13" ht="14.4" customHeight="1" x14ac:dyDescent="0.3">
      <c r="A127" s="661" t="s">
        <v>559</v>
      </c>
      <c r="B127" s="662" t="s">
        <v>3783</v>
      </c>
      <c r="C127" s="662" t="s">
        <v>3492</v>
      </c>
      <c r="D127" s="662" t="s">
        <v>3493</v>
      </c>
      <c r="E127" s="662" t="s">
        <v>3786</v>
      </c>
      <c r="F127" s="665"/>
      <c r="G127" s="665"/>
      <c r="H127" s="686">
        <v>0</v>
      </c>
      <c r="I127" s="665">
        <v>20</v>
      </c>
      <c r="J127" s="665">
        <v>5221</v>
      </c>
      <c r="K127" s="686">
        <v>1</v>
      </c>
      <c r="L127" s="665">
        <v>20</v>
      </c>
      <c r="M127" s="666">
        <v>5221</v>
      </c>
    </row>
    <row r="128" spans="1:13" ht="14.4" customHeight="1" x14ac:dyDescent="0.3">
      <c r="A128" s="661" t="s">
        <v>559</v>
      </c>
      <c r="B128" s="662" t="s">
        <v>3787</v>
      </c>
      <c r="C128" s="662" t="s">
        <v>3507</v>
      </c>
      <c r="D128" s="662" t="s">
        <v>3508</v>
      </c>
      <c r="E128" s="662" t="s">
        <v>3509</v>
      </c>
      <c r="F128" s="665"/>
      <c r="G128" s="665"/>
      <c r="H128" s="686">
        <v>0</v>
      </c>
      <c r="I128" s="665">
        <v>2</v>
      </c>
      <c r="J128" s="665">
        <v>117.27000000000001</v>
      </c>
      <c r="K128" s="686">
        <v>1</v>
      </c>
      <c r="L128" s="665">
        <v>2</v>
      </c>
      <c r="M128" s="666">
        <v>117.27000000000001</v>
      </c>
    </row>
    <row r="129" spans="1:13" ht="14.4" customHeight="1" x14ac:dyDescent="0.3">
      <c r="A129" s="661" t="s">
        <v>559</v>
      </c>
      <c r="B129" s="662" t="s">
        <v>3787</v>
      </c>
      <c r="C129" s="662" t="s">
        <v>3511</v>
      </c>
      <c r="D129" s="662" t="s">
        <v>3512</v>
      </c>
      <c r="E129" s="662" t="s">
        <v>3513</v>
      </c>
      <c r="F129" s="665"/>
      <c r="G129" s="665"/>
      <c r="H129" s="686">
        <v>0</v>
      </c>
      <c r="I129" s="665">
        <v>2</v>
      </c>
      <c r="J129" s="665">
        <v>224.06000000000003</v>
      </c>
      <c r="K129" s="686">
        <v>1</v>
      </c>
      <c r="L129" s="665">
        <v>2</v>
      </c>
      <c r="M129" s="666">
        <v>224.06000000000003</v>
      </c>
    </row>
    <row r="130" spans="1:13" ht="14.4" customHeight="1" x14ac:dyDescent="0.3">
      <c r="A130" s="661" t="s">
        <v>559</v>
      </c>
      <c r="B130" s="662" t="s">
        <v>3788</v>
      </c>
      <c r="C130" s="662" t="s">
        <v>3515</v>
      </c>
      <c r="D130" s="662" t="s">
        <v>3789</v>
      </c>
      <c r="E130" s="662" t="s">
        <v>3790</v>
      </c>
      <c r="F130" s="665"/>
      <c r="G130" s="665"/>
      <c r="H130" s="686">
        <v>0</v>
      </c>
      <c r="I130" s="665">
        <v>20</v>
      </c>
      <c r="J130" s="665">
        <v>1480</v>
      </c>
      <c r="K130" s="686">
        <v>1</v>
      </c>
      <c r="L130" s="665">
        <v>20</v>
      </c>
      <c r="M130" s="666">
        <v>1480</v>
      </c>
    </row>
    <row r="131" spans="1:13" ht="14.4" customHeight="1" x14ac:dyDescent="0.3">
      <c r="A131" s="661" t="s">
        <v>559</v>
      </c>
      <c r="B131" s="662" t="s">
        <v>3788</v>
      </c>
      <c r="C131" s="662" t="s">
        <v>3466</v>
      </c>
      <c r="D131" s="662" t="s">
        <v>3789</v>
      </c>
      <c r="E131" s="662" t="s">
        <v>3791</v>
      </c>
      <c r="F131" s="665"/>
      <c r="G131" s="665"/>
      <c r="H131" s="686">
        <v>0</v>
      </c>
      <c r="I131" s="665">
        <v>32</v>
      </c>
      <c r="J131" s="665">
        <v>2835.1999999999994</v>
      </c>
      <c r="K131" s="686">
        <v>1</v>
      </c>
      <c r="L131" s="665">
        <v>32</v>
      </c>
      <c r="M131" s="666">
        <v>2835.1999999999994</v>
      </c>
    </row>
    <row r="132" spans="1:13" ht="14.4" customHeight="1" x14ac:dyDescent="0.3">
      <c r="A132" s="661" t="s">
        <v>559</v>
      </c>
      <c r="B132" s="662" t="s">
        <v>3792</v>
      </c>
      <c r="C132" s="662" t="s">
        <v>3488</v>
      </c>
      <c r="D132" s="662" t="s">
        <v>3489</v>
      </c>
      <c r="E132" s="662" t="s">
        <v>3793</v>
      </c>
      <c r="F132" s="665"/>
      <c r="G132" s="665"/>
      <c r="H132" s="686">
        <v>0</v>
      </c>
      <c r="I132" s="665">
        <v>15</v>
      </c>
      <c r="J132" s="665">
        <v>833.25101121793182</v>
      </c>
      <c r="K132" s="686">
        <v>1</v>
      </c>
      <c r="L132" s="665">
        <v>15</v>
      </c>
      <c r="M132" s="666">
        <v>833.25101121793182</v>
      </c>
    </row>
    <row r="133" spans="1:13" ht="14.4" customHeight="1" x14ac:dyDescent="0.3">
      <c r="A133" s="661" t="s">
        <v>559</v>
      </c>
      <c r="B133" s="662" t="s">
        <v>3794</v>
      </c>
      <c r="C133" s="662" t="s">
        <v>3477</v>
      </c>
      <c r="D133" s="662" t="s">
        <v>3478</v>
      </c>
      <c r="E133" s="662" t="s">
        <v>3778</v>
      </c>
      <c r="F133" s="665"/>
      <c r="G133" s="665"/>
      <c r="H133" s="686">
        <v>0</v>
      </c>
      <c r="I133" s="665">
        <v>47</v>
      </c>
      <c r="J133" s="665">
        <v>2696.3910572599966</v>
      </c>
      <c r="K133" s="686">
        <v>1</v>
      </c>
      <c r="L133" s="665">
        <v>47</v>
      </c>
      <c r="M133" s="666">
        <v>2696.3910572599966</v>
      </c>
    </row>
    <row r="134" spans="1:13" ht="14.4" customHeight="1" x14ac:dyDescent="0.3">
      <c r="A134" s="661" t="s">
        <v>559</v>
      </c>
      <c r="B134" s="662" t="s">
        <v>3794</v>
      </c>
      <c r="C134" s="662" t="s">
        <v>3484</v>
      </c>
      <c r="D134" s="662" t="s">
        <v>3795</v>
      </c>
      <c r="E134" s="662" t="s">
        <v>3796</v>
      </c>
      <c r="F134" s="665"/>
      <c r="G134" s="665"/>
      <c r="H134" s="686">
        <v>0</v>
      </c>
      <c r="I134" s="665">
        <v>10</v>
      </c>
      <c r="J134" s="665">
        <v>747.00489535332918</v>
      </c>
      <c r="K134" s="686">
        <v>1</v>
      </c>
      <c r="L134" s="665">
        <v>10</v>
      </c>
      <c r="M134" s="666">
        <v>747.00489535332918</v>
      </c>
    </row>
    <row r="135" spans="1:13" ht="14.4" customHeight="1" x14ac:dyDescent="0.3">
      <c r="A135" s="661" t="s">
        <v>559</v>
      </c>
      <c r="B135" s="662" t="s">
        <v>3794</v>
      </c>
      <c r="C135" s="662" t="s">
        <v>3276</v>
      </c>
      <c r="D135" s="662" t="s">
        <v>3277</v>
      </c>
      <c r="E135" s="662" t="s">
        <v>3777</v>
      </c>
      <c r="F135" s="665">
        <v>1</v>
      </c>
      <c r="G135" s="665">
        <v>64.15000000000002</v>
      </c>
      <c r="H135" s="686">
        <v>1</v>
      </c>
      <c r="I135" s="665"/>
      <c r="J135" s="665"/>
      <c r="K135" s="686">
        <v>0</v>
      </c>
      <c r="L135" s="665">
        <v>1</v>
      </c>
      <c r="M135" s="666">
        <v>64.15000000000002</v>
      </c>
    </row>
    <row r="136" spans="1:13" ht="14.4" customHeight="1" x14ac:dyDescent="0.3">
      <c r="A136" s="661" t="s">
        <v>559</v>
      </c>
      <c r="B136" s="662" t="s">
        <v>3797</v>
      </c>
      <c r="C136" s="662" t="s">
        <v>3348</v>
      </c>
      <c r="D136" s="662" t="s">
        <v>3798</v>
      </c>
      <c r="E136" s="662" t="s">
        <v>3786</v>
      </c>
      <c r="F136" s="665"/>
      <c r="G136" s="665"/>
      <c r="H136" s="686">
        <v>0</v>
      </c>
      <c r="I136" s="665">
        <v>15</v>
      </c>
      <c r="J136" s="665">
        <v>2428.7985064616551</v>
      </c>
      <c r="K136" s="686">
        <v>1</v>
      </c>
      <c r="L136" s="665">
        <v>15</v>
      </c>
      <c r="M136" s="666">
        <v>2428.7985064616551</v>
      </c>
    </row>
    <row r="137" spans="1:13" ht="14.4" customHeight="1" x14ac:dyDescent="0.3">
      <c r="A137" s="661" t="s">
        <v>559</v>
      </c>
      <c r="B137" s="662" t="s">
        <v>3799</v>
      </c>
      <c r="C137" s="662" t="s">
        <v>3562</v>
      </c>
      <c r="D137" s="662" t="s">
        <v>3800</v>
      </c>
      <c r="E137" s="662" t="s">
        <v>3801</v>
      </c>
      <c r="F137" s="665"/>
      <c r="G137" s="665"/>
      <c r="H137" s="686">
        <v>0</v>
      </c>
      <c r="I137" s="665">
        <v>74</v>
      </c>
      <c r="J137" s="665">
        <v>3540.0590885665752</v>
      </c>
      <c r="K137" s="686">
        <v>1</v>
      </c>
      <c r="L137" s="665">
        <v>74</v>
      </c>
      <c r="M137" s="666">
        <v>3540.0590885665752</v>
      </c>
    </row>
    <row r="138" spans="1:13" ht="14.4" customHeight="1" x14ac:dyDescent="0.3">
      <c r="A138" s="661" t="s">
        <v>559</v>
      </c>
      <c r="B138" s="662" t="s">
        <v>3799</v>
      </c>
      <c r="C138" s="662" t="s">
        <v>3565</v>
      </c>
      <c r="D138" s="662" t="s">
        <v>3566</v>
      </c>
      <c r="E138" s="662" t="s">
        <v>3802</v>
      </c>
      <c r="F138" s="665"/>
      <c r="G138" s="665"/>
      <c r="H138" s="686">
        <v>0</v>
      </c>
      <c r="I138" s="665">
        <v>9</v>
      </c>
      <c r="J138" s="665">
        <v>16499.881256926288</v>
      </c>
      <c r="K138" s="686">
        <v>1</v>
      </c>
      <c r="L138" s="665">
        <v>9</v>
      </c>
      <c r="M138" s="666">
        <v>16499.881256926288</v>
      </c>
    </row>
    <row r="139" spans="1:13" ht="14.4" customHeight="1" x14ac:dyDescent="0.3">
      <c r="A139" s="661" t="s">
        <v>559</v>
      </c>
      <c r="B139" s="662" t="s">
        <v>3803</v>
      </c>
      <c r="C139" s="662" t="s">
        <v>3196</v>
      </c>
      <c r="D139" s="662" t="s">
        <v>3197</v>
      </c>
      <c r="E139" s="662" t="s">
        <v>3804</v>
      </c>
      <c r="F139" s="665"/>
      <c r="G139" s="665"/>
      <c r="H139" s="686">
        <v>0</v>
      </c>
      <c r="I139" s="665">
        <v>3</v>
      </c>
      <c r="J139" s="665">
        <v>1720.4399999999996</v>
      </c>
      <c r="K139" s="686">
        <v>1</v>
      </c>
      <c r="L139" s="665">
        <v>3</v>
      </c>
      <c r="M139" s="666">
        <v>1720.4399999999996</v>
      </c>
    </row>
    <row r="140" spans="1:13" ht="14.4" customHeight="1" x14ac:dyDescent="0.3">
      <c r="A140" s="661" t="s">
        <v>559</v>
      </c>
      <c r="B140" s="662" t="s">
        <v>3805</v>
      </c>
      <c r="C140" s="662" t="s">
        <v>2956</v>
      </c>
      <c r="D140" s="662" t="s">
        <v>2957</v>
      </c>
      <c r="E140" s="662" t="s">
        <v>3806</v>
      </c>
      <c r="F140" s="665"/>
      <c r="G140" s="665"/>
      <c r="H140" s="686">
        <v>0</v>
      </c>
      <c r="I140" s="665">
        <v>1</v>
      </c>
      <c r="J140" s="665">
        <v>59.05</v>
      </c>
      <c r="K140" s="686">
        <v>1</v>
      </c>
      <c r="L140" s="665">
        <v>1</v>
      </c>
      <c r="M140" s="666">
        <v>59.05</v>
      </c>
    </row>
    <row r="141" spans="1:13" ht="14.4" customHeight="1" x14ac:dyDescent="0.3">
      <c r="A141" s="661" t="s">
        <v>559</v>
      </c>
      <c r="B141" s="662" t="s">
        <v>3807</v>
      </c>
      <c r="C141" s="662" t="s">
        <v>2738</v>
      </c>
      <c r="D141" s="662" t="s">
        <v>815</v>
      </c>
      <c r="E141" s="662" t="s">
        <v>3808</v>
      </c>
      <c r="F141" s="665"/>
      <c r="G141" s="665"/>
      <c r="H141" s="686">
        <v>0</v>
      </c>
      <c r="I141" s="665">
        <v>7</v>
      </c>
      <c r="J141" s="665">
        <v>841.16023997204593</v>
      </c>
      <c r="K141" s="686">
        <v>1</v>
      </c>
      <c r="L141" s="665">
        <v>7</v>
      </c>
      <c r="M141" s="666">
        <v>841.16023997204593</v>
      </c>
    </row>
    <row r="142" spans="1:13" ht="14.4" customHeight="1" x14ac:dyDescent="0.3">
      <c r="A142" s="661" t="s">
        <v>559</v>
      </c>
      <c r="B142" s="662" t="s">
        <v>3809</v>
      </c>
      <c r="C142" s="662" t="s">
        <v>1348</v>
      </c>
      <c r="D142" s="662" t="s">
        <v>1349</v>
      </c>
      <c r="E142" s="662" t="s">
        <v>1350</v>
      </c>
      <c r="F142" s="665"/>
      <c r="G142" s="665"/>
      <c r="H142" s="686">
        <v>0</v>
      </c>
      <c r="I142" s="665">
        <v>3</v>
      </c>
      <c r="J142" s="665">
        <v>215.42999999999995</v>
      </c>
      <c r="K142" s="686">
        <v>1</v>
      </c>
      <c r="L142" s="665">
        <v>3</v>
      </c>
      <c r="M142" s="666">
        <v>215.42999999999995</v>
      </c>
    </row>
    <row r="143" spans="1:13" ht="14.4" customHeight="1" x14ac:dyDescent="0.3">
      <c r="A143" s="661" t="s">
        <v>559</v>
      </c>
      <c r="B143" s="662" t="s">
        <v>3810</v>
      </c>
      <c r="C143" s="662" t="s">
        <v>3120</v>
      </c>
      <c r="D143" s="662" t="s">
        <v>3121</v>
      </c>
      <c r="E143" s="662" t="s">
        <v>3122</v>
      </c>
      <c r="F143" s="665"/>
      <c r="G143" s="665"/>
      <c r="H143" s="686">
        <v>0</v>
      </c>
      <c r="I143" s="665">
        <v>2</v>
      </c>
      <c r="J143" s="665">
        <v>321.33</v>
      </c>
      <c r="K143" s="686">
        <v>1</v>
      </c>
      <c r="L143" s="665">
        <v>2</v>
      </c>
      <c r="M143" s="666">
        <v>321.33</v>
      </c>
    </row>
    <row r="144" spans="1:13" ht="14.4" customHeight="1" x14ac:dyDescent="0.3">
      <c r="A144" s="661" t="s">
        <v>559</v>
      </c>
      <c r="B144" s="662" t="s">
        <v>3811</v>
      </c>
      <c r="C144" s="662" t="s">
        <v>2976</v>
      </c>
      <c r="D144" s="662" t="s">
        <v>2977</v>
      </c>
      <c r="E144" s="662" t="s">
        <v>2978</v>
      </c>
      <c r="F144" s="665"/>
      <c r="G144" s="665"/>
      <c r="H144" s="686">
        <v>0</v>
      </c>
      <c r="I144" s="665">
        <v>16</v>
      </c>
      <c r="J144" s="665">
        <v>11271.87214171206</v>
      </c>
      <c r="K144" s="686">
        <v>1</v>
      </c>
      <c r="L144" s="665">
        <v>16</v>
      </c>
      <c r="M144" s="666">
        <v>11271.87214171206</v>
      </c>
    </row>
    <row r="145" spans="1:13" ht="14.4" customHeight="1" x14ac:dyDescent="0.3">
      <c r="A145" s="661" t="s">
        <v>559</v>
      </c>
      <c r="B145" s="662" t="s">
        <v>3811</v>
      </c>
      <c r="C145" s="662" t="s">
        <v>3168</v>
      </c>
      <c r="D145" s="662" t="s">
        <v>3812</v>
      </c>
      <c r="E145" s="662" t="s">
        <v>3170</v>
      </c>
      <c r="F145" s="665"/>
      <c r="G145" s="665"/>
      <c r="H145" s="686">
        <v>0</v>
      </c>
      <c r="I145" s="665">
        <v>3</v>
      </c>
      <c r="J145" s="665">
        <v>3039.0430755311172</v>
      </c>
      <c r="K145" s="686">
        <v>1</v>
      </c>
      <c r="L145" s="665">
        <v>3</v>
      </c>
      <c r="M145" s="666">
        <v>3039.0430755311172</v>
      </c>
    </row>
    <row r="146" spans="1:13" ht="14.4" customHeight="1" x14ac:dyDescent="0.3">
      <c r="A146" s="661" t="s">
        <v>559</v>
      </c>
      <c r="B146" s="662" t="s">
        <v>3811</v>
      </c>
      <c r="C146" s="662" t="s">
        <v>3172</v>
      </c>
      <c r="D146" s="662" t="s">
        <v>3173</v>
      </c>
      <c r="E146" s="662" t="s">
        <v>3174</v>
      </c>
      <c r="F146" s="665"/>
      <c r="G146" s="665"/>
      <c r="H146" s="686">
        <v>0</v>
      </c>
      <c r="I146" s="665">
        <v>1</v>
      </c>
      <c r="J146" s="665">
        <v>1302.67</v>
      </c>
      <c r="K146" s="686">
        <v>1</v>
      </c>
      <c r="L146" s="665">
        <v>1</v>
      </c>
      <c r="M146" s="666">
        <v>1302.67</v>
      </c>
    </row>
    <row r="147" spans="1:13" ht="14.4" customHeight="1" x14ac:dyDescent="0.3">
      <c r="A147" s="661" t="s">
        <v>559</v>
      </c>
      <c r="B147" s="662" t="s">
        <v>3813</v>
      </c>
      <c r="C147" s="662" t="s">
        <v>2788</v>
      </c>
      <c r="D147" s="662" t="s">
        <v>2789</v>
      </c>
      <c r="E147" s="662" t="s">
        <v>2790</v>
      </c>
      <c r="F147" s="665"/>
      <c r="G147" s="665"/>
      <c r="H147" s="686">
        <v>0</v>
      </c>
      <c r="I147" s="665">
        <v>35</v>
      </c>
      <c r="J147" s="665">
        <v>1411.8549316776741</v>
      </c>
      <c r="K147" s="686">
        <v>1</v>
      </c>
      <c r="L147" s="665">
        <v>35</v>
      </c>
      <c r="M147" s="666">
        <v>1411.8549316776741</v>
      </c>
    </row>
    <row r="148" spans="1:13" ht="14.4" customHeight="1" x14ac:dyDescent="0.3">
      <c r="A148" s="661" t="s">
        <v>559</v>
      </c>
      <c r="B148" s="662" t="s">
        <v>3813</v>
      </c>
      <c r="C148" s="662" t="s">
        <v>2792</v>
      </c>
      <c r="D148" s="662" t="s">
        <v>2793</v>
      </c>
      <c r="E148" s="662" t="s">
        <v>2794</v>
      </c>
      <c r="F148" s="665"/>
      <c r="G148" s="665"/>
      <c r="H148" s="686">
        <v>0</v>
      </c>
      <c r="I148" s="665">
        <v>16</v>
      </c>
      <c r="J148" s="665">
        <v>981.95973903623815</v>
      </c>
      <c r="K148" s="686">
        <v>1</v>
      </c>
      <c r="L148" s="665">
        <v>16</v>
      </c>
      <c r="M148" s="666">
        <v>981.95973903623815</v>
      </c>
    </row>
    <row r="149" spans="1:13" ht="14.4" customHeight="1" x14ac:dyDescent="0.3">
      <c r="A149" s="661" t="s">
        <v>559</v>
      </c>
      <c r="B149" s="662" t="s">
        <v>3813</v>
      </c>
      <c r="C149" s="662" t="s">
        <v>2796</v>
      </c>
      <c r="D149" s="662" t="s">
        <v>2797</v>
      </c>
      <c r="E149" s="662" t="s">
        <v>2798</v>
      </c>
      <c r="F149" s="665"/>
      <c r="G149" s="665"/>
      <c r="H149" s="686">
        <v>0</v>
      </c>
      <c r="I149" s="665">
        <v>6</v>
      </c>
      <c r="J149" s="665">
        <v>352.62000000000006</v>
      </c>
      <c r="K149" s="686">
        <v>1</v>
      </c>
      <c r="L149" s="665">
        <v>6</v>
      </c>
      <c r="M149" s="666">
        <v>352.62000000000006</v>
      </c>
    </row>
    <row r="150" spans="1:13" ht="14.4" customHeight="1" x14ac:dyDescent="0.3">
      <c r="A150" s="661" t="s">
        <v>559</v>
      </c>
      <c r="B150" s="662" t="s">
        <v>3813</v>
      </c>
      <c r="C150" s="662" t="s">
        <v>2852</v>
      </c>
      <c r="D150" s="662" t="s">
        <v>2853</v>
      </c>
      <c r="E150" s="662" t="s">
        <v>3814</v>
      </c>
      <c r="F150" s="665"/>
      <c r="G150" s="665"/>
      <c r="H150" s="686">
        <v>0</v>
      </c>
      <c r="I150" s="665">
        <v>5</v>
      </c>
      <c r="J150" s="665">
        <v>171.85000000000002</v>
      </c>
      <c r="K150" s="686">
        <v>1</v>
      </c>
      <c r="L150" s="665">
        <v>5</v>
      </c>
      <c r="M150" s="666">
        <v>171.85000000000002</v>
      </c>
    </row>
    <row r="151" spans="1:13" ht="14.4" customHeight="1" x14ac:dyDescent="0.3">
      <c r="A151" s="661" t="s">
        <v>559</v>
      </c>
      <c r="B151" s="662" t="s">
        <v>3813</v>
      </c>
      <c r="C151" s="662" t="s">
        <v>2856</v>
      </c>
      <c r="D151" s="662" t="s">
        <v>2853</v>
      </c>
      <c r="E151" s="662" t="s">
        <v>3815</v>
      </c>
      <c r="F151" s="665"/>
      <c r="G151" s="665"/>
      <c r="H151" s="686">
        <v>0</v>
      </c>
      <c r="I151" s="665">
        <v>19</v>
      </c>
      <c r="J151" s="665">
        <v>1825.4197788679533</v>
      </c>
      <c r="K151" s="686">
        <v>1</v>
      </c>
      <c r="L151" s="665">
        <v>19</v>
      </c>
      <c r="M151" s="666">
        <v>1825.4197788679533</v>
      </c>
    </row>
    <row r="152" spans="1:13" ht="14.4" customHeight="1" x14ac:dyDescent="0.3">
      <c r="A152" s="661" t="s">
        <v>559</v>
      </c>
      <c r="B152" s="662" t="s">
        <v>3813</v>
      </c>
      <c r="C152" s="662" t="s">
        <v>2859</v>
      </c>
      <c r="D152" s="662" t="s">
        <v>2853</v>
      </c>
      <c r="E152" s="662" t="s">
        <v>3816</v>
      </c>
      <c r="F152" s="665"/>
      <c r="G152" s="665"/>
      <c r="H152" s="686">
        <v>0</v>
      </c>
      <c r="I152" s="665">
        <v>7</v>
      </c>
      <c r="J152" s="665">
        <v>859.64038716426273</v>
      </c>
      <c r="K152" s="686">
        <v>1</v>
      </c>
      <c r="L152" s="665">
        <v>7</v>
      </c>
      <c r="M152" s="666">
        <v>859.64038716426273</v>
      </c>
    </row>
    <row r="153" spans="1:13" ht="14.4" customHeight="1" x14ac:dyDescent="0.3">
      <c r="A153" s="661" t="s">
        <v>559</v>
      </c>
      <c r="B153" s="662" t="s">
        <v>3817</v>
      </c>
      <c r="C153" s="662" t="s">
        <v>3156</v>
      </c>
      <c r="D153" s="662" t="s">
        <v>3157</v>
      </c>
      <c r="E153" s="662" t="s">
        <v>3158</v>
      </c>
      <c r="F153" s="665"/>
      <c r="G153" s="665"/>
      <c r="H153" s="686">
        <v>0</v>
      </c>
      <c r="I153" s="665">
        <v>4</v>
      </c>
      <c r="J153" s="665">
        <v>4015.5600000000004</v>
      </c>
      <c r="K153" s="686">
        <v>1</v>
      </c>
      <c r="L153" s="665">
        <v>4</v>
      </c>
      <c r="M153" s="666">
        <v>4015.5600000000004</v>
      </c>
    </row>
    <row r="154" spans="1:13" ht="14.4" customHeight="1" x14ac:dyDescent="0.3">
      <c r="A154" s="661" t="s">
        <v>559</v>
      </c>
      <c r="B154" s="662" t="s">
        <v>3817</v>
      </c>
      <c r="C154" s="662" t="s">
        <v>3124</v>
      </c>
      <c r="D154" s="662" t="s">
        <v>3818</v>
      </c>
      <c r="E154" s="662" t="s">
        <v>3819</v>
      </c>
      <c r="F154" s="665"/>
      <c r="G154" s="665"/>
      <c r="H154" s="686">
        <v>0</v>
      </c>
      <c r="I154" s="665">
        <v>1</v>
      </c>
      <c r="J154" s="665">
        <v>374.290345875919</v>
      </c>
      <c r="K154" s="686">
        <v>1</v>
      </c>
      <c r="L154" s="665">
        <v>1</v>
      </c>
      <c r="M154" s="666">
        <v>374.290345875919</v>
      </c>
    </row>
    <row r="155" spans="1:13" ht="14.4" customHeight="1" x14ac:dyDescent="0.3">
      <c r="A155" s="661" t="s">
        <v>559</v>
      </c>
      <c r="B155" s="662" t="s">
        <v>3817</v>
      </c>
      <c r="C155" s="662" t="s">
        <v>3106</v>
      </c>
      <c r="D155" s="662" t="s">
        <v>3820</v>
      </c>
      <c r="E155" s="662" t="s">
        <v>3821</v>
      </c>
      <c r="F155" s="665"/>
      <c r="G155" s="665"/>
      <c r="H155" s="686">
        <v>0</v>
      </c>
      <c r="I155" s="665">
        <v>1</v>
      </c>
      <c r="J155" s="665">
        <v>217.0100000000001</v>
      </c>
      <c r="K155" s="686">
        <v>1</v>
      </c>
      <c r="L155" s="665">
        <v>1</v>
      </c>
      <c r="M155" s="666">
        <v>217.0100000000001</v>
      </c>
    </row>
    <row r="156" spans="1:13" ht="14.4" customHeight="1" x14ac:dyDescent="0.3">
      <c r="A156" s="661" t="s">
        <v>559</v>
      </c>
      <c r="B156" s="662" t="s">
        <v>3817</v>
      </c>
      <c r="C156" s="662" t="s">
        <v>3004</v>
      </c>
      <c r="D156" s="662" t="s">
        <v>3818</v>
      </c>
      <c r="E156" s="662" t="s">
        <v>3822</v>
      </c>
      <c r="F156" s="665"/>
      <c r="G156" s="665"/>
      <c r="H156" s="686">
        <v>0</v>
      </c>
      <c r="I156" s="665">
        <v>9</v>
      </c>
      <c r="J156" s="665">
        <v>925.82144574949075</v>
      </c>
      <c r="K156" s="686">
        <v>1</v>
      </c>
      <c r="L156" s="665">
        <v>9</v>
      </c>
      <c r="M156" s="666">
        <v>925.82144574949075</v>
      </c>
    </row>
    <row r="157" spans="1:13" ht="14.4" customHeight="1" x14ac:dyDescent="0.3">
      <c r="A157" s="661" t="s">
        <v>559</v>
      </c>
      <c r="B157" s="662" t="s">
        <v>3823</v>
      </c>
      <c r="C157" s="662" t="s">
        <v>3088</v>
      </c>
      <c r="D157" s="662" t="s">
        <v>3089</v>
      </c>
      <c r="E157" s="662" t="s">
        <v>3090</v>
      </c>
      <c r="F157" s="665"/>
      <c r="G157" s="665"/>
      <c r="H157" s="686">
        <v>0</v>
      </c>
      <c r="I157" s="665">
        <v>1</v>
      </c>
      <c r="J157" s="665">
        <v>182.55</v>
      </c>
      <c r="K157" s="686">
        <v>1</v>
      </c>
      <c r="L157" s="665">
        <v>1</v>
      </c>
      <c r="M157" s="666">
        <v>182.55</v>
      </c>
    </row>
    <row r="158" spans="1:13" ht="14.4" customHeight="1" x14ac:dyDescent="0.3">
      <c r="A158" s="661" t="s">
        <v>559</v>
      </c>
      <c r="B158" s="662" t="s">
        <v>3824</v>
      </c>
      <c r="C158" s="662" t="s">
        <v>3103</v>
      </c>
      <c r="D158" s="662" t="s">
        <v>3825</v>
      </c>
      <c r="E158" s="662" t="s">
        <v>3826</v>
      </c>
      <c r="F158" s="665"/>
      <c r="G158" s="665"/>
      <c r="H158" s="686">
        <v>0</v>
      </c>
      <c r="I158" s="665">
        <v>2</v>
      </c>
      <c r="J158" s="665">
        <v>168.36</v>
      </c>
      <c r="K158" s="686">
        <v>1</v>
      </c>
      <c r="L158" s="665">
        <v>2</v>
      </c>
      <c r="M158" s="666">
        <v>168.36</v>
      </c>
    </row>
    <row r="159" spans="1:13" ht="14.4" customHeight="1" x14ac:dyDescent="0.3">
      <c r="A159" s="661" t="s">
        <v>559</v>
      </c>
      <c r="B159" s="662" t="s">
        <v>3824</v>
      </c>
      <c r="C159" s="662" t="s">
        <v>2877</v>
      </c>
      <c r="D159" s="662" t="s">
        <v>3825</v>
      </c>
      <c r="E159" s="662" t="s">
        <v>3827</v>
      </c>
      <c r="F159" s="665"/>
      <c r="G159" s="665"/>
      <c r="H159" s="686">
        <v>0</v>
      </c>
      <c r="I159" s="665">
        <v>6</v>
      </c>
      <c r="J159" s="665">
        <v>2082.8883820457213</v>
      </c>
      <c r="K159" s="686">
        <v>1</v>
      </c>
      <c r="L159" s="665">
        <v>6</v>
      </c>
      <c r="M159" s="666">
        <v>2082.8883820457213</v>
      </c>
    </row>
    <row r="160" spans="1:13" ht="14.4" customHeight="1" x14ac:dyDescent="0.3">
      <c r="A160" s="661" t="s">
        <v>559</v>
      </c>
      <c r="B160" s="662" t="s">
        <v>3824</v>
      </c>
      <c r="C160" s="662" t="s">
        <v>2881</v>
      </c>
      <c r="D160" s="662" t="s">
        <v>2886</v>
      </c>
      <c r="E160" s="662" t="s">
        <v>3828</v>
      </c>
      <c r="F160" s="665"/>
      <c r="G160" s="665"/>
      <c r="H160" s="686">
        <v>0</v>
      </c>
      <c r="I160" s="665">
        <v>15</v>
      </c>
      <c r="J160" s="665">
        <v>5062.4526247726826</v>
      </c>
      <c r="K160" s="686">
        <v>1</v>
      </c>
      <c r="L160" s="665">
        <v>15</v>
      </c>
      <c r="M160" s="666">
        <v>5062.4526247726826</v>
      </c>
    </row>
    <row r="161" spans="1:13" ht="14.4" customHeight="1" x14ac:dyDescent="0.3">
      <c r="A161" s="661" t="s">
        <v>559</v>
      </c>
      <c r="B161" s="662" t="s">
        <v>3824</v>
      </c>
      <c r="C161" s="662" t="s">
        <v>2885</v>
      </c>
      <c r="D161" s="662" t="s">
        <v>2886</v>
      </c>
      <c r="E161" s="662" t="s">
        <v>2887</v>
      </c>
      <c r="F161" s="665"/>
      <c r="G161" s="665"/>
      <c r="H161" s="686">
        <v>0</v>
      </c>
      <c r="I161" s="665">
        <v>3</v>
      </c>
      <c r="J161" s="665">
        <v>2125.1420642728508</v>
      </c>
      <c r="K161" s="686">
        <v>1</v>
      </c>
      <c r="L161" s="665">
        <v>3</v>
      </c>
      <c r="M161" s="666">
        <v>2125.1420642728508</v>
      </c>
    </row>
    <row r="162" spans="1:13" ht="14.4" customHeight="1" x14ac:dyDescent="0.3">
      <c r="A162" s="661" t="s">
        <v>559</v>
      </c>
      <c r="B162" s="662" t="s">
        <v>3829</v>
      </c>
      <c r="C162" s="662" t="s">
        <v>3161</v>
      </c>
      <c r="D162" s="662" t="s">
        <v>3162</v>
      </c>
      <c r="E162" s="662" t="s">
        <v>3163</v>
      </c>
      <c r="F162" s="665"/>
      <c r="G162" s="665"/>
      <c r="H162" s="686">
        <v>0</v>
      </c>
      <c r="I162" s="665">
        <v>8</v>
      </c>
      <c r="J162" s="665">
        <v>1850.6212610985992</v>
      </c>
      <c r="K162" s="686">
        <v>1</v>
      </c>
      <c r="L162" s="665">
        <v>8</v>
      </c>
      <c r="M162" s="666">
        <v>1850.6212610985992</v>
      </c>
    </row>
    <row r="163" spans="1:13" ht="14.4" customHeight="1" x14ac:dyDescent="0.3">
      <c r="A163" s="661" t="s">
        <v>559</v>
      </c>
      <c r="B163" s="662" t="s">
        <v>3829</v>
      </c>
      <c r="C163" s="662" t="s">
        <v>3178</v>
      </c>
      <c r="D163" s="662" t="s">
        <v>3179</v>
      </c>
      <c r="E163" s="662" t="s">
        <v>3180</v>
      </c>
      <c r="F163" s="665"/>
      <c r="G163" s="665"/>
      <c r="H163" s="686">
        <v>0</v>
      </c>
      <c r="I163" s="665">
        <v>1</v>
      </c>
      <c r="J163" s="665">
        <v>476.45005592306268</v>
      </c>
      <c r="K163" s="686">
        <v>1</v>
      </c>
      <c r="L163" s="665">
        <v>1</v>
      </c>
      <c r="M163" s="666">
        <v>476.45005592306268</v>
      </c>
    </row>
    <row r="164" spans="1:13" ht="14.4" customHeight="1" x14ac:dyDescent="0.3">
      <c r="A164" s="661" t="s">
        <v>559</v>
      </c>
      <c r="B164" s="662" t="s">
        <v>3829</v>
      </c>
      <c r="C164" s="662" t="s">
        <v>3186</v>
      </c>
      <c r="D164" s="662" t="s">
        <v>3179</v>
      </c>
      <c r="E164" s="662" t="s">
        <v>3187</v>
      </c>
      <c r="F164" s="665"/>
      <c r="G164" s="665"/>
      <c r="H164" s="686">
        <v>0</v>
      </c>
      <c r="I164" s="665">
        <v>1</v>
      </c>
      <c r="J164" s="665">
        <v>997.43881546244052</v>
      </c>
      <c r="K164" s="686">
        <v>1</v>
      </c>
      <c r="L164" s="665">
        <v>1</v>
      </c>
      <c r="M164" s="666">
        <v>997.43881546244052</v>
      </c>
    </row>
    <row r="165" spans="1:13" ht="14.4" customHeight="1" x14ac:dyDescent="0.3">
      <c r="A165" s="661" t="s">
        <v>559</v>
      </c>
      <c r="B165" s="662" t="s">
        <v>3829</v>
      </c>
      <c r="C165" s="662" t="s">
        <v>3211</v>
      </c>
      <c r="D165" s="662" t="s">
        <v>3212</v>
      </c>
      <c r="E165" s="662" t="s">
        <v>3213</v>
      </c>
      <c r="F165" s="665"/>
      <c r="G165" s="665"/>
      <c r="H165" s="686">
        <v>0</v>
      </c>
      <c r="I165" s="665">
        <v>2</v>
      </c>
      <c r="J165" s="665">
        <v>4138.6000000000004</v>
      </c>
      <c r="K165" s="686">
        <v>1</v>
      </c>
      <c r="L165" s="665">
        <v>2</v>
      </c>
      <c r="M165" s="666">
        <v>4138.6000000000004</v>
      </c>
    </row>
    <row r="166" spans="1:13" ht="14.4" customHeight="1" x14ac:dyDescent="0.3">
      <c r="A166" s="661" t="s">
        <v>559</v>
      </c>
      <c r="B166" s="662" t="s">
        <v>3830</v>
      </c>
      <c r="C166" s="662" t="s">
        <v>3058</v>
      </c>
      <c r="D166" s="662" t="s">
        <v>3059</v>
      </c>
      <c r="E166" s="662" t="s">
        <v>3831</v>
      </c>
      <c r="F166" s="665"/>
      <c r="G166" s="665"/>
      <c r="H166" s="686">
        <v>0</v>
      </c>
      <c r="I166" s="665">
        <v>2</v>
      </c>
      <c r="J166" s="665">
        <v>1913.4255843764745</v>
      </c>
      <c r="K166" s="686">
        <v>1</v>
      </c>
      <c r="L166" s="665">
        <v>2</v>
      </c>
      <c r="M166" s="666">
        <v>1913.4255843764745</v>
      </c>
    </row>
    <row r="167" spans="1:13" ht="14.4" customHeight="1" x14ac:dyDescent="0.3">
      <c r="A167" s="661" t="s">
        <v>559</v>
      </c>
      <c r="B167" s="662" t="s">
        <v>3830</v>
      </c>
      <c r="C167" s="662" t="s">
        <v>3116</v>
      </c>
      <c r="D167" s="662" t="s">
        <v>3117</v>
      </c>
      <c r="E167" s="662" t="s">
        <v>3832</v>
      </c>
      <c r="F167" s="665"/>
      <c r="G167" s="665"/>
      <c r="H167" s="686">
        <v>0</v>
      </c>
      <c r="I167" s="665">
        <v>4</v>
      </c>
      <c r="J167" s="665">
        <v>5705.78</v>
      </c>
      <c r="K167" s="686">
        <v>1</v>
      </c>
      <c r="L167" s="665">
        <v>4</v>
      </c>
      <c r="M167" s="666">
        <v>5705.78</v>
      </c>
    </row>
    <row r="168" spans="1:13" ht="14.4" customHeight="1" x14ac:dyDescent="0.3">
      <c r="A168" s="661" t="s">
        <v>559</v>
      </c>
      <c r="B168" s="662" t="s">
        <v>3833</v>
      </c>
      <c r="C168" s="662" t="s">
        <v>608</v>
      </c>
      <c r="D168" s="662" t="s">
        <v>609</v>
      </c>
      <c r="E168" s="662" t="s">
        <v>610</v>
      </c>
      <c r="F168" s="665">
        <v>1</v>
      </c>
      <c r="G168" s="665">
        <v>227.63999999999996</v>
      </c>
      <c r="H168" s="686">
        <v>1</v>
      </c>
      <c r="I168" s="665"/>
      <c r="J168" s="665"/>
      <c r="K168" s="686">
        <v>0</v>
      </c>
      <c r="L168" s="665">
        <v>1</v>
      </c>
      <c r="M168" s="666">
        <v>227.63999999999996</v>
      </c>
    </row>
    <row r="169" spans="1:13" ht="14.4" customHeight="1" x14ac:dyDescent="0.3">
      <c r="A169" s="661" t="s">
        <v>559</v>
      </c>
      <c r="B169" s="662" t="s">
        <v>3833</v>
      </c>
      <c r="C169" s="662" t="s">
        <v>605</v>
      </c>
      <c r="D169" s="662" t="s">
        <v>606</v>
      </c>
      <c r="E169" s="662" t="s">
        <v>607</v>
      </c>
      <c r="F169" s="665">
        <v>1</v>
      </c>
      <c r="G169" s="665">
        <v>468.32999999999976</v>
      </c>
      <c r="H169" s="686">
        <v>1</v>
      </c>
      <c r="I169" s="665"/>
      <c r="J169" s="665"/>
      <c r="K169" s="686">
        <v>0</v>
      </c>
      <c r="L169" s="665">
        <v>1</v>
      </c>
      <c r="M169" s="666">
        <v>468.32999999999976</v>
      </c>
    </row>
    <row r="170" spans="1:13" ht="14.4" customHeight="1" x14ac:dyDescent="0.3">
      <c r="A170" s="661" t="s">
        <v>559</v>
      </c>
      <c r="B170" s="662" t="s">
        <v>3834</v>
      </c>
      <c r="C170" s="662" t="s">
        <v>1893</v>
      </c>
      <c r="D170" s="662" t="s">
        <v>3184</v>
      </c>
      <c r="E170" s="662" t="s">
        <v>3185</v>
      </c>
      <c r="F170" s="665"/>
      <c r="G170" s="665"/>
      <c r="H170" s="686">
        <v>0</v>
      </c>
      <c r="I170" s="665">
        <v>3</v>
      </c>
      <c r="J170" s="665">
        <v>459.47015961513074</v>
      </c>
      <c r="K170" s="686">
        <v>1</v>
      </c>
      <c r="L170" s="665">
        <v>3</v>
      </c>
      <c r="M170" s="666">
        <v>459.47015961513074</v>
      </c>
    </row>
    <row r="171" spans="1:13" ht="14.4" customHeight="1" x14ac:dyDescent="0.3">
      <c r="A171" s="661" t="s">
        <v>559</v>
      </c>
      <c r="B171" s="662" t="s">
        <v>3834</v>
      </c>
      <c r="C171" s="662" t="s">
        <v>3202</v>
      </c>
      <c r="D171" s="662" t="s">
        <v>3203</v>
      </c>
      <c r="E171" s="662" t="s">
        <v>3204</v>
      </c>
      <c r="F171" s="665"/>
      <c r="G171" s="665"/>
      <c r="H171" s="686">
        <v>0</v>
      </c>
      <c r="I171" s="665">
        <v>2</v>
      </c>
      <c r="J171" s="665">
        <v>830.66967907029243</v>
      </c>
      <c r="K171" s="686">
        <v>1</v>
      </c>
      <c r="L171" s="665">
        <v>2</v>
      </c>
      <c r="M171" s="666">
        <v>830.66967907029243</v>
      </c>
    </row>
    <row r="172" spans="1:13" ht="14.4" customHeight="1" x14ac:dyDescent="0.3">
      <c r="A172" s="661" t="s">
        <v>559</v>
      </c>
      <c r="B172" s="662" t="s">
        <v>3835</v>
      </c>
      <c r="C172" s="662" t="s">
        <v>3049</v>
      </c>
      <c r="D172" s="662" t="s">
        <v>3050</v>
      </c>
      <c r="E172" s="662" t="s">
        <v>604</v>
      </c>
      <c r="F172" s="665"/>
      <c r="G172" s="665"/>
      <c r="H172" s="686">
        <v>0</v>
      </c>
      <c r="I172" s="665">
        <v>1</v>
      </c>
      <c r="J172" s="665">
        <v>28.922500000000003</v>
      </c>
      <c r="K172" s="686">
        <v>1</v>
      </c>
      <c r="L172" s="665">
        <v>1</v>
      </c>
      <c r="M172" s="666">
        <v>28.922500000000003</v>
      </c>
    </row>
    <row r="173" spans="1:13" ht="14.4" customHeight="1" x14ac:dyDescent="0.3">
      <c r="A173" s="661" t="s">
        <v>559</v>
      </c>
      <c r="B173" s="662" t="s">
        <v>3835</v>
      </c>
      <c r="C173" s="662" t="s">
        <v>602</v>
      </c>
      <c r="D173" s="662" t="s">
        <v>603</v>
      </c>
      <c r="E173" s="662" t="s">
        <v>604</v>
      </c>
      <c r="F173" s="665">
        <v>2</v>
      </c>
      <c r="G173" s="665">
        <v>132.80000000000001</v>
      </c>
      <c r="H173" s="686">
        <v>1</v>
      </c>
      <c r="I173" s="665"/>
      <c r="J173" s="665"/>
      <c r="K173" s="686">
        <v>0</v>
      </c>
      <c r="L173" s="665">
        <v>2</v>
      </c>
      <c r="M173" s="666">
        <v>132.80000000000001</v>
      </c>
    </row>
    <row r="174" spans="1:13" ht="14.4" customHeight="1" x14ac:dyDescent="0.3">
      <c r="A174" s="661" t="s">
        <v>559</v>
      </c>
      <c r="B174" s="662" t="s">
        <v>3835</v>
      </c>
      <c r="C174" s="662" t="s">
        <v>612</v>
      </c>
      <c r="D174" s="662" t="s">
        <v>613</v>
      </c>
      <c r="E174" s="662" t="s">
        <v>614</v>
      </c>
      <c r="F174" s="665">
        <v>1</v>
      </c>
      <c r="G174" s="665">
        <v>153.45980396314823</v>
      </c>
      <c r="H174" s="686">
        <v>1</v>
      </c>
      <c r="I174" s="665"/>
      <c r="J174" s="665"/>
      <c r="K174" s="686">
        <v>0</v>
      </c>
      <c r="L174" s="665">
        <v>1</v>
      </c>
      <c r="M174" s="666">
        <v>153.45980396314823</v>
      </c>
    </row>
    <row r="175" spans="1:13" ht="14.4" customHeight="1" x14ac:dyDescent="0.3">
      <c r="A175" s="661" t="s">
        <v>559</v>
      </c>
      <c r="B175" s="662" t="s">
        <v>3835</v>
      </c>
      <c r="C175" s="662" t="s">
        <v>616</v>
      </c>
      <c r="D175" s="662" t="s">
        <v>617</v>
      </c>
      <c r="E175" s="662" t="s">
        <v>618</v>
      </c>
      <c r="F175" s="665">
        <v>2</v>
      </c>
      <c r="G175" s="665">
        <v>385.06000000000012</v>
      </c>
      <c r="H175" s="686">
        <v>1</v>
      </c>
      <c r="I175" s="665"/>
      <c r="J175" s="665"/>
      <c r="K175" s="686">
        <v>0</v>
      </c>
      <c r="L175" s="665">
        <v>2</v>
      </c>
      <c r="M175" s="666">
        <v>385.06000000000012</v>
      </c>
    </row>
    <row r="176" spans="1:13" ht="14.4" customHeight="1" x14ac:dyDescent="0.3">
      <c r="A176" s="661" t="s">
        <v>559</v>
      </c>
      <c r="B176" s="662" t="s">
        <v>3836</v>
      </c>
      <c r="C176" s="662" t="s">
        <v>2891</v>
      </c>
      <c r="D176" s="662" t="s">
        <v>3837</v>
      </c>
      <c r="E176" s="662" t="s">
        <v>3838</v>
      </c>
      <c r="F176" s="665"/>
      <c r="G176" s="665"/>
      <c r="H176" s="686">
        <v>0</v>
      </c>
      <c r="I176" s="665">
        <v>60</v>
      </c>
      <c r="J176" s="665">
        <v>2799.3901056751965</v>
      </c>
      <c r="K176" s="686">
        <v>1</v>
      </c>
      <c r="L176" s="665">
        <v>60</v>
      </c>
      <c r="M176" s="666">
        <v>2799.3901056751965</v>
      </c>
    </row>
    <row r="177" spans="1:13" ht="14.4" customHeight="1" x14ac:dyDescent="0.3">
      <c r="A177" s="661" t="s">
        <v>559</v>
      </c>
      <c r="B177" s="662" t="s">
        <v>3836</v>
      </c>
      <c r="C177" s="662" t="s">
        <v>3085</v>
      </c>
      <c r="D177" s="662" t="s">
        <v>3839</v>
      </c>
      <c r="E177" s="662" t="s">
        <v>3840</v>
      </c>
      <c r="F177" s="665"/>
      <c r="G177" s="665"/>
      <c r="H177" s="686">
        <v>0</v>
      </c>
      <c r="I177" s="665">
        <v>3</v>
      </c>
      <c r="J177" s="665">
        <v>186.02958721991715</v>
      </c>
      <c r="K177" s="686">
        <v>1</v>
      </c>
      <c r="L177" s="665">
        <v>3</v>
      </c>
      <c r="M177" s="666">
        <v>186.02958721991715</v>
      </c>
    </row>
    <row r="178" spans="1:13" ht="14.4" customHeight="1" x14ac:dyDescent="0.3">
      <c r="A178" s="661" t="s">
        <v>559</v>
      </c>
      <c r="B178" s="662" t="s">
        <v>3836</v>
      </c>
      <c r="C178" s="662" t="s">
        <v>2914</v>
      </c>
      <c r="D178" s="662" t="s">
        <v>3841</v>
      </c>
      <c r="E178" s="662" t="s">
        <v>2562</v>
      </c>
      <c r="F178" s="665"/>
      <c r="G178" s="665"/>
      <c r="H178" s="686">
        <v>0</v>
      </c>
      <c r="I178" s="665">
        <v>10</v>
      </c>
      <c r="J178" s="665">
        <v>1058.1496507214497</v>
      </c>
      <c r="K178" s="686">
        <v>1</v>
      </c>
      <c r="L178" s="665">
        <v>10</v>
      </c>
      <c r="M178" s="666">
        <v>1058.1496507214497</v>
      </c>
    </row>
    <row r="179" spans="1:13" ht="14.4" customHeight="1" x14ac:dyDescent="0.3">
      <c r="A179" s="661" t="s">
        <v>559</v>
      </c>
      <c r="B179" s="662" t="s">
        <v>3842</v>
      </c>
      <c r="C179" s="662" t="s">
        <v>2964</v>
      </c>
      <c r="D179" s="662" t="s">
        <v>2965</v>
      </c>
      <c r="E179" s="662" t="s">
        <v>3843</v>
      </c>
      <c r="F179" s="665"/>
      <c r="G179" s="665"/>
      <c r="H179" s="686">
        <v>0</v>
      </c>
      <c r="I179" s="665">
        <v>7</v>
      </c>
      <c r="J179" s="665">
        <v>571.86040014800028</v>
      </c>
      <c r="K179" s="686">
        <v>1</v>
      </c>
      <c r="L179" s="665">
        <v>7</v>
      </c>
      <c r="M179" s="666">
        <v>571.86040014800028</v>
      </c>
    </row>
    <row r="180" spans="1:13" ht="14.4" customHeight="1" x14ac:dyDescent="0.3">
      <c r="A180" s="661" t="s">
        <v>559</v>
      </c>
      <c r="B180" s="662" t="s">
        <v>3842</v>
      </c>
      <c r="C180" s="662" t="s">
        <v>3096</v>
      </c>
      <c r="D180" s="662" t="s">
        <v>2767</v>
      </c>
      <c r="E180" s="662" t="s">
        <v>3844</v>
      </c>
      <c r="F180" s="665"/>
      <c r="G180" s="665"/>
      <c r="H180" s="686">
        <v>0</v>
      </c>
      <c r="I180" s="665">
        <v>16</v>
      </c>
      <c r="J180" s="665">
        <v>2302.19</v>
      </c>
      <c r="K180" s="686">
        <v>1</v>
      </c>
      <c r="L180" s="665">
        <v>16</v>
      </c>
      <c r="M180" s="666">
        <v>2302.19</v>
      </c>
    </row>
    <row r="181" spans="1:13" ht="14.4" customHeight="1" x14ac:dyDescent="0.3">
      <c r="A181" s="661" t="s">
        <v>559</v>
      </c>
      <c r="B181" s="662" t="s">
        <v>3842</v>
      </c>
      <c r="C181" s="662" t="s">
        <v>2766</v>
      </c>
      <c r="D181" s="662" t="s">
        <v>2767</v>
      </c>
      <c r="E181" s="662" t="s">
        <v>3845</v>
      </c>
      <c r="F181" s="665"/>
      <c r="G181" s="665"/>
      <c r="H181" s="686">
        <v>0</v>
      </c>
      <c r="I181" s="665">
        <v>3</v>
      </c>
      <c r="J181" s="665">
        <v>744.06000000000017</v>
      </c>
      <c r="K181" s="686">
        <v>1</v>
      </c>
      <c r="L181" s="665">
        <v>3</v>
      </c>
      <c r="M181" s="666">
        <v>744.06000000000017</v>
      </c>
    </row>
    <row r="182" spans="1:13" ht="14.4" customHeight="1" x14ac:dyDescent="0.3">
      <c r="A182" s="661" t="s">
        <v>559</v>
      </c>
      <c r="B182" s="662" t="s">
        <v>3846</v>
      </c>
      <c r="C182" s="662" t="s">
        <v>3141</v>
      </c>
      <c r="D182" s="662" t="s">
        <v>3142</v>
      </c>
      <c r="E182" s="662" t="s">
        <v>1108</v>
      </c>
      <c r="F182" s="665"/>
      <c r="G182" s="665"/>
      <c r="H182" s="686">
        <v>0</v>
      </c>
      <c r="I182" s="665">
        <v>3</v>
      </c>
      <c r="J182" s="665">
        <v>355.31963559179604</v>
      </c>
      <c r="K182" s="686">
        <v>1</v>
      </c>
      <c r="L182" s="665">
        <v>3</v>
      </c>
      <c r="M182" s="666">
        <v>355.31963559179604</v>
      </c>
    </row>
    <row r="183" spans="1:13" ht="14.4" customHeight="1" x14ac:dyDescent="0.3">
      <c r="A183" s="661" t="s">
        <v>559</v>
      </c>
      <c r="B183" s="662" t="s">
        <v>3846</v>
      </c>
      <c r="C183" s="662" t="s">
        <v>3200</v>
      </c>
      <c r="D183" s="662" t="s">
        <v>3142</v>
      </c>
      <c r="E183" s="662" t="s">
        <v>2004</v>
      </c>
      <c r="F183" s="665"/>
      <c r="G183" s="665"/>
      <c r="H183" s="686">
        <v>0</v>
      </c>
      <c r="I183" s="665">
        <v>1</v>
      </c>
      <c r="J183" s="665">
        <v>366.81999999999988</v>
      </c>
      <c r="K183" s="686">
        <v>1</v>
      </c>
      <c r="L183" s="665">
        <v>1</v>
      </c>
      <c r="M183" s="666">
        <v>366.81999999999988</v>
      </c>
    </row>
    <row r="184" spans="1:13" ht="14.4" customHeight="1" x14ac:dyDescent="0.3">
      <c r="A184" s="661" t="s">
        <v>559</v>
      </c>
      <c r="B184" s="662" t="s">
        <v>3847</v>
      </c>
      <c r="C184" s="662" t="s">
        <v>3099</v>
      </c>
      <c r="D184" s="662" t="s">
        <v>3848</v>
      </c>
      <c r="E184" s="662" t="s">
        <v>3849</v>
      </c>
      <c r="F184" s="665"/>
      <c r="G184" s="665"/>
      <c r="H184" s="686">
        <v>0</v>
      </c>
      <c r="I184" s="665">
        <v>21</v>
      </c>
      <c r="J184" s="665">
        <v>2219.3800540051907</v>
      </c>
      <c r="K184" s="686">
        <v>1</v>
      </c>
      <c r="L184" s="665">
        <v>21</v>
      </c>
      <c r="M184" s="666">
        <v>2219.3800540051907</v>
      </c>
    </row>
    <row r="185" spans="1:13" ht="14.4" customHeight="1" x14ac:dyDescent="0.3">
      <c r="A185" s="661" t="s">
        <v>559</v>
      </c>
      <c r="B185" s="662" t="s">
        <v>3850</v>
      </c>
      <c r="C185" s="662" t="s">
        <v>3032</v>
      </c>
      <c r="D185" s="662" t="s">
        <v>3033</v>
      </c>
      <c r="E185" s="662" t="s">
        <v>1105</v>
      </c>
      <c r="F185" s="665"/>
      <c r="G185" s="665"/>
      <c r="H185" s="686">
        <v>0</v>
      </c>
      <c r="I185" s="665">
        <v>16</v>
      </c>
      <c r="J185" s="665">
        <v>1113.2721562400282</v>
      </c>
      <c r="K185" s="686">
        <v>1</v>
      </c>
      <c r="L185" s="665">
        <v>16</v>
      </c>
      <c r="M185" s="666">
        <v>1113.2721562400282</v>
      </c>
    </row>
    <row r="186" spans="1:13" ht="14.4" customHeight="1" x14ac:dyDescent="0.3">
      <c r="A186" s="661" t="s">
        <v>559</v>
      </c>
      <c r="B186" s="662" t="s">
        <v>3851</v>
      </c>
      <c r="C186" s="662" t="s">
        <v>598</v>
      </c>
      <c r="D186" s="662" t="s">
        <v>599</v>
      </c>
      <c r="E186" s="662" t="s">
        <v>600</v>
      </c>
      <c r="F186" s="665">
        <v>9</v>
      </c>
      <c r="G186" s="665">
        <v>941.52</v>
      </c>
      <c r="H186" s="686">
        <v>1</v>
      </c>
      <c r="I186" s="665"/>
      <c r="J186" s="665"/>
      <c r="K186" s="686">
        <v>0</v>
      </c>
      <c r="L186" s="665">
        <v>9</v>
      </c>
      <c r="M186" s="666">
        <v>941.52</v>
      </c>
    </row>
    <row r="187" spans="1:13" ht="14.4" customHeight="1" x14ac:dyDescent="0.3">
      <c r="A187" s="661" t="s">
        <v>559</v>
      </c>
      <c r="B187" s="662" t="s">
        <v>3852</v>
      </c>
      <c r="C187" s="662" t="s">
        <v>2735</v>
      </c>
      <c r="D187" s="662" t="s">
        <v>2736</v>
      </c>
      <c r="E187" s="662" t="s">
        <v>1398</v>
      </c>
      <c r="F187" s="665"/>
      <c r="G187" s="665"/>
      <c r="H187" s="686">
        <v>0</v>
      </c>
      <c r="I187" s="665">
        <v>7</v>
      </c>
      <c r="J187" s="665">
        <v>663.18098353825133</v>
      </c>
      <c r="K187" s="686">
        <v>1</v>
      </c>
      <c r="L187" s="665">
        <v>7</v>
      </c>
      <c r="M187" s="666">
        <v>663.18098353825133</v>
      </c>
    </row>
    <row r="188" spans="1:13" ht="14.4" customHeight="1" x14ac:dyDescent="0.3">
      <c r="A188" s="661" t="s">
        <v>559</v>
      </c>
      <c r="B188" s="662" t="s">
        <v>3852</v>
      </c>
      <c r="C188" s="662" t="s">
        <v>3147</v>
      </c>
      <c r="D188" s="662" t="s">
        <v>2736</v>
      </c>
      <c r="E188" s="662" t="s">
        <v>3148</v>
      </c>
      <c r="F188" s="665"/>
      <c r="G188" s="665"/>
      <c r="H188" s="686">
        <v>0</v>
      </c>
      <c r="I188" s="665">
        <v>1</v>
      </c>
      <c r="J188" s="665">
        <v>261.80000000000007</v>
      </c>
      <c r="K188" s="686">
        <v>1</v>
      </c>
      <c r="L188" s="665">
        <v>1</v>
      </c>
      <c r="M188" s="666">
        <v>261.80000000000007</v>
      </c>
    </row>
    <row r="189" spans="1:13" ht="14.4" customHeight="1" x14ac:dyDescent="0.3">
      <c r="A189" s="661" t="s">
        <v>559</v>
      </c>
      <c r="B189" s="662" t="s">
        <v>3852</v>
      </c>
      <c r="C189" s="662" t="s">
        <v>3160</v>
      </c>
      <c r="D189" s="662" t="s">
        <v>2729</v>
      </c>
      <c r="E189" s="662" t="s">
        <v>3853</v>
      </c>
      <c r="F189" s="665"/>
      <c r="G189" s="665"/>
      <c r="H189" s="686">
        <v>0</v>
      </c>
      <c r="I189" s="665">
        <v>17</v>
      </c>
      <c r="J189" s="665">
        <v>2568.5396773723178</v>
      </c>
      <c r="K189" s="686">
        <v>1</v>
      </c>
      <c r="L189" s="665">
        <v>17</v>
      </c>
      <c r="M189" s="666">
        <v>2568.5396773723178</v>
      </c>
    </row>
    <row r="190" spans="1:13" ht="14.4" customHeight="1" x14ac:dyDescent="0.3">
      <c r="A190" s="661" t="s">
        <v>559</v>
      </c>
      <c r="B190" s="662" t="s">
        <v>3852</v>
      </c>
      <c r="C190" s="662" t="s">
        <v>2728</v>
      </c>
      <c r="D190" s="662" t="s">
        <v>2729</v>
      </c>
      <c r="E190" s="662" t="s">
        <v>3854</v>
      </c>
      <c r="F190" s="665"/>
      <c r="G190" s="665"/>
      <c r="H190" s="686">
        <v>0</v>
      </c>
      <c r="I190" s="665">
        <v>3</v>
      </c>
      <c r="J190" s="665">
        <v>318.95999999999992</v>
      </c>
      <c r="K190" s="686">
        <v>1</v>
      </c>
      <c r="L190" s="665">
        <v>3</v>
      </c>
      <c r="M190" s="666">
        <v>318.95999999999992</v>
      </c>
    </row>
    <row r="191" spans="1:13" ht="14.4" customHeight="1" x14ac:dyDescent="0.3">
      <c r="A191" s="661" t="s">
        <v>559</v>
      </c>
      <c r="B191" s="662" t="s">
        <v>3855</v>
      </c>
      <c r="C191" s="662" t="s">
        <v>2621</v>
      </c>
      <c r="D191" s="662" t="s">
        <v>2615</v>
      </c>
      <c r="E191" s="662" t="s">
        <v>1836</v>
      </c>
      <c r="F191" s="665">
        <v>2</v>
      </c>
      <c r="G191" s="665">
        <v>1160.2399999999998</v>
      </c>
      <c r="H191" s="686">
        <v>1</v>
      </c>
      <c r="I191" s="665"/>
      <c r="J191" s="665"/>
      <c r="K191" s="686">
        <v>0</v>
      </c>
      <c r="L191" s="665">
        <v>2</v>
      </c>
      <c r="M191" s="666">
        <v>1160.2399999999998</v>
      </c>
    </row>
    <row r="192" spans="1:13" ht="14.4" customHeight="1" x14ac:dyDescent="0.3">
      <c r="A192" s="661" t="s">
        <v>559</v>
      </c>
      <c r="B192" s="662" t="s">
        <v>3855</v>
      </c>
      <c r="C192" s="662" t="s">
        <v>2614</v>
      </c>
      <c r="D192" s="662" t="s">
        <v>2615</v>
      </c>
      <c r="E192" s="662" t="s">
        <v>2616</v>
      </c>
      <c r="F192" s="665">
        <v>1</v>
      </c>
      <c r="G192" s="665">
        <v>1826.29</v>
      </c>
      <c r="H192" s="686">
        <v>1</v>
      </c>
      <c r="I192" s="665"/>
      <c r="J192" s="665"/>
      <c r="K192" s="686">
        <v>0</v>
      </c>
      <c r="L192" s="665">
        <v>1</v>
      </c>
      <c r="M192" s="666">
        <v>1826.29</v>
      </c>
    </row>
    <row r="193" spans="1:13" ht="14.4" customHeight="1" x14ac:dyDescent="0.3">
      <c r="A193" s="661" t="s">
        <v>559</v>
      </c>
      <c r="B193" s="662" t="s">
        <v>3855</v>
      </c>
      <c r="C193" s="662" t="s">
        <v>2606</v>
      </c>
      <c r="D193" s="662" t="s">
        <v>2607</v>
      </c>
      <c r="E193" s="662" t="s">
        <v>2167</v>
      </c>
      <c r="F193" s="665">
        <v>1</v>
      </c>
      <c r="G193" s="665">
        <v>426.87</v>
      </c>
      <c r="H193" s="686">
        <v>1</v>
      </c>
      <c r="I193" s="665"/>
      <c r="J193" s="665"/>
      <c r="K193" s="686">
        <v>0</v>
      </c>
      <c r="L193" s="665">
        <v>1</v>
      </c>
      <c r="M193" s="666">
        <v>426.87</v>
      </c>
    </row>
    <row r="194" spans="1:13" ht="14.4" customHeight="1" x14ac:dyDescent="0.3">
      <c r="A194" s="661" t="s">
        <v>559</v>
      </c>
      <c r="B194" s="662" t="s">
        <v>3856</v>
      </c>
      <c r="C194" s="662" t="s">
        <v>3068</v>
      </c>
      <c r="D194" s="662" t="s">
        <v>3069</v>
      </c>
      <c r="E194" s="662" t="s">
        <v>3857</v>
      </c>
      <c r="F194" s="665"/>
      <c r="G194" s="665"/>
      <c r="H194" s="686">
        <v>0</v>
      </c>
      <c r="I194" s="665">
        <v>3</v>
      </c>
      <c r="J194" s="665">
        <v>386.78897851738083</v>
      </c>
      <c r="K194" s="686">
        <v>1</v>
      </c>
      <c r="L194" s="665">
        <v>3</v>
      </c>
      <c r="M194" s="666">
        <v>386.78897851738083</v>
      </c>
    </row>
    <row r="195" spans="1:13" ht="14.4" customHeight="1" x14ac:dyDescent="0.3">
      <c r="A195" s="661" t="s">
        <v>559</v>
      </c>
      <c r="B195" s="662" t="s">
        <v>3856</v>
      </c>
      <c r="C195" s="662" t="s">
        <v>1721</v>
      </c>
      <c r="D195" s="662" t="s">
        <v>3018</v>
      </c>
      <c r="E195" s="662" t="s">
        <v>3019</v>
      </c>
      <c r="F195" s="665"/>
      <c r="G195" s="665"/>
      <c r="H195" s="686">
        <v>0</v>
      </c>
      <c r="I195" s="665">
        <v>45</v>
      </c>
      <c r="J195" s="665">
        <v>4554.7505130907475</v>
      </c>
      <c r="K195" s="686">
        <v>1</v>
      </c>
      <c r="L195" s="665">
        <v>45</v>
      </c>
      <c r="M195" s="666">
        <v>4554.7505130907475</v>
      </c>
    </row>
    <row r="196" spans="1:13" ht="14.4" customHeight="1" x14ac:dyDescent="0.3">
      <c r="A196" s="661" t="s">
        <v>559</v>
      </c>
      <c r="B196" s="662" t="s">
        <v>3856</v>
      </c>
      <c r="C196" s="662" t="s">
        <v>2870</v>
      </c>
      <c r="D196" s="662" t="s">
        <v>2871</v>
      </c>
      <c r="E196" s="662" t="s">
        <v>2872</v>
      </c>
      <c r="F196" s="665"/>
      <c r="G196" s="665"/>
      <c r="H196" s="686">
        <v>0</v>
      </c>
      <c r="I196" s="665">
        <v>5</v>
      </c>
      <c r="J196" s="665">
        <v>610.14937208851359</v>
      </c>
      <c r="K196" s="686">
        <v>1</v>
      </c>
      <c r="L196" s="665">
        <v>5</v>
      </c>
      <c r="M196" s="666">
        <v>610.14937208851359</v>
      </c>
    </row>
    <row r="197" spans="1:13" ht="14.4" customHeight="1" x14ac:dyDescent="0.3">
      <c r="A197" s="661" t="s">
        <v>559</v>
      </c>
      <c r="B197" s="662" t="s">
        <v>3858</v>
      </c>
      <c r="C197" s="662" t="s">
        <v>2972</v>
      </c>
      <c r="D197" s="662" t="s">
        <v>2973</v>
      </c>
      <c r="E197" s="662" t="s">
        <v>3859</v>
      </c>
      <c r="F197" s="665"/>
      <c r="G197" s="665"/>
      <c r="H197" s="686">
        <v>0</v>
      </c>
      <c r="I197" s="665">
        <v>6</v>
      </c>
      <c r="J197" s="665">
        <v>316.86063797969933</v>
      </c>
      <c r="K197" s="686">
        <v>1</v>
      </c>
      <c r="L197" s="665">
        <v>6</v>
      </c>
      <c r="M197" s="666">
        <v>316.86063797969933</v>
      </c>
    </row>
    <row r="198" spans="1:13" ht="14.4" customHeight="1" x14ac:dyDescent="0.3">
      <c r="A198" s="661" t="s">
        <v>559</v>
      </c>
      <c r="B198" s="662" t="s">
        <v>3860</v>
      </c>
      <c r="C198" s="662" t="s">
        <v>3000</v>
      </c>
      <c r="D198" s="662" t="s">
        <v>3001</v>
      </c>
      <c r="E198" s="662" t="s">
        <v>3002</v>
      </c>
      <c r="F198" s="665"/>
      <c r="G198" s="665"/>
      <c r="H198" s="686">
        <v>0</v>
      </c>
      <c r="I198" s="665">
        <v>1</v>
      </c>
      <c r="J198" s="665">
        <v>698.29</v>
      </c>
      <c r="K198" s="686">
        <v>1</v>
      </c>
      <c r="L198" s="665">
        <v>1</v>
      </c>
      <c r="M198" s="666">
        <v>698.29</v>
      </c>
    </row>
    <row r="199" spans="1:13" ht="14.4" customHeight="1" x14ac:dyDescent="0.3">
      <c r="A199" s="661" t="s">
        <v>559</v>
      </c>
      <c r="B199" s="662" t="s">
        <v>3861</v>
      </c>
      <c r="C199" s="662" t="s">
        <v>3081</v>
      </c>
      <c r="D199" s="662" t="s">
        <v>3082</v>
      </c>
      <c r="E199" s="662" t="s">
        <v>3862</v>
      </c>
      <c r="F199" s="665"/>
      <c r="G199" s="665"/>
      <c r="H199" s="686">
        <v>0</v>
      </c>
      <c r="I199" s="665">
        <v>1</v>
      </c>
      <c r="J199" s="665">
        <v>1172.72</v>
      </c>
      <c r="K199" s="686">
        <v>1</v>
      </c>
      <c r="L199" s="665">
        <v>1</v>
      </c>
      <c r="M199" s="666">
        <v>1172.72</v>
      </c>
    </row>
    <row r="200" spans="1:13" ht="14.4" customHeight="1" x14ac:dyDescent="0.3">
      <c r="A200" s="661" t="s">
        <v>559</v>
      </c>
      <c r="B200" s="662" t="s">
        <v>3861</v>
      </c>
      <c r="C200" s="662" t="s">
        <v>2983</v>
      </c>
      <c r="D200" s="662" t="s">
        <v>2984</v>
      </c>
      <c r="E200" s="662" t="s">
        <v>3863</v>
      </c>
      <c r="F200" s="665"/>
      <c r="G200" s="665"/>
      <c r="H200" s="686">
        <v>0</v>
      </c>
      <c r="I200" s="665">
        <v>2</v>
      </c>
      <c r="J200" s="665">
        <v>1738.5400000000004</v>
      </c>
      <c r="K200" s="686">
        <v>1</v>
      </c>
      <c r="L200" s="665">
        <v>2</v>
      </c>
      <c r="M200" s="666">
        <v>1738.5400000000004</v>
      </c>
    </row>
    <row r="201" spans="1:13" ht="14.4" customHeight="1" x14ac:dyDescent="0.3">
      <c r="A201" s="661" t="s">
        <v>559</v>
      </c>
      <c r="B201" s="662" t="s">
        <v>3864</v>
      </c>
      <c r="C201" s="662" t="s">
        <v>2731</v>
      </c>
      <c r="D201" s="662" t="s">
        <v>2732</v>
      </c>
      <c r="E201" s="662" t="s">
        <v>3865</v>
      </c>
      <c r="F201" s="665"/>
      <c r="G201" s="665"/>
      <c r="H201" s="686">
        <v>0</v>
      </c>
      <c r="I201" s="665">
        <v>4</v>
      </c>
      <c r="J201" s="665">
        <v>1092.5190536232799</v>
      </c>
      <c r="K201" s="686">
        <v>1</v>
      </c>
      <c r="L201" s="665">
        <v>4</v>
      </c>
      <c r="M201" s="666">
        <v>1092.5190536232799</v>
      </c>
    </row>
    <row r="202" spans="1:13" ht="14.4" customHeight="1" x14ac:dyDescent="0.3">
      <c r="A202" s="661" t="s">
        <v>559</v>
      </c>
      <c r="B202" s="662" t="s">
        <v>3864</v>
      </c>
      <c r="C202" s="662" t="s">
        <v>2866</v>
      </c>
      <c r="D202" s="662" t="s">
        <v>2732</v>
      </c>
      <c r="E202" s="662" t="s">
        <v>1105</v>
      </c>
      <c r="F202" s="665"/>
      <c r="G202" s="665"/>
      <c r="H202" s="686">
        <v>0</v>
      </c>
      <c r="I202" s="665">
        <v>25</v>
      </c>
      <c r="J202" s="665">
        <v>2616.8023976265126</v>
      </c>
      <c r="K202" s="686">
        <v>1</v>
      </c>
      <c r="L202" s="665">
        <v>25</v>
      </c>
      <c r="M202" s="666">
        <v>2616.8023976265126</v>
      </c>
    </row>
    <row r="203" spans="1:13" ht="14.4" customHeight="1" x14ac:dyDescent="0.3">
      <c r="A203" s="661" t="s">
        <v>559</v>
      </c>
      <c r="B203" s="662" t="s">
        <v>3864</v>
      </c>
      <c r="C203" s="662" t="s">
        <v>3047</v>
      </c>
      <c r="D203" s="662" t="s">
        <v>2732</v>
      </c>
      <c r="E203" s="662" t="s">
        <v>3048</v>
      </c>
      <c r="F203" s="665"/>
      <c r="G203" s="665"/>
      <c r="H203" s="686">
        <v>0</v>
      </c>
      <c r="I203" s="665">
        <v>4</v>
      </c>
      <c r="J203" s="665">
        <v>1125.2014243013068</v>
      </c>
      <c r="K203" s="686">
        <v>1</v>
      </c>
      <c r="L203" s="665">
        <v>4</v>
      </c>
      <c r="M203" s="666">
        <v>1125.2014243013068</v>
      </c>
    </row>
    <row r="204" spans="1:13" ht="14.4" customHeight="1" x14ac:dyDescent="0.3">
      <c r="A204" s="661" t="s">
        <v>559</v>
      </c>
      <c r="B204" s="662" t="s">
        <v>3866</v>
      </c>
      <c r="C204" s="662" t="s">
        <v>2923</v>
      </c>
      <c r="D204" s="662" t="s">
        <v>2924</v>
      </c>
      <c r="E204" s="662" t="s">
        <v>1293</v>
      </c>
      <c r="F204" s="665"/>
      <c r="G204" s="665"/>
      <c r="H204" s="686">
        <v>0</v>
      </c>
      <c r="I204" s="665">
        <v>5</v>
      </c>
      <c r="J204" s="665">
        <v>446.25</v>
      </c>
      <c r="K204" s="686">
        <v>1</v>
      </c>
      <c r="L204" s="665">
        <v>5</v>
      </c>
      <c r="M204" s="666">
        <v>446.25</v>
      </c>
    </row>
    <row r="205" spans="1:13" ht="14.4" customHeight="1" x14ac:dyDescent="0.3">
      <c r="A205" s="661" t="s">
        <v>559</v>
      </c>
      <c r="B205" s="662" t="s">
        <v>3866</v>
      </c>
      <c r="C205" s="662" t="s">
        <v>3072</v>
      </c>
      <c r="D205" s="662" t="s">
        <v>2924</v>
      </c>
      <c r="E205" s="662" t="s">
        <v>1315</v>
      </c>
      <c r="F205" s="665"/>
      <c r="G205" s="665"/>
      <c r="H205" s="686">
        <v>0</v>
      </c>
      <c r="I205" s="665">
        <v>2</v>
      </c>
      <c r="J205" s="665">
        <v>540.92510869150215</v>
      </c>
      <c r="K205" s="686">
        <v>1</v>
      </c>
      <c r="L205" s="665">
        <v>2</v>
      </c>
      <c r="M205" s="666">
        <v>540.92510869150215</v>
      </c>
    </row>
    <row r="206" spans="1:13" ht="14.4" customHeight="1" x14ac:dyDescent="0.3">
      <c r="A206" s="661" t="s">
        <v>559</v>
      </c>
      <c r="B206" s="662" t="s">
        <v>3867</v>
      </c>
      <c r="C206" s="662" t="s">
        <v>2583</v>
      </c>
      <c r="D206" s="662" t="s">
        <v>2584</v>
      </c>
      <c r="E206" s="662" t="s">
        <v>3868</v>
      </c>
      <c r="F206" s="665"/>
      <c r="G206" s="665"/>
      <c r="H206" s="686">
        <v>0</v>
      </c>
      <c r="I206" s="665">
        <v>2</v>
      </c>
      <c r="J206" s="665">
        <v>1459.2756838665077</v>
      </c>
      <c r="K206" s="686">
        <v>1</v>
      </c>
      <c r="L206" s="665">
        <v>2</v>
      </c>
      <c r="M206" s="666">
        <v>1459.2756838665077</v>
      </c>
    </row>
    <row r="207" spans="1:13" ht="14.4" customHeight="1" x14ac:dyDescent="0.3">
      <c r="A207" s="661" t="s">
        <v>559</v>
      </c>
      <c r="B207" s="662" t="s">
        <v>3867</v>
      </c>
      <c r="C207" s="662" t="s">
        <v>2589</v>
      </c>
      <c r="D207" s="662" t="s">
        <v>2584</v>
      </c>
      <c r="E207" s="662" t="s">
        <v>3869</v>
      </c>
      <c r="F207" s="665"/>
      <c r="G207" s="665"/>
      <c r="H207" s="686">
        <v>0</v>
      </c>
      <c r="I207" s="665">
        <v>2</v>
      </c>
      <c r="J207" s="665">
        <v>460.03</v>
      </c>
      <c r="K207" s="686">
        <v>1</v>
      </c>
      <c r="L207" s="665">
        <v>2</v>
      </c>
      <c r="M207" s="666">
        <v>460.03</v>
      </c>
    </row>
    <row r="208" spans="1:13" ht="14.4" customHeight="1" x14ac:dyDescent="0.3">
      <c r="A208" s="661" t="s">
        <v>559</v>
      </c>
      <c r="B208" s="662" t="s">
        <v>3870</v>
      </c>
      <c r="C208" s="662" t="s">
        <v>3263</v>
      </c>
      <c r="D208" s="662" t="s">
        <v>3871</v>
      </c>
      <c r="E208" s="662" t="s">
        <v>3872</v>
      </c>
      <c r="F208" s="665"/>
      <c r="G208" s="665"/>
      <c r="H208" s="686">
        <v>0</v>
      </c>
      <c r="I208" s="665">
        <v>1</v>
      </c>
      <c r="J208" s="665">
        <v>216.21930501892399</v>
      </c>
      <c r="K208" s="686">
        <v>1</v>
      </c>
      <c r="L208" s="665">
        <v>1</v>
      </c>
      <c r="M208" s="666">
        <v>216.21930501892399</v>
      </c>
    </row>
    <row r="209" spans="1:13" ht="14.4" customHeight="1" x14ac:dyDescent="0.3">
      <c r="A209" s="661" t="s">
        <v>559</v>
      </c>
      <c r="B209" s="662" t="s">
        <v>3870</v>
      </c>
      <c r="C209" s="662" t="s">
        <v>3267</v>
      </c>
      <c r="D209" s="662" t="s">
        <v>3268</v>
      </c>
      <c r="E209" s="662" t="s">
        <v>3269</v>
      </c>
      <c r="F209" s="665"/>
      <c r="G209" s="665"/>
      <c r="H209" s="686">
        <v>0</v>
      </c>
      <c r="I209" s="665">
        <v>3</v>
      </c>
      <c r="J209" s="665">
        <v>594.77521332680567</v>
      </c>
      <c r="K209" s="686">
        <v>1</v>
      </c>
      <c r="L209" s="665">
        <v>3</v>
      </c>
      <c r="M209" s="666">
        <v>594.77521332680567</v>
      </c>
    </row>
    <row r="210" spans="1:13" ht="14.4" customHeight="1" x14ac:dyDescent="0.3">
      <c r="A210" s="661" t="s">
        <v>559</v>
      </c>
      <c r="B210" s="662" t="s">
        <v>3870</v>
      </c>
      <c r="C210" s="662" t="s">
        <v>3240</v>
      </c>
      <c r="D210" s="662" t="s">
        <v>3241</v>
      </c>
      <c r="E210" s="662" t="s">
        <v>3242</v>
      </c>
      <c r="F210" s="665"/>
      <c r="G210" s="665"/>
      <c r="H210" s="686">
        <v>0</v>
      </c>
      <c r="I210" s="665">
        <v>1</v>
      </c>
      <c r="J210" s="665">
        <v>202.8600584490685</v>
      </c>
      <c r="K210" s="686">
        <v>1</v>
      </c>
      <c r="L210" s="665">
        <v>1</v>
      </c>
      <c r="M210" s="666">
        <v>202.8600584490685</v>
      </c>
    </row>
    <row r="211" spans="1:13" ht="14.4" customHeight="1" x14ac:dyDescent="0.3">
      <c r="A211" s="661" t="s">
        <v>559</v>
      </c>
      <c r="B211" s="662" t="s">
        <v>3870</v>
      </c>
      <c r="C211" s="662" t="s">
        <v>3244</v>
      </c>
      <c r="D211" s="662" t="s">
        <v>3873</v>
      </c>
      <c r="E211" s="662" t="s">
        <v>2802</v>
      </c>
      <c r="F211" s="665"/>
      <c r="G211" s="665"/>
      <c r="H211" s="686">
        <v>0</v>
      </c>
      <c r="I211" s="665">
        <v>45</v>
      </c>
      <c r="J211" s="665">
        <v>2151.4484137739205</v>
      </c>
      <c r="K211" s="686">
        <v>1</v>
      </c>
      <c r="L211" s="665">
        <v>45</v>
      </c>
      <c r="M211" s="666">
        <v>2151.4484137739205</v>
      </c>
    </row>
    <row r="212" spans="1:13" ht="14.4" customHeight="1" x14ac:dyDescent="0.3">
      <c r="A212" s="661" t="s">
        <v>559</v>
      </c>
      <c r="B212" s="662" t="s">
        <v>3870</v>
      </c>
      <c r="C212" s="662" t="s">
        <v>3247</v>
      </c>
      <c r="D212" s="662" t="s">
        <v>3874</v>
      </c>
      <c r="E212" s="662" t="s">
        <v>2802</v>
      </c>
      <c r="F212" s="665"/>
      <c r="G212" s="665"/>
      <c r="H212" s="686">
        <v>0</v>
      </c>
      <c r="I212" s="665">
        <v>25</v>
      </c>
      <c r="J212" s="665">
        <v>1195.2470035379636</v>
      </c>
      <c r="K212" s="686">
        <v>1</v>
      </c>
      <c r="L212" s="665">
        <v>25</v>
      </c>
      <c r="M212" s="666">
        <v>1195.2470035379636</v>
      </c>
    </row>
    <row r="213" spans="1:13" ht="14.4" customHeight="1" x14ac:dyDescent="0.3">
      <c r="A213" s="661" t="s">
        <v>559</v>
      </c>
      <c r="B213" s="662" t="s">
        <v>3870</v>
      </c>
      <c r="C213" s="662" t="s">
        <v>3250</v>
      </c>
      <c r="D213" s="662" t="s">
        <v>3875</v>
      </c>
      <c r="E213" s="662" t="s">
        <v>2802</v>
      </c>
      <c r="F213" s="665"/>
      <c r="G213" s="665"/>
      <c r="H213" s="686">
        <v>0</v>
      </c>
      <c r="I213" s="665">
        <v>5</v>
      </c>
      <c r="J213" s="665">
        <v>240.50003906847434</v>
      </c>
      <c r="K213" s="686">
        <v>1</v>
      </c>
      <c r="L213" s="665">
        <v>5</v>
      </c>
      <c r="M213" s="666">
        <v>240.50003906847434</v>
      </c>
    </row>
    <row r="214" spans="1:13" ht="14.4" customHeight="1" x14ac:dyDescent="0.3">
      <c r="A214" s="661" t="s">
        <v>559</v>
      </c>
      <c r="B214" s="662" t="s">
        <v>3870</v>
      </c>
      <c r="C214" s="662" t="s">
        <v>2800</v>
      </c>
      <c r="D214" s="662" t="s">
        <v>3876</v>
      </c>
      <c r="E214" s="662" t="s">
        <v>2802</v>
      </c>
      <c r="F214" s="665"/>
      <c r="G214" s="665"/>
      <c r="H214" s="686">
        <v>0</v>
      </c>
      <c r="I214" s="665">
        <v>5</v>
      </c>
      <c r="J214" s="665">
        <v>272.30000000000007</v>
      </c>
      <c r="K214" s="686">
        <v>1</v>
      </c>
      <c r="L214" s="665">
        <v>5</v>
      </c>
      <c r="M214" s="666">
        <v>272.30000000000007</v>
      </c>
    </row>
    <row r="215" spans="1:13" ht="14.4" customHeight="1" x14ac:dyDescent="0.3">
      <c r="A215" s="661" t="s">
        <v>559</v>
      </c>
      <c r="B215" s="662" t="s">
        <v>3870</v>
      </c>
      <c r="C215" s="662" t="s">
        <v>3270</v>
      </c>
      <c r="D215" s="662" t="s">
        <v>3271</v>
      </c>
      <c r="E215" s="662" t="s">
        <v>3257</v>
      </c>
      <c r="F215" s="665"/>
      <c r="G215" s="665"/>
      <c r="H215" s="686">
        <v>0</v>
      </c>
      <c r="I215" s="665">
        <v>145</v>
      </c>
      <c r="J215" s="665">
        <v>26588.642902967709</v>
      </c>
      <c r="K215" s="686">
        <v>1</v>
      </c>
      <c r="L215" s="665">
        <v>145</v>
      </c>
      <c r="M215" s="666">
        <v>26588.642902967709</v>
      </c>
    </row>
    <row r="216" spans="1:13" ht="14.4" customHeight="1" x14ac:dyDescent="0.3">
      <c r="A216" s="661" t="s">
        <v>559</v>
      </c>
      <c r="B216" s="662" t="s">
        <v>3870</v>
      </c>
      <c r="C216" s="662" t="s">
        <v>3259</v>
      </c>
      <c r="D216" s="662" t="s">
        <v>3260</v>
      </c>
      <c r="E216" s="662" t="s">
        <v>3257</v>
      </c>
      <c r="F216" s="665"/>
      <c r="G216" s="665"/>
      <c r="H216" s="686">
        <v>0</v>
      </c>
      <c r="I216" s="665">
        <v>127</v>
      </c>
      <c r="J216" s="665">
        <v>26288.997885312601</v>
      </c>
      <c r="K216" s="686">
        <v>1</v>
      </c>
      <c r="L216" s="665">
        <v>127</v>
      </c>
      <c r="M216" s="666">
        <v>26288.997885312601</v>
      </c>
    </row>
    <row r="217" spans="1:13" ht="14.4" customHeight="1" x14ac:dyDescent="0.3">
      <c r="A217" s="661" t="s">
        <v>559</v>
      </c>
      <c r="B217" s="662" t="s">
        <v>3870</v>
      </c>
      <c r="C217" s="662" t="s">
        <v>3255</v>
      </c>
      <c r="D217" s="662" t="s">
        <v>3256</v>
      </c>
      <c r="E217" s="662" t="s">
        <v>3257</v>
      </c>
      <c r="F217" s="665"/>
      <c r="G217" s="665"/>
      <c r="H217" s="686">
        <v>0</v>
      </c>
      <c r="I217" s="665">
        <v>8</v>
      </c>
      <c r="J217" s="665">
        <v>2023.7590988485183</v>
      </c>
      <c r="K217" s="686">
        <v>1</v>
      </c>
      <c r="L217" s="665">
        <v>8</v>
      </c>
      <c r="M217" s="666">
        <v>2023.7590988485183</v>
      </c>
    </row>
    <row r="218" spans="1:13" ht="14.4" customHeight="1" x14ac:dyDescent="0.3">
      <c r="A218" s="661" t="s">
        <v>559</v>
      </c>
      <c r="B218" s="662" t="s">
        <v>3870</v>
      </c>
      <c r="C218" s="662" t="s">
        <v>3272</v>
      </c>
      <c r="D218" s="662" t="s">
        <v>3256</v>
      </c>
      <c r="E218" s="662" t="s">
        <v>3273</v>
      </c>
      <c r="F218" s="665"/>
      <c r="G218" s="665"/>
      <c r="H218" s="686">
        <v>0</v>
      </c>
      <c r="I218" s="665">
        <v>23</v>
      </c>
      <c r="J218" s="665">
        <v>6385.7194626635355</v>
      </c>
      <c r="K218" s="686">
        <v>1</v>
      </c>
      <c r="L218" s="665">
        <v>23</v>
      </c>
      <c r="M218" s="666">
        <v>6385.7194626635355</v>
      </c>
    </row>
    <row r="219" spans="1:13" ht="14.4" customHeight="1" x14ac:dyDescent="0.3">
      <c r="A219" s="661" t="s">
        <v>559</v>
      </c>
      <c r="B219" s="662" t="s">
        <v>3870</v>
      </c>
      <c r="C219" s="662" t="s">
        <v>3253</v>
      </c>
      <c r="D219" s="662" t="s">
        <v>3221</v>
      </c>
      <c r="E219" s="662" t="s">
        <v>2802</v>
      </c>
      <c r="F219" s="665"/>
      <c r="G219" s="665"/>
      <c r="H219" s="686">
        <v>0</v>
      </c>
      <c r="I219" s="665">
        <v>7</v>
      </c>
      <c r="J219" s="665">
        <v>334.67</v>
      </c>
      <c r="K219" s="686">
        <v>1</v>
      </c>
      <c r="L219" s="665">
        <v>7</v>
      </c>
      <c r="M219" s="666">
        <v>334.67</v>
      </c>
    </row>
    <row r="220" spans="1:13" ht="14.4" customHeight="1" thickBot="1" x14ac:dyDescent="0.35">
      <c r="A220" s="667" t="s">
        <v>559</v>
      </c>
      <c r="B220" s="668" t="s">
        <v>3870</v>
      </c>
      <c r="C220" s="668" t="s">
        <v>3220</v>
      </c>
      <c r="D220" s="668" t="s">
        <v>3221</v>
      </c>
      <c r="E220" s="668" t="s">
        <v>3222</v>
      </c>
      <c r="F220" s="671">
        <v>0.75</v>
      </c>
      <c r="G220" s="671">
        <v>35.857500000000002</v>
      </c>
      <c r="H220" s="679">
        <v>1</v>
      </c>
      <c r="I220" s="671"/>
      <c r="J220" s="671"/>
      <c r="K220" s="679">
        <v>0</v>
      </c>
      <c r="L220" s="671">
        <v>0.75</v>
      </c>
      <c r="M220" s="672">
        <v>35.857500000000002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1467</v>
      </c>
      <c r="C3" s="460">
        <f>SUM(C6:C1048576)</f>
        <v>2650</v>
      </c>
      <c r="D3" s="460">
        <f>SUM(D6:D1048576)</f>
        <v>182</v>
      </c>
      <c r="E3" s="461">
        <f>SUM(E6:E1048576)</f>
        <v>0</v>
      </c>
      <c r="F3" s="458">
        <f>IF(SUM($B3:$E3)=0,"",B3/SUM($B3:$E3))</f>
        <v>0.34124214933705516</v>
      </c>
      <c r="G3" s="456">
        <f t="shared" ref="G3:I3" si="0">IF(SUM($B3:$E3)=0,"",C3/SUM($B3:$E3))</f>
        <v>0.61642242381949286</v>
      </c>
      <c r="H3" s="456">
        <f t="shared" si="0"/>
        <v>4.2335426843451963E-2</v>
      </c>
      <c r="I3" s="457">
        <f t="shared" si="0"/>
        <v>0</v>
      </c>
      <c r="J3" s="460">
        <f>SUM(J6:J1048576)</f>
        <v>219</v>
      </c>
      <c r="K3" s="460">
        <f>SUM(K6:K1048576)</f>
        <v>679</v>
      </c>
      <c r="L3" s="460">
        <f>SUM(L6:L1048576)</f>
        <v>182</v>
      </c>
      <c r="M3" s="461">
        <f>SUM(M6:M1048576)</f>
        <v>0</v>
      </c>
      <c r="N3" s="458">
        <f>IF(SUM($J3:$M3)=0,"",J3/SUM($J3:$M3))</f>
        <v>0.20277777777777778</v>
      </c>
      <c r="O3" s="456">
        <f t="shared" ref="O3:Q3" si="1">IF(SUM($J3:$M3)=0,"",K3/SUM($J3:$M3))</f>
        <v>0.62870370370370365</v>
      </c>
      <c r="P3" s="456">
        <f t="shared" si="1"/>
        <v>0.16851851851851851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6" t="s">
        <v>321</v>
      </c>
      <c r="B5" s="697" t="s">
        <v>323</v>
      </c>
      <c r="C5" s="697" t="s">
        <v>324</v>
      </c>
      <c r="D5" s="697" t="s">
        <v>325</v>
      </c>
      <c r="E5" s="698" t="s">
        <v>326</v>
      </c>
      <c r="F5" s="699" t="s">
        <v>323</v>
      </c>
      <c r="G5" s="700" t="s">
        <v>324</v>
      </c>
      <c r="H5" s="700" t="s">
        <v>325</v>
      </c>
      <c r="I5" s="701" t="s">
        <v>326</v>
      </c>
      <c r="J5" s="697" t="s">
        <v>323</v>
      </c>
      <c r="K5" s="697" t="s">
        <v>324</v>
      </c>
      <c r="L5" s="697" t="s">
        <v>325</v>
      </c>
      <c r="M5" s="698" t="s">
        <v>326</v>
      </c>
      <c r="N5" s="699" t="s">
        <v>323</v>
      </c>
      <c r="O5" s="700" t="s">
        <v>324</v>
      </c>
      <c r="P5" s="700" t="s">
        <v>325</v>
      </c>
      <c r="Q5" s="701" t="s">
        <v>326</v>
      </c>
    </row>
    <row r="6" spans="1:17" ht="14.4" customHeight="1" x14ac:dyDescent="0.3">
      <c r="A6" s="705" t="s">
        <v>3878</v>
      </c>
      <c r="B6" s="711"/>
      <c r="C6" s="659"/>
      <c r="D6" s="659"/>
      <c r="E6" s="660"/>
      <c r="F6" s="708"/>
      <c r="G6" s="678"/>
      <c r="H6" s="678"/>
      <c r="I6" s="714"/>
      <c r="J6" s="711"/>
      <c r="K6" s="659"/>
      <c r="L6" s="659"/>
      <c r="M6" s="660"/>
      <c r="N6" s="708"/>
      <c r="O6" s="678"/>
      <c r="P6" s="678"/>
      <c r="Q6" s="702"/>
    </row>
    <row r="7" spans="1:17" ht="14.4" customHeight="1" x14ac:dyDescent="0.3">
      <c r="A7" s="706" t="s">
        <v>3879</v>
      </c>
      <c r="B7" s="712">
        <v>1440</v>
      </c>
      <c r="C7" s="665">
        <v>2637</v>
      </c>
      <c r="D7" s="665">
        <v>182</v>
      </c>
      <c r="E7" s="666"/>
      <c r="F7" s="709">
        <v>0.33810753698051188</v>
      </c>
      <c r="G7" s="686">
        <v>0.61915942709556238</v>
      </c>
      <c r="H7" s="686">
        <v>4.2733035923925806E-2</v>
      </c>
      <c r="I7" s="715">
        <v>0</v>
      </c>
      <c r="J7" s="712">
        <v>196</v>
      </c>
      <c r="K7" s="665">
        <v>668</v>
      </c>
      <c r="L7" s="665">
        <v>182</v>
      </c>
      <c r="M7" s="666"/>
      <c r="N7" s="709">
        <v>0.18738049713193117</v>
      </c>
      <c r="O7" s="686">
        <v>0.63862332695984703</v>
      </c>
      <c r="P7" s="686">
        <v>0.17399617590822181</v>
      </c>
      <c r="Q7" s="703">
        <v>0</v>
      </c>
    </row>
    <row r="8" spans="1:17" ht="14.4" customHeight="1" thickBot="1" x14ac:dyDescent="0.35">
      <c r="A8" s="707" t="s">
        <v>3880</v>
      </c>
      <c r="B8" s="713">
        <v>27</v>
      </c>
      <c r="C8" s="671">
        <v>13</v>
      </c>
      <c r="D8" s="671"/>
      <c r="E8" s="672"/>
      <c r="F8" s="710">
        <v>0.67500000000000004</v>
      </c>
      <c r="G8" s="679">
        <v>0.32500000000000001</v>
      </c>
      <c r="H8" s="679">
        <v>0</v>
      </c>
      <c r="I8" s="716">
        <v>0</v>
      </c>
      <c r="J8" s="713">
        <v>23</v>
      </c>
      <c r="K8" s="671">
        <v>11</v>
      </c>
      <c r="L8" s="671"/>
      <c r="M8" s="672"/>
      <c r="N8" s="710">
        <v>0.67647058823529416</v>
      </c>
      <c r="O8" s="679">
        <v>0.3235294117647059</v>
      </c>
      <c r="P8" s="679">
        <v>0</v>
      </c>
      <c r="Q8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30</v>
      </c>
      <c r="B5" s="644" t="s">
        <v>550</v>
      </c>
      <c r="C5" s="647">
        <v>530683.87000000023</v>
      </c>
      <c r="D5" s="647">
        <v>1689</v>
      </c>
      <c r="E5" s="647">
        <v>159734.91999999993</v>
      </c>
      <c r="F5" s="717">
        <v>0.30099825721102069</v>
      </c>
      <c r="G5" s="647">
        <v>454</v>
      </c>
      <c r="H5" s="717">
        <v>0.26879810538780341</v>
      </c>
      <c r="I5" s="647">
        <v>370948.9500000003</v>
      </c>
      <c r="J5" s="717">
        <v>0.69900174278897931</v>
      </c>
      <c r="K5" s="647">
        <v>1235</v>
      </c>
      <c r="L5" s="717">
        <v>0.73120189461219653</v>
      </c>
      <c r="M5" s="647" t="s">
        <v>74</v>
      </c>
      <c r="N5" s="277"/>
    </row>
    <row r="6" spans="1:14" ht="14.4" customHeight="1" x14ac:dyDescent="0.3">
      <c r="A6" s="643">
        <v>30</v>
      </c>
      <c r="B6" s="644" t="s">
        <v>3881</v>
      </c>
      <c r="C6" s="647">
        <v>494324.3400000002</v>
      </c>
      <c r="D6" s="647">
        <v>1596</v>
      </c>
      <c r="E6" s="647">
        <v>139900.50999999992</v>
      </c>
      <c r="F6" s="717">
        <v>0.28301359791427599</v>
      </c>
      <c r="G6" s="647">
        <v>399</v>
      </c>
      <c r="H6" s="717">
        <v>0.25</v>
      </c>
      <c r="I6" s="647">
        <v>354423.83000000031</v>
      </c>
      <c r="J6" s="717">
        <v>0.71698640208572406</v>
      </c>
      <c r="K6" s="647">
        <v>1197</v>
      </c>
      <c r="L6" s="717">
        <v>0.75</v>
      </c>
      <c r="M6" s="647" t="s">
        <v>1</v>
      </c>
      <c r="N6" s="277"/>
    </row>
    <row r="7" spans="1:14" ht="14.4" customHeight="1" x14ac:dyDescent="0.3">
      <c r="A7" s="643">
        <v>30</v>
      </c>
      <c r="B7" s="644" t="s">
        <v>3882</v>
      </c>
      <c r="C7" s="647">
        <v>0</v>
      </c>
      <c r="D7" s="647">
        <v>63</v>
      </c>
      <c r="E7" s="647">
        <v>0</v>
      </c>
      <c r="F7" s="717" t="s">
        <v>551</v>
      </c>
      <c r="G7" s="647">
        <v>43</v>
      </c>
      <c r="H7" s="717">
        <v>0.68253968253968256</v>
      </c>
      <c r="I7" s="647">
        <v>0</v>
      </c>
      <c r="J7" s="717" t="s">
        <v>551</v>
      </c>
      <c r="K7" s="647">
        <v>20</v>
      </c>
      <c r="L7" s="717">
        <v>0.31746031746031744</v>
      </c>
      <c r="M7" s="647" t="s">
        <v>1</v>
      </c>
      <c r="N7" s="277"/>
    </row>
    <row r="8" spans="1:14" ht="14.4" customHeight="1" x14ac:dyDescent="0.3">
      <c r="A8" s="643">
        <v>30</v>
      </c>
      <c r="B8" s="644" t="s">
        <v>3883</v>
      </c>
      <c r="C8" s="647">
        <v>36359.53</v>
      </c>
      <c r="D8" s="647">
        <v>30</v>
      </c>
      <c r="E8" s="647">
        <v>19834.41</v>
      </c>
      <c r="F8" s="717">
        <v>0.5455078764769512</v>
      </c>
      <c r="G8" s="647">
        <v>12</v>
      </c>
      <c r="H8" s="717">
        <v>0.4</v>
      </c>
      <c r="I8" s="647">
        <v>16525.120000000003</v>
      </c>
      <c r="J8" s="717">
        <v>0.45449212352304891</v>
      </c>
      <c r="K8" s="647">
        <v>18</v>
      </c>
      <c r="L8" s="717">
        <v>0.6</v>
      </c>
      <c r="M8" s="647" t="s">
        <v>1</v>
      </c>
      <c r="N8" s="277"/>
    </row>
    <row r="9" spans="1:14" ht="14.4" customHeight="1" x14ac:dyDescent="0.3">
      <c r="A9" s="643" t="s">
        <v>549</v>
      </c>
      <c r="B9" s="644" t="s">
        <v>3</v>
      </c>
      <c r="C9" s="647">
        <v>530683.87000000023</v>
      </c>
      <c r="D9" s="647">
        <v>1689</v>
      </c>
      <c r="E9" s="647">
        <v>159734.91999999993</v>
      </c>
      <c r="F9" s="717">
        <v>0.30099825721102069</v>
      </c>
      <c r="G9" s="647">
        <v>454</v>
      </c>
      <c r="H9" s="717">
        <v>0.26879810538780341</v>
      </c>
      <c r="I9" s="647">
        <v>370948.9500000003</v>
      </c>
      <c r="J9" s="717">
        <v>0.69900174278897931</v>
      </c>
      <c r="K9" s="647">
        <v>1235</v>
      </c>
      <c r="L9" s="717">
        <v>0.73120189461219653</v>
      </c>
      <c r="M9" s="647" t="s">
        <v>553</v>
      </c>
      <c r="N9" s="277"/>
    </row>
    <row r="11" spans="1:14" ht="14.4" customHeight="1" x14ac:dyDescent="0.3">
      <c r="A11" s="643">
        <v>30</v>
      </c>
      <c r="B11" s="644" t="s">
        <v>550</v>
      </c>
      <c r="C11" s="647" t="s">
        <v>551</v>
      </c>
      <c r="D11" s="647" t="s">
        <v>551</v>
      </c>
      <c r="E11" s="647" t="s">
        <v>551</v>
      </c>
      <c r="F11" s="717" t="s">
        <v>551</v>
      </c>
      <c r="G11" s="647" t="s">
        <v>551</v>
      </c>
      <c r="H11" s="717" t="s">
        <v>551</v>
      </c>
      <c r="I11" s="647" t="s">
        <v>551</v>
      </c>
      <c r="J11" s="717" t="s">
        <v>551</v>
      </c>
      <c r="K11" s="647" t="s">
        <v>551</v>
      </c>
      <c r="L11" s="717" t="s">
        <v>551</v>
      </c>
      <c r="M11" s="647" t="s">
        <v>74</v>
      </c>
      <c r="N11" s="277"/>
    </row>
    <row r="12" spans="1:14" ht="14.4" customHeight="1" x14ac:dyDescent="0.3">
      <c r="A12" s="643">
        <v>89301301</v>
      </c>
      <c r="B12" s="644" t="s">
        <v>3881</v>
      </c>
      <c r="C12" s="647">
        <v>255353.18000000025</v>
      </c>
      <c r="D12" s="647">
        <v>939</v>
      </c>
      <c r="E12" s="647">
        <v>49773.439999999973</v>
      </c>
      <c r="F12" s="717">
        <v>0.19491999277236305</v>
      </c>
      <c r="G12" s="647">
        <v>108</v>
      </c>
      <c r="H12" s="717">
        <v>0.11501597444089456</v>
      </c>
      <c r="I12" s="647">
        <v>205579.74000000028</v>
      </c>
      <c r="J12" s="717">
        <v>0.80508000722763695</v>
      </c>
      <c r="K12" s="647">
        <v>831</v>
      </c>
      <c r="L12" s="717">
        <v>0.88498402555910538</v>
      </c>
      <c r="M12" s="647" t="s">
        <v>1</v>
      </c>
      <c r="N12" s="277"/>
    </row>
    <row r="13" spans="1:14" ht="14.4" customHeight="1" x14ac:dyDescent="0.3">
      <c r="A13" s="643">
        <v>89301301</v>
      </c>
      <c r="B13" s="644" t="s">
        <v>3882</v>
      </c>
      <c r="C13" s="647">
        <v>0</v>
      </c>
      <c r="D13" s="647">
        <v>10</v>
      </c>
      <c r="E13" s="647">
        <v>0</v>
      </c>
      <c r="F13" s="717" t="s">
        <v>551</v>
      </c>
      <c r="G13" s="647">
        <v>2</v>
      </c>
      <c r="H13" s="717">
        <v>0.2</v>
      </c>
      <c r="I13" s="647">
        <v>0</v>
      </c>
      <c r="J13" s="717" t="s">
        <v>551</v>
      </c>
      <c r="K13" s="647">
        <v>8</v>
      </c>
      <c r="L13" s="717">
        <v>0.8</v>
      </c>
      <c r="M13" s="647" t="s">
        <v>1</v>
      </c>
      <c r="N13" s="277"/>
    </row>
    <row r="14" spans="1:14" ht="14.4" customHeight="1" x14ac:dyDescent="0.3">
      <c r="A14" s="643">
        <v>89301301</v>
      </c>
      <c r="B14" s="644" t="s">
        <v>3883</v>
      </c>
      <c r="C14" s="647">
        <v>7940</v>
      </c>
      <c r="D14" s="647">
        <v>4</v>
      </c>
      <c r="E14" s="647" t="s">
        <v>551</v>
      </c>
      <c r="F14" s="717">
        <v>0</v>
      </c>
      <c r="G14" s="647" t="s">
        <v>551</v>
      </c>
      <c r="H14" s="717">
        <v>0</v>
      </c>
      <c r="I14" s="647">
        <v>7940</v>
      </c>
      <c r="J14" s="717">
        <v>1</v>
      </c>
      <c r="K14" s="647">
        <v>4</v>
      </c>
      <c r="L14" s="717">
        <v>1</v>
      </c>
      <c r="M14" s="647" t="s">
        <v>1</v>
      </c>
      <c r="N14" s="277"/>
    </row>
    <row r="15" spans="1:14" ht="14.4" customHeight="1" x14ac:dyDescent="0.3">
      <c r="A15" s="643" t="s">
        <v>3884</v>
      </c>
      <c r="B15" s="644" t="s">
        <v>3885</v>
      </c>
      <c r="C15" s="647">
        <v>263293.18000000028</v>
      </c>
      <c r="D15" s="647">
        <v>953</v>
      </c>
      <c r="E15" s="647">
        <v>49773.439999999973</v>
      </c>
      <c r="F15" s="717">
        <v>0.18904188858974591</v>
      </c>
      <c r="G15" s="647">
        <v>110</v>
      </c>
      <c r="H15" s="717">
        <v>0.11542497376705142</v>
      </c>
      <c r="I15" s="647">
        <v>213519.74000000028</v>
      </c>
      <c r="J15" s="717">
        <v>0.81095811141025398</v>
      </c>
      <c r="K15" s="647">
        <v>843</v>
      </c>
      <c r="L15" s="717">
        <v>0.88457502623294859</v>
      </c>
      <c r="M15" s="647" t="s">
        <v>557</v>
      </c>
      <c r="N15" s="277"/>
    </row>
    <row r="16" spans="1:14" ht="14.4" customHeight="1" x14ac:dyDescent="0.3">
      <c r="A16" s="643" t="s">
        <v>551</v>
      </c>
      <c r="B16" s="644" t="s">
        <v>551</v>
      </c>
      <c r="C16" s="647" t="s">
        <v>551</v>
      </c>
      <c r="D16" s="647" t="s">
        <v>551</v>
      </c>
      <c r="E16" s="647" t="s">
        <v>551</v>
      </c>
      <c r="F16" s="717" t="s">
        <v>551</v>
      </c>
      <c r="G16" s="647" t="s">
        <v>551</v>
      </c>
      <c r="H16" s="717" t="s">
        <v>551</v>
      </c>
      <c r="I16" s="647" t="s">
        <v>551</v>
      </c>
      <c r="J16" s="717" t="s">
        <v>551</v>
      </c>
      <c r="K16" s="647" t="s">
        <v>551</v>
      </c>
      <c r="L16" s="717" t="s">
        <v>551</v>
      </c>
      <c r="M16" s="647" t="s">
        <v>558</v>
      </c>
      <c r="N16" s="277"/>
    </row>
    <row r="17" spans="1:14" ht="14.4" customHeight="1" x14ac:dyDescent="0.3">
      <c r="A17" s="643">
        <v>89301303</v>
      </c>
      <c r="B17" s="644" t="s">
        <v>3881</v>
      </c>
      <c r="C17" s="647">
        <v>238971.16000000012</v>
      </c>
      <c r="D17" s="647">
        <v>657</v>
      </c>
      <c r="E17" s="647">
        <v>90127.070000000036</v>
      </c>
      <c r="F17" s="717">
        <v>0.37714622132645625</v>
      </c>
      <c r="G17" s="647">
        <v>291</v>
      </c>
      <c r="H17" s="717">
        <v>0.44292237442922372</v>
      </c>
      <c r="I17" s="647">
        <v>148844.09000000008</v>
      </c>
      <c r="J17" s="717">
        <v>0.62285377867354375</v>
      </c>
      <c r="K17" s="647">
        <v>366</v>
      </c>
      <c r="L17" s="717">
        <v>0.55707762557077622</v>
      </c>
      <c r="M17" s="647" t="s">
        <v>1</v>
      </c>
      <c r="N17" s="277"/>
    </row>
    <row r="18" spans="1:14" ht="14.4" customHeight="1" x14ac:dyDescent="0.3">
      <c r="A18" s="643">
        <v>89301303</v>
      </c>
      <c r="B18" s="644" t="s">
        <v>3882</v>
      </c>
      <c r="C18" s="647">
        <v>0</v>
      </c>
      <c r="D18" s="647">
        <v>53</v>
      </c>
      <c r="E18" s="647">
        <v>0</v>
      </c>
      <c r="F18" s="717" t="s">
        <v>551</v>
      </c>
      <c r="G18" s="647">
        <v>41</v>
      </c>
      <c r="H18" s="717">
        <v>0.77358490566037741</v>
      </c>
      <c r="I18" s="647">
        <v>0</v>
      </c>
      <c r="J18" s="717" t="s">
        <v>551</v>
      </c>
      <c r="K18" s="647">
        <v>12</v>
      </c>
      <c r="L18" s="717">
        <v>0.22641509433962265</v>
      </c>
      <c r="M18" s="647" t="s">
        <v>1</v>
      </c>
      <c r="N18" s="277"/>
    </row>
    <row r="19" spans="1:14" ht="14.4" customHeight="1" x14ac:dyDescent="0.3">
      <c r="A19" s="643">
        <v>89301303</v>
      </c>
      <c r="B19" s="644" t="s">
        <v>3883</v>
      </c>
      <c r="C19" s="647">
        <v>28419.53</v>
      </c>
      <c r="D19" s="647">
        <v>26</v>
      </c>
      <c r="E19" s="647">
        <v>19834.41</v>
      </c>
      <c r="F19" s="717">
        <v>0.69791477902695787</v>
      </c>
      <c r="G19" s="647">
        <v>12</v>
      </c>
      <c r="H19" s="717">
        <v>0.46153846153846156</v>
      </c>
      <c r="I19" s="647">
        <v>8585.1200000000008</v>
      </c>
      <c r="J19" s="717">
        <v>0.30208522097304219</v>
      </c>
      <c r="K19" s="647">
        <v>14</v>
      </c>
      <c r="L19" s="717">
        <v>0.53846153846153844</v>
      </c>
      <c r="M19" s="647" t="s">
        <v>1</v>
      </c>
      <c r="N19" s="277"/>
    </row>
    <row r="20" spans="1:14" ht="14.4" customHeight="1" x14ac:dyDescent="0.3">
      <c r="A20" s="643" t="s">
        <v>3886</v>
      </c>
      <c r="B20" s="644" t="s">
        <v>3887</v>
      </c>
      <c r="C20" s="647">
        <v>267390.69000000012</v>
      </c>
      <c r="D20" s="647">
        <v>736</v>
      </c>
      <c r="E20" s="647">
        <v>109961.48000000004</v>
      </c>
      <c r="F20" s="717">
        <v>0.41123900013123116</v>
      </c>
      <c r="G20" s="647">
        <v>344</v>
      </c>
      <c r="H20" s="717">
        <v>0.46739130434782611</v>
      </c>
      <c r="I20" s="647">
        <v>157429.21000000008</v>
      </c>
      <c r="J20" s="717">
        <v>0.58876099986876884</v>
      </c>
      <c r="K20" s="647">
        <v>392</v>
      </c>
      <c r="L20" s="717">
        <v>0.53260869565217395</v>
      </c>
      <c r="M20" s="647" t="s">
        <v>557</v>
      </c>
      <c r="N20" s="277"/>
    </row>
    <row r="21" spans="1:14" ht="14.4" customHeight="1" x14ac:dyDescent="0.3">
      <c r="A21" s="643" t="s">
        <v>551</v>
      </c>
      <c r="B21" s="644" t="s">
        <v>551</v>
      </c>
      <c r="C21" s="647" t="s">
        <v>551</v>
      </c>
      <c r="D21" s="647" t="s">
        <v>551</v>
      </c>
      <c r="E21" s="647" t="s">
        <v>551</v>
      </c>
      <c r="F21" s="717" t="s">
        <v>551</v>
      </c>
      <c r="G21" s="647" t="s">
        <v>551</v>
      </c>
      <c r="H21" s="717" t="s">
        <v>551</v>
      </c>
      <c r="I21" s="647" t="s">
        <v>551</v>
      </c>
      <c r="J21" s="717" t="s">
        <v>551</v>
      </c>
      <c r="K21" s="647" t="s">
        <v>551</v>
      </c>
      <c r="L21" s="717" t="s">
        <v>551</v>
      </c>
      <c r="M21" s="647" t="s">
        <v>558</v>
      </c>
      <c r="N21" s="277"/>
    </row>
    <row r="22" spans="1:14" ht="14.4" customHeight="1" x14ac:dyDescent="0.3">
      <c r="A22" s="643" t="s">
        <v>549</v>
      </c>
      <c r="B22" s="644" t="s">
        <v>552</v>
      </c>
      <c r="C22" s="647">
        <v>530683.87000000046</v>
      </c>
      <c r="D22" s="647">
        <v>1689</v>
      </c>
      <c r="E22" s="647">
        <v>159734.92000000001</v>
      </c>
      <c r="F22" s="717">
        <v>0.30099825721102069</v>
      </c>
      <c r="G22" s="647">
        <v>454</v>
      </c>
      <c r="H22" s="717">
        <v>0.26879810538780341</v>
      </c>
      <c r="I22" s="647">
        <v>370948.95000000036</v>
      </c>
      <c r="J22" s="717">
        <v>0.69900174278897909</v>
      </c>
      <c r="K22" s="647">
        <v>1235</v>
      </c>
      <c r="L22" s="717">
        <v>0.73120189461219653</v>
      </c>
      <c r="M22" s="647" t="s">
        <v>553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6" t="s">
        <v>168</v>
      </c>
      <c r="B4" s="697" t="s">
        <v>19</v>
      </c>
      <c r="C4" s="721"/>
      <c r="D4" s="697" t="s">
        <v>20</v>
      </c>
      <c r="E4" s="721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18" t="s">
        <v>3888</v>
      </c>
      <c r="B5" s="711">
        <v>153384.32000000001</v>
      </c>
      <c r="C5" s="656">
        <v>1</v>
      </c>
      <c r="D5" s="722">
        <v>447</v>
      </c>
      <c r="E5" s="725" t="s">
        <v>3888</v>
      </c>
      <c r="F5" s="711">
        <v>64216.240000000005</v>
      </c>
      <c r="G5" s="678">
        <v>0.41866235088436682</v>
      </c>
      <c r="H5" s="659">
        <v>197</v>
      </c>
      <c r="I5" s="702">
        <v>0.4407158836689038</v>
      </c>
      <c r="J5" s="728">
        <v>89168.08</v>
      </c>
      <c r="K5" s="678">
        <v>0.58133764911563324</v>
      </c>
      <c r="L5" s="659">
        <v>250</v>
      </c>
      <c r="M5" s="702">
        <v>0.5592841163310962</v>
      </c>
    </row>
    <row r="6" spans="1:13" ht="14.4" customHeight="1" x14ac:dyDescent="0.3">
      <c r="A6" s="719" t="s">
        <v>3889</v>
      </c>
      <c r="B6" s="712">
        <v>72152.78</v>
      </c>
      <c r="C6" s="662">
        <v>1</v>
      </c>
      <c r="D6" s="723">
        <v>200</v>
      </c>
      <c r="E6" s="726" t="s">
        <v>3889</v>
      </c>
      <c r="F6" s="712">
        <v>16574.7</v>
      </c>
      <c r="G6" s="686">
        <v>0.22971672054770448</v>
      </c>
      <c r="H6" s="665">
        <v>23</v>
      </c>
      <c r="I6" s="703">
        <v>0.115</v>
      </c>
      <c r="J6" s="729">
        <v>55578.080000000002</v>
      </c>
      <c r="K6" s="686">
        <v>0.77028327945229558</v>
      </c>
      <c r="L6" s="665">
        <v>177</v>
      </c>
      <c r="M6" s="703">
        <v>0.88500000000000001</v>
      </c>
    </row>
    <row r="7" spans="1:13" ht="14.4" customHeight="1" x14ac:dyDescent="0.3">
      <c r="A7" s="719" t="s">
        <v>3890</v>
      </c>
      <c r="B7" s="712">
        <v>48038.15</v>
      </c>
      <c r="C7" s="662">
        <v>1</v>
      </c>
      <c r="D7" s="723">
        <v>162</v>
      </c>
      <c r="E7" s="726" t="s">
        <v>3890</v>
      </c>
      <c r="F7" s="712">
        <v>11838.15</v>
      </c>
      <c r="G7" s="686">
        <v>0.24643226269121521</v>
      </c>
      <c r="H7" s="665">
        <v>12</v>
      </c>
      <c r="I7" s="703">
        <v>7.407407407407407E-2</v>
      </c>
      <c r="J7" s="729">
        <v>36200</v>
      </c>
      <c r="K7" s="686">
        <v>0.75356773730878479</v>
      </c>
      <c r="L7" s="665">
        <v>150</v>
      </c>
      <c r="M7" s="703">
        <v>0.92592592592592593</v>
      </c>
    </row>
    <row r="8" spans="1:13" ht="14.4" customHeight="1" x14ac:dyDescent="0.3">
      <c r="A8" s="719" t="s">
        <v>3891</v>
      </c>
      <c r="B8" s="712">
        <v>30593.269999999997</v>
      </c>
      <c r="C8" s="662">
        <v>1</v>
      </c>
      <c r="D8" s="723">
        <v>172</v>
      </c>
      <c r="E8" s="726" t="s">
        <v>3891</v>
      </c>
      <c r="F8" s="712">
        <v>3208.86</v>
      </c>
      <c r="G8" s="686">
        <v>0.10488777433729707</v>
      </c>
      <c r="H8" s="665">
        <v>20</v>
      </c>
      <c r="I8" s="703">
        <v>0.11627906976744186</v>
      </c>
      <c r="J8" s="729">
        <v>27384.409999999996</v>
      </c>
      <c r="K8" s="686">
        <v>0.89511222566270288</v>
      </c>
      <c r="L8" s="665">
        <v>152</v>
      </c>
      <c r="M8" s="703">
        <v>0.88372093023255816</v>
      </c>
    </row>
    <row r="9" spans="1:13" ht="14.4" customHeight="1" x14ac:dyDescent="0.3">
      <c r="A9" s="719" t="s">
        <v>3892</v>
      </c>
      <c r="B9" s="712">
        <v>125396.69000000003</v>
      </c>
      <c r="C9" s="662">
        <v>1</v>
      </c>
      <c r="D9" s="723">
        <v>390</v>
      </c>
      <c r="E9" s="726" t="s">
        <v>3892</v>
      </c>
      <c r="F9" s="712">
        <v>30198.620000000003</v>
      </c>
      <c r="G9" s="686">
        <v>0.24082469800438908</v>
      </c>
      <c r="H9" s="665">
        <v>101</v>
      </c>
      <c r="I9" s="703">
        <v>0.258974358974359</v>
      </c>
      <c r="J9" s="729">
        <v>95198.070000000022</v>
      </c>
      <c r="K9" s="686">
        <v>0.7591753019956109</v>
      </c>
      <c r="L9" s="665">
        <v>289</v>
      </c>
      <c r="M9" s="703">
        <v>0.74102564102564106</v>
      </c>
    </row>
    <row r="10" spans="1:13" ht="14.4" customHeight="1" x14ac:dyDescent="0.3">
      <c r="A10" s="719" t="s">
        <v>3893</v>
      </c>
      <c r="B10" s="712">
        <v>56870.00999999998</v>
      </c>
      <c r="C10" s="662">
        <v>1</v>
      </c>
      <c r="D10" s="723">
        <v>219</v>
      </c>
      <c r="E10" s="726" t="s">
        <v>3893</v>
      </c>
      <c r="F10" s="712">
        <v>18692.629999999994</v>
      </c>
      <c r="G10" s="686">
        <v>0.3286904644469027</v>
      </c>
      <c r="H10" s="665">
        <v>52</v>
      </c>
      <c r="I10" s="703">
        <v>0.23744292237442921</v>
      </c>
      <c r="J10" s="729">
        <v>38177.37999999999</v>
      </c>
      <c r="K10" s="686">
        <v>0.67130953555309736</v>
      </c>
      <c r="L10" s="665">
        <v>167</v>
      </c>
      <c r="M10" s="703">
        <v>0.76255707762557079</v>
      </c>
    </row>
    <row r="11" spans="1:13" ht="14.4" customHeight="1" x14ac:dyDescent="0.3">
      <c r="A11" s="719" t="s">
        <v>3894</v>
      </c>
      <c r="B11" s="712">
        <v>42981.63</v>
      </c>
      <c r="C11" s="662">
        <v>1</v>
      </c>
      <c r="D11" s="723">
        <v>95</v>
      </c>
      <c r="E11" s="726" t="s">
        <v>3894</v>
      </c>
      <c r="F11" s="712">
        <v>15005.72</v>
      </c>
      <c r="G11" s="686">
        <v>0.34911937960472883</v>
      </c>
      <c r="H11" s="665">
        <v>49</v>
      </c>
      <c r="I11" s="703">
        <v>0.51578947368421058</v>
      </c>
      <c r="J11" s="729">
        <v>27975.909999999996</v>
      </c>
      <c r="K11" s="686">
        <v>0.65088062039527117</v>
      </c>
      <c r="L11" s="665">
        <v>46</v>
      </c>
      <c r="M11" s="703">
        <v>0.48421052631578948</v>
      </c>
    </row>
    <row r="12" spans="1:13" ht="14.4" customHeight="1" thickBot="1" x14ac:dyDescent="0.35">
      <c r="A12" s="720" t="s">
        <v>3895</v>
      </c>
      <c r="B12" s="713">
        <v>1267.02</v>
      </c>
      <c r="C12" s="668">
        <v>1</v>
      </c>
      <c r="D12" s="724">
        <v>4</v>
      </c>
      <c r="E12" s="727" t="s">
        <v>3895</v>
      </c>
      <c r="F12" s="713"/>
      <c r="G12" s="679">
        <v>0</v>
      </c>
      <c r="H12" s="671"/>
      <c r="I12" s="704">
        <v>0</v>
      </c>
      <c r="J12" s="730">
        <v>1267.02</v>
      </c>
      <c r="K12" s="679">
        <v>1</v>
      </c>
      <c r="L12" s="671">
        <v>4</v>
      </c>
      <c r="M12" s="70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7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4983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530683.87000000069</v>
      </c>
      <c r="N3" s="70">
        <f>SUBTOTAL(9,N7:N1048576)</f>
        <v>3963</v>
      </c>
      <c r="O3" s="70">
        <f>SUBTOTAL(9,O7:O1048576)</f>
        <v>1689</v>
      </c>
      <c r="P3" s="70">
        <f>SUBTOTAL(9,P7:P1048576)</f>
        <v>159734.91999999993</v>
      </c>
      <c r="Q3" s="71">
        <f>IF(M3=0,0,P3/M3)</f>
        <v>0.30099825721102041</v>
      </c>
      <c r="R3" s="70">
        <f>SUBTOTAL(9,R7:R1048576)</f>
        <v>1183</v>
      </c>
      <c r="S3" s="71">
        <f>IF(N3=0,0,R3/N3)</f>
        <v>0.29851122886701992</v>
      </c>
      <c r="T3" s="70">
        <f>SUBTOTAL(9,T7:T1048576)</f>
        <v>454</v>
      </c>
      <c r="U3" s="72">
        <f>IF(O3=0,0,T3/O3)</f>
        <v>0.26879810538780341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194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30</v>
      </c>
      <c r="B7" s="737" t="s">
        <v>550</v>
      </c>
      <c r="C7" s="737">
        <v>89301301</v>
      </c>
      <c r="D7" s="738" t="s">
        <v>4981</v>
      </c>
      <c r="E7" s="739" t="s">
        <v>3889</v>
      </c>
      <c r="F7" s="737" t="s">
        <v>3881</v>
      </c>
      <c r="G7" s="737" t="s">
        <v>3896</v>
      </c>
      <c r="H7" s="737" t="s">
        <v>551</v>
      </c>
      <c r="I7" s="737" t="s">
        <v>3897</v>
      </c>
      <c r="J7" s="737" t="s">
        <v>1349</v>
      </c>
      <c r="K7" s="737" t="s">
        <v>1701</v>
      </c>
      <c r="L7" s="740">
        <v>0</v>
      </c>
      <c r="M7" s="740">
        <v>0</v>
      </c>
      <c r="N7" s="737">
        <v>2</v>
      </c>
      <c r="O7" s="741">
        <v>1</v>
      </c>
      <c r="P7" s="740"/>
      <c r="Q7" s="742"/>
      <c r="R7" s="737"/>
      <c r="S7" s="742">
        <v>0</v>
      </c>
      <c r="T7" s="741"/>
      <c r="U7" s="235">
        <v>0</v>
      </c>
    </row>
    <row r="8" spans="1:21" ht="14.4" customHeight="1" x14ac:dyDescent="0.3">
      <c r="A8" s="743">
        <v>30</v>
      </c>
      <c r="B8" s="745" t="s">
        <v>550</v>
      </c>
      <c r="C8" s="745">
        <v>89301301</v>
      </c>
      <c r="D8" s="746" t="s">
        <v>4981</v>
      </c>
      <c r="E8" s="747" t="s">
        <v>3889</v>
      </c>
      <c r="F8" s="745" t="s">
        <v>3881</v>
      </c>
      <c r="G8" s="745" t="s">
        <v>3896</v>
      </c>
      <c r="H8" s="745" t="s">
        <v>551</v>
      </c>
      <c r="I8" s="745" t="s">
        <v>1348</v>
      </c>
      <c r="J8" s="745" t="s">
        <v>1349</v>
      </c>
      <c r="K8" s="745" t="s">
        <v>1350</v>
      </c>
      <c r="L8" s="748">
        <v>89.6</v>
      </c>
      <c r="M8" s="748">
        <v>89.6</v>
      </c>
      <c r="N8" s="745">
        <v>1</v>
      </c>
      <c r="O8" s="749">
        <v>0.5</v>
      </c>
      <c r="P8" s="748"/>
      <c r="Q8" s="750">
        <v>0</v>
      </c>
      <c r="R8" s="745"/>
      <c r="S8" s="750">
        <v>0</v>
      </c>
      <c r="T8" s="749"/>
      <c r="U8" s="744">
        <v>0</v>
      </c>
    </row>
    <row r="9" spans="1:21" ht="14.4" customHeight="1" x14ac:dyDescent="0.3">
      <c r="A9" s="743">
        <v>30</v>
      </c>
      <c r="B9" s="745" t="s">
        <v>550</v>
      </c>
      <c r="C9" s="745">
        <v>89301301</v>
      </c>
      <c r="D9" s="746" t="s">
        <v>4981</v>
      </c>
      <c r="E9" s="747" t="s">
        <v>3889</v>
      </c>
      <c r="F9" s="745" t="s">
        <v>3881</v>
      </c>
      <c r="G9" s="745" t="s">
        <v>3896</v>
      </c>
      <c r="H9" s="745" t="s">
        <v>551</v>
      </c>
      <c r="I9" s="745" t="s">
        <v>1348</v>
      </c>
      <c r="J9" s="745" t="s">
        <v>1349</v>
      </c>
      <c r="K9" s="745" t="s">
        <v>1350</v>
      </c>
      <c r="L9" s="748">
        <v>95.25</v>
      </c>
      <c r="M9" s="748">
        <v>285.75</v>
      </c>
      <c r="N9" s="745">
        <v>3</v>
      </c>
      <c r="O9" s="749">
        <v>1.5</v>
      </c>
      <c r="P9" s="748"/>
      <c r="Q9" s="750">
        <v>0</v>
      </c>
      <c r="R9" s="745"/>
      <c r="S9" s="750">
        <v>0</v>
      </c>
      <c r="T9" s="749"/>
      <c r="U9" s="744">
        <v>0</v>
      </c>
    </row>
    <row r="10" spans="1:21" ht="14.4" customHeight="1" x14ac:dyDescent="0.3">
      <c r="A10" s="743">
        <v>30</v>
      </c>
      <c r="B10" s="745" t="s">
        <v>550</v>
      </c>
      <c r="C10" s="745">
        <v>89301301</v>
      </c>
      <c r="D10" s="746" t="s">
        <v>4981</v>
      </c>
      <c r="E10" s="747" t="s">
        <v>3889</v>
      </c>
      <c r="F10" s="745" t="s">
        <v>3881</v>
      </c>
      <c r="G10" s="745" t="s">
        <v>3896</v>
      </c>
      <c r="H10" s="745" t="s">
        <v>551</v>
      </c>
      <c r="I10" s="745" t="s">
        <v>710</v>
      </c>
      <c r="J10" s="745" t="s">
        <v>711</v>
      </c>
      <c r="K10" s="745" t="s">
        <v>3898</v>
      </c>
      <c r="L10" s="748">
        <v>42.42</v>
      </c>
      <c r="M10" s="748">
        <v>42.42</v>
      </c>
      <c r="N10" s="745">
        <v>1</v>
      </c>
      <c r="O10" s="749">
        <v>1</v>
      </c>
      <c r="P10" s="748"/>
      <c r="Q10" s="750">
        <v>0</v>
      </c>
      <c r="R10" s="745"/>
      <c r="S10" s="750">
        <v>0</v>
      </c>
      <c r="T10" s="749"/>
      <c r="U10" s="744">
        <v>0</v>
      </c>
    </row>
    <row r="11" spans="1:21" ht="14.4" customHeight="1" x14ac:dyDescent="0.3">
      <c r="A11" s="743">
        <v>30</v>
      </c>
      <c r="B11" s="745" t="s">
        <v>550</v>
      </c>
      <c r="C11" s="745">
        <v>89301301</v>
      </c>
      <c r="D11" s="746" t="s">
        <v>4981</v>
      </c>
      <c r="E11" s="747" t="s">
        <v>3889</v>
      </c>
      <c r="F11" s="745" t="s">
        <v>3881</v>
      </c>
      <c r="G11" s="745" t="s">
        <v>3896</v>
      </c>
      <c r="H11" s="745" t="s">
        <v>551</v>
      </c>
      <c r="I11" s="745" t="s">
        <v>710</v>
      </c>
      <c r="J11" s="745" t="s">
        <v>711</v>
      </c>
      <c r="K11" s="745" t="s">
        <v>3898</v>
      </c>
      <c r="L11" s="748">
        <v>85.72</v>
      </c>
      <c r="M11" s="748">
        <v>171.44</v>
      </c>
      <c r="N11" s="745">
        <v>2</v>
      </c>
      <c r="O11" s="749">
        <v>1</v>
      </c>
      <c r="P11" s="748">
        <v>85.72</v>
      </c>
      <c r="Q11" s="750">
        <v>0.5</v>
      </c>
      <c r="R11" s="745">
        <v>1</v>
      </c>
      <c r="S11" s="750">
        <v>0.5</v>
      </c>
      <c r="T11" s="749">
        <v>0.5</v>
      </c>
      <c r="U11" s="744">
        <v>0.5</v>
      </c>
    </row>
    <row r="12" spans="1:21" ht="14.4" customHeight="1" x14ac:dyDescent="0.3">
      <c r="A12" s="743">
        <v>30</v>
      </c>
      <c r="B12" s="745" t="s">
        <v>550</v>
      </c>
      <c r="C12" s="745">
        <v>89301301</v>
      </c>
      <c r="D12" s="746" t="s">
        <v>4981</v>
      </c>
      <c r="E12" s="747" t="s">
        <v>3889</v>
      </c>
      <c r="F12" s="745" t="s">
        <v>3881</v>
      </c>
      <c r="G12" s="745" t="s">
        <v>3896</v>
      </c>
      <c r="H12" s="745" t="s">
        <v>551</v>
      </c>
      <c r="I12" s="745" t="s">
        <v>741</v>
      </c>
      <c r="J12" s="745" t="s">
        <v>3899</v>
      </c>
      <c r="K12" s="745" t="s">
        <v>1701</v>
      </c>
      <c r="L12" s="748">
        <v>44.8</v>
      </c>
      <c r="M12" s="748">
        <v>44.8</v>
      </c>
      <c r="N12" s="745">
        <v>1</v>
      </c>
      <c r="O12" s="749">
        <v>0.5</v>
      </c>
      <c r="P12" s="748"/>
      <c r="Q12" s="750">
        <v>0</v>
      </c>
      <c r="R12" s="745"/>
      <c r="S12" s="750">
        <v>0</v>
      </c>
      <c r="T12" s="749"/>
      <c r="U12" s="744">
        <v>0</v>
      </c>
    </row>
    <row r="13" spans="1:21" ht="14.4" customHeight="1" x14ac:dyDescent="0.3">
      <c r="A13" s="743">
        <v>30</v>
      </c>
      <c r="B13" s="745" t="s">
        <v>550</v>
      </c>
      <c r="C13" s="745">
        <v>89301301</v>
      </c>
      <c r="D13" s="746" t="s">
        <v>4981</v>
      </c>
      <c r="E13" s="747" t="s">
        <v>3889</v>
      </c>
      <c r="F13" s="745" t="s">
        <v>3881</v>
      </c>
      <c r="G13" s="745" t="s">
        <v>3896</v>
      </c>
      <c r="H13" s="745" t="s">
        <v>551</v>
      </c>
      <c r="I13" s="745" t="s">
        <v>741</v>
      </c>
      <c r="J13" s="745" t="s">
        <v>3899</v>
      </c>
      <c r="K13" s="745" t="s">
        <v>1701</v>
      </c>
      <c r="L13" s="748">
        <v>47.63</v>
      </c>
      <c r="M13" s="748">
        <v>47.63</v>
      </c>
      <c r="N13" s="745">
        <v>1</v>
      </c>
      <c r="O13" s="749">
        <v>0.5</v>
      </c>
      <c r="P13" s="748"/>
      <c r="Q13" s="750">
        <v>0</v>
      </c>
      <c r="R13" s="745"/>
      <c r="S13" s="750">
        <v>0</v>
      </c>
      <c r="T13" s="749"/>
      <c r="U13" s="744">
        <v>0</v>
      </c>
    </row>
    <row r="14" spans="1:21" ht="14.4" customHeight="1" x14ac:dyDescent="0.3">
      <c r="A14" s="743">
        <v>30</v>
      </c>
      <c r="B14" s="745" t="s">
        <v>550</v>
      </c>
      <c r="C14" s="745">
        <v>89301301</v>
      </c>
      <c r="D14" s="746" t="s">
        <v>4981</v>
      </c>
      <c r="E14" s="747" t="s">
        <v>3889</v>
      </c>
      <c r="F14" s="745" t="s">
        <v>3881</v>
      </c>
      <c r="G14" s="745" t="s">
        <v>3900</v>
      </c>
      <c r="H14" s="745" t="s">
        <v>2717</v>
      </c>
      <c r="I14" s="745" t="s">
        <v>2891</v>
      </c>
      <c r="J14" s="745" t="s">
        <v>3837</v>
      </c>
      <c r="K14" s="745" t="s">
        <v>3838</v>
      </c>
      <c r="L14" s="748">
        <v>6.98</v>
      </c>
      <c r="M14" s="748">
        <v>13.96</v>
      </c>
      <c r="N14" s="745">
        <v>2</v>
      </c>
      <c r="O14" s="749">
        <v>1</v>
      </c>
      <c r="P14" s="748"/>
      <c r="Q14" s="750">
        <v>0</v>
      </c>
      <c r="R14" s="745"/>
      <c r="S14" s="750">
        <v>0</v>
      </c>
      <c r="T14" s="749"/>
      <c r="U14" s="744">
        <v>0</v>
      </c>
    </row>
    <row r="15" spans="1:21" ht="14.4" customHeight="1" x14ac:dyDescent="0.3">
      <c r="A15" s="743">
        <v>30</v>
      </c>
      <c r="B15" s="745" t="s">
        <v>550</v>
      </c>
      <c r="C15" s="745">
        <v>89301301</v>
      </c>
      <c r="D15" s="746" t="s">
        <v>4981</v>
      </c>
      <c r="E15" s="747" t="s">
        <v>3889</v>
      </c>
      <c r="F15" s="745" t="s">
        <v>3881</v>
      </c>
      <c r="G15" s="745" t="s">
        <v>3901</v>
      </c>
      <c r="H15" s="745" t="s">
        <v>2717</v>
      </c>
      <c r="I15" s="745" t="s">
        <v>2741</v>
      </c>
      <c r="J15" s="745" t="s">
        <v>2742</v>
      </c>
      <c r="K15" s="745" t="s">
        <v>3710</v>
      </c>
      <c r="L15" s="748">
        <v>75.28</v>
      </c>
      <c r="M15" s="748">
        <v>376.4</v>
      </c>
      <c r="N15" s="745">
        <v>5</v>
      </c>
      <c r="O15" s="749">
        <v>2.5</v>
      </c>
      <c r="P15" s="748"/>
      <c r="Q15" s="750">
        <v>0</v>
      </c>
      <c r="R15" s="745"/>
      <c r="S15" s="750">
        <v>0</v>
      </c>
      <c r="T15" s="749"/>
      <c r="U15" s="744">
        <v>0</v>
      </c>
    </row>
    <row r="16" spans="1:21" ht="14.4" customHeight="1" x14ac:dyDescent="0.3">
      <c r="A16" s="743">
        <v>30</v>
      </c>
      <c r="B16" s="745" t="s">
        <v>550</v>
      </c>
      <c r="C16" s="745">
        <v>89301301</v>
      </c>
      <c r="D16" s="746" t="s">
        <v>4981</v>
      </c>
      <c r="E16" s="747" t="s">
        <v>3889</v>
      </c>
      <c r="F16" s="745" t="s">
        <v>3881</v>
      </c>
      <c r="G16" s="745" t="s">
        <v>3902</v>
      </c>
      <c r="H16" s="745" t="s">
        <v>551</v>
      </c>
      <c r="I16" s="745" t="s">
        <v>3903</v>
      </c>
      <c r="J16" s="745" t="s">
        <v>1394</v>
      </c>
      <c r="K16" s="745" t="s">
        <v>1398</v>
      </c>
      <c r="L16" s="748">
        <v>81.209999999999994</v>
      </c>
      <c r="M16" s="748">
        <v>81.209999999999994</v>
      </c>
      <c r="N16" s="745">
        <v>1</v>
      </c>
      <c r="O16" s="749">
        <v>0.5</v>
      </c>
      <c r="P16" s="748"/>
      <c r="Q16" s="750">
        <v>0</v>
      </c>
      <c r="R16" s="745"/>
      <c r="S16" s="750">
        <v>0</v>
      </c>
      <c r="T16" s="749"/>
      <c r="U16" s="744">
        <v>0</v>
      </c>
    </row>
    <row r="17" spans="1:21" ht="14.4" customHeight="1" x14ac:dyDescent="0.3">
      <c r="A17" s="743">
        <v>30</v>
      </c>
      <c r="B17" s="745" t="s">
        <v>550</v>
      </c>
      <c r="C17" s="745">
        <v>89301301</v>
      </c>
      <c r="D17" s="746" t="s">
        <v>4981</v>
      </c>
      <c r="E17" s="747" t="s">
        <v>3889</v>
      </c>
      <c r="F17" s="745" t="s">
        <v>3881</v>
      </c>
      <c r="G17" s="745" t="s">
        <v>3902</v>
      </c>
      <c r="H17" s="745" t="s">
        <v>551</v>
      </c>
      <c r="I17" s="745" t="s">
        <v>3904</v>
      </c>
      <c r="J17" s="745" t="s">
        <v>1388</v>
      </c>
      <c r="K17" s="745" t="s">
        <v>1289</v>
      </c>
      <c r="L17" s="748">
        <v>0</v>
      </c>
      <c r="M17" s="748">
        <v>0</v>
      </c>
      <c r="N17" s="745">
        <v>4</v>
      </c>
      <c r="O17" s="749">
        <v>2</v>
      </c>
      <c r="P17" s="748">
        <v>0</v>
      </c>
      <c r="Q17" s="750"/>
      <c r="R17" s="745">
        <v>1</v>
      </c>
      <c r="S17" s="750">
        <v>0.25</v>
      </c>
      <c r="T17" s="749">
        <v>0.5</v>
      </c>
      <c r="U17" s="744">
        <v>0.25</v>
      </c>
    </row>
    <row r="18" spans="1:21" ht="14.4" customHeight="1" x14ac:dyDescent="0.3">
      <c r="A18" s="743">
        <v>30</v>
      </c>
      <c r="B18" s="745" t="s">
        <v>550</v>
      </c>
      <c r="C18" s="745">
        <v>89301301</v>
      </c>
      <c r="D18" s="746" t="s">
        <v>4981</v>
      </c>
      <c r="E18" s="747" t="s">
        <v>3889</v>
      </c>
      <c r="F18" s="745" t="s">
        <v>3881</v>
      </c>
      <c r="G18" s="745" t="s">
        <v>3902</v>
      </c>
      <c r="H18" s="745" t="s">
        <v>551</v>
      </c>
      <c r="I18" s="745" t="s">
        <v>1391</v>
      </c>
      <c r="J18" s="745" t="s">
        <v>1388</v>
      </c>
      <c r="K18" s="745" t="s">
        <v>1289</v>
      </c>
      <c r="L18" s="748">
        <v>60.92</v>
      </c>
      <c r="M18" s="748">
        <v>121.84</v>
      </c>
      <c r="N18" s="745">
        <v>2</v>
      </c>
      <c r="O18" s="749">
        <v>1</v>
      </c>
      <c r="P18" s="748"/>
      <c r="Q18" s="750">
        <v>0</v>
      </c>
      <c r="R18" s="745"/>
      <c r="S18" s="750">
        <v>0</v>
      </c>
      <c r="T18" s="749"/>
      <c r="U18" s="744">
        <v>0</v>
      </c>
    </row>
    <row r="19" spans="1:21" ht="14.4" customHeight="1" x14ac:dyDescent="0.3">
      <c r="A19" s="743">
        <v>30</v>
      </c>
      <c r="B19" s="745" t="s">
        <v>550</v>
      </c>
      <c r="C19" s="745">
        <v>89301301</v>
      </c>
      <c r="D19" s="746" t="s">
        <v>4981</v>
      </c>
      <c r="E19" s="747" t="s">
        <v>3889</v>
      </c>
      <c r="F19" s="745" t="s">
        <v>3881</v>
      </c>
      <c r="G19" s="745" t="s">
        <v>3905</v>
      </c>
      <c r="H19" s="745" t="s">
        <v>551</v>
      </c>
      <c r="I19" s="745" t="s">
        <v>3340</v>
      </c>
      <c r="J19" s="745" t="s">
        <v>3774</v>
      </c>
      <c r="K19" s="745" t="s">
        <v>3775</v>
      </c>
      <c r="L19" s="748">
        <v>151.61000000000001</v>
      </c>
      <c r="M19" s="748">
        <v>151.61000000000001</v>
      </c>
      <c r="N19" s="745">
        <v>1</v>
      </c>
      <c r="O19" s="749">
        <v>0.5</v>
      </c>
      <c r="P19" s="748"/>
      <c r="Q19" s="750">
        <v>0</v>
      </c>
      <c r="R19" s="745"/>
      <c r="S19" s="750">
        <v>0</v>
      </c>
      <c r="T19" s="749"/>
      <c r="U19" s="744">
        <v>0</v>
      </c>
    </row>
    <row r="20" spans="1:21" ht="14.4" customHeight="1" x14ac:dyDescent="0.3">
      <c r="A20" s="743">
        <v>30</v>
      </c>
      <c r="B20" s="745" t="s">
        <v>550</v>
      </c>
      <c r="C20" s="745">
        <v>89301301</v>
      </c>
      <c r="D20" s="746" t="s">
        <v>4981</v>
      </c>
      <c r="E20" s="747" t="s">
        <v>3889</v>
      </c>
      <c r="F20" s="745" t="s">
        <v>3881</v>
      </c>
      <c r="G20" s="745" t="s">
        <v>3906</v>
      </c>
      <c r="H20" s="745" t="s">
        <v>551</v>
      </c>
      <c r="I20" s="745" t="s">
        <v>3907</v>
      </c>
      <c r="J20" s="745" t="s">
        <v>3908</v>
      </c>
      <c r="K20" s="745" t="s">
        <v>1108</v>
      </c>
      <c r="L20" s="748">
        <v>130.59</v>
      </c>
      <c r="M20" s="748">
        <v>261.18</v>
      </c>
      <c r="N20" s="745">
        <v>2</v>
      </c>
      <c r="O20" s="749">
        <v>1</v>
      </c>
      <c r="P20" s="748">
        <v>130.59</v>
      </c>
      <c r="Q20" s="750">
        <v>0.5</v>
      </c>
      <c r="R20" s="745">
        <v>1</v>
      </c>
      <c r="S20" s="750">
        <v>0.5</v>
      </c>
      <c r="T20" s="749">
        <v>0.5</v>
      </c>
      <c r="U20" s="744">
        <v>0.5</v>
      </c>
    </row>
    <row r="21" spans="1:21" ht="14.4" customHeight="1" x14ac:dyDescent="0.3">
      <c r="A21" s="743">
        <v>30</v>
      </c>
      <c r="B21" s="745" t="s">
        <v>550</v>
      </c>
      <c r="C21" s="745">
        <v>89301301</v>
      </c>
      <c r="D21" s="746" t="s">
        <v>4981</v>
      </c>
      <c r="E21" s="747" t="s">
        <v>3889</v>
      </c>
      <c r="F21" s="745" t="s">
        <v>3881</v>
      </c>
      <c r="G21" s="745" t="s">
        <v>3906</v>
      </c>
      <c r="H21" s="745" t="s">
        <v>2717</v>
      </c>
      <c r="I21" s="745" t="s">
        <v>2899</v>
      </c>
      <c r="J21" s="745" t="s">
        <v>3044</v>
      </c>
      <c r="K21" s="745" t="s">
        <v>1105</v>
      </c>
      <c r="L21" s="748">
        <v>65.3</v>
      </c>
      <c r="M21" s="748">
        <v>326.5</v>
      </c>
      <c r="N21" s="745">
        <v>5</v>
      </c>
      <c r="O21" s="749">
        <v>2.5</v>
      </c>
      <c r="P21" s="748"/>
      <c r="Q21" s="750">
        <v>0</v>
      </c>
      <c r="R21" s="745"/>
      <c r="S21" s="750">
        <v>0</v>
      </c>
      <c r="T21" s="749"/>
      <c r="U21" s="744">
        <v>0</v>
      </c>
    </row>
    <row r="22" spans="1:21" ht="14.4" customHeight="1" x14ac:dyDescent="0.3">
      <c r="A22" s="743">
        <v>30</v>
      </c>
      <c r="B22" s="745" t="s">
        <v>550</v>
      </c>
      <c r="C22" s="745">
        <v>89301301</v>
      </c>
      <c r="D22" s="746" t="s">
        <v>4981</v>
      </c>
      <c r="E22" s="747" t="s">
        <v>3889</v>
      </c>
      <c r="F22" s="745" t="s">
        <v>3881</v>
      </c>
      <c r="G22" s="745" t="s">
        <v>3906</v>
      </c>
      <c r="H22" s="745" t="s">
        <v>2717</v>
      </c>
      <c r="I22" s="745" t="s">
        <v>2902</v>
      </c>
      <c r="J22" s="745" t="s">
        <v>2907</v>
      </c>
      <c r="K22" s="745" t="s">
        <v>1108</v>
      </c>
      <c r="L22" s="748">
        <v>130.59</v>
      </c>
      <c r="M22" s="748">
        <v>783.54000000000008</v>
      </c>
      <c r="N22" s="745">
        <v>6</v>
      </c>
      <c r="O22" s="749">
        <v>3.5</v>
      </c>
      <c r="P22" s="748"/>
      <c r="Q22" s="750">
        <v>0</v>
      </c>
      <c r="R22" s="745"/>
      <c r="S22" s="750">
        <v>0</v>
      </c>
      <c r="T22" s="749"/>
      <c r="U22" s="744">
        <v>0</v>
      </c>
    </row>
    <row r="23" spans="1:21" ht="14.4" customHeight="1" x14ac:dyDescent="0.3">
      <c r="A23" s="743">
        <v>30</v>
      </c>
      <c r="B23" s="745" t="s">
        <v>550</v>
      </c>
      <c r="C23" s="745">
        <v>89301301</v>
      </c>
      <c r="D23" s="746" t="s">
        <v>4981</v>
      </c>
      <c r="E23" s="747" t="s">
        <v>3889</v>
      </c>
      <c r="F23" s="745" t="s">
        <v>3881</v>
      </c>
      <c r="G23" s="745" t="s">
        <v>3909</v>
      </c>
      <c r="H23" s="745" t="s">
        <v>551</v>
      </c>
      <c r="I23" s="745" t="s">
        <v>2197</v>
      </c>
      <c r="J23" s="745" t="s">
        <v>3910</v>
      </c>
      <c r="K23" s="745" t="s">
        <v>2106</v>
      </c>
      <c r="L23" s="748">
        <v>97.42</v>
      </c>
      <c r="M23" s="748">
        <v>97.42</v>
      </c>
      <c r="N23" s="745">
        <v>1</v>
      </c>
      <c r="O23" s="749">
        <v>0.5</v>
      </c>
      <c r="P23" s="748"/>
      <c r="Q23" s="750">
        <v>0</v>
      </c>
      <c r="R23" s="745"/>
      <c r="S23" s="750">
        <v>0</v>
      </c>
      <c r="T23" s="749"/>
      <c r="U23" s="744">
        <v>0</v>
      </c>
    </row>
    <row r="24" spans="1:21" ht="14.4" customHeight="1" x14ac:dyDescent="0.3">
      <c r="A24" s="743">
        <v>30</v>
      </c>
      <c r="B24" s="745" t="s">
        <v>550</v>
      </c>
      <c r="C24" s="745">
        <v>89301301</v>
      </c>
      <c r="D24" s="746" t="s">
        <v>4981</v>
      </c>
      <c r="E24" s="747" t="s">
        <v>3889</v>
      </c>
      <c r="F24" s="745" t="s">
        <v>3881</v>
      </c>
      <c r="G24" s="745" t="s">
        <v>3911</v>
      </c>
      <c r="H24" s="745" t="s">
        <v>2717</v>
      </c>
      <c r="I24" s="745" t="s">
        <v>2828</v>
      </c>
      <c r="J24" s="745" t="s">
        <v>2829</v>
      </c>
      <c r="K24" s="745" t="s">
        <v>2443</v>
      </c>
      <c r="L24" s="748">
        <v>41.89</v>
      </c>
      <c r="M24" s="748">
        <v>125.67</v>
      </c>
      <c r="N24" s="745">
        <v>3</v>
      </c>
      <c r="O24" s="749">
        <v>1.5</v>
      </c>
      <c r="P24" s="748"/>
      <c r="Q24" s="750">
        <v>0</v>
      </c>
      <c r="R24" s="745"/>
      <c r="S24" s="750">
        <v>0</v>
      </c>
      <c r="T24" s="749"/>
      <c r="U24" s="744">
        <v>0</v>
      </c>
    </row>
    <row r="25" spans="1:21" ht="14.4" customHeight="1" x14ac:dyDescent="0.3">
      <c r="A25" s="743">
        <v>30</v>
      </c>
      <c r="B25" s="745" t="s">
        <v>550</v>
      </c>
      <c r="C25" s="745">
        <v>89301301</v>
      </c>
      <c r="D25" s="746" t="s">
        <v>4981</v>
      </c>
      <c r="E25" s="747" t="s">
        <v>3889</v>
      </c>
      <c r="F25" s="745" t="s">
        <v>3881</v>
      </c>
      <c r="G25" s="745" t="s">
        <v>3912</v>
      </c>
      <c r="H25" s="745" t="s">
        <v>551</v>
      </c>
      <c r="I25" s="745" t="s">
        <v>3913</v>
      </c>
      <c r="J25" s="745" t="s">
        <v>1524</v>
      </c>
      <c r="K25" s="745" t="s">
        <v>3914</v>
      </c>
      <c r="L25" s="748">
        <v>0</v>
      </c>
      <c r="M25" s="748">
        <v>0</v>
      </c>
      <c r="N25" s="745">
        <v>1</v>
      </c>
      <c r="O25" s="749">
        <v>0.5</v>
      </c>
      <c r="P25" s="748"/>
      <c r="Q25" s="750"/>
      <c r="R25" s="745"/>
      <c r="S25" s="750">
        <v>0</v>
      </c>
      <c r="T25" s="749"/>
      <c r="U25" s="744">
        <v>0</v>
      </c>
    </row>
    <row r="26" spans="1:21" ht="14.4" customHeight="1" x14ac:dyDescent="0.3">
      <c r="A26" s="743">
        <v>30</v>
      </c>
      <c r="B26" s="745" t="s">
        <v>550</v>
      </c>
      <c r="C26" s="745">
        <v>89301301</v>
      </c>
      <c r="D26" s="746" t="s">
        <v>4981</v>
      </c>
      <c r="E26" s="747" t="s">
        <v>3889</v>
      </c>
      <c r="F26" s="745" t="s">
        <v>3881</v>
      </c>
      <c r="G26" s="745" t="s">
        <v>3915</v>
      </c>
      <c r="H26" s="745" t="s">
        <v>551</v>
      </c>
      <c r="I26" s="745" t="s">
        <v>3916</v>
      </c>
      <c r="J26" s="745" t="s">
        <v>3917</v>
      </c>
      <c r="K26" s="745" t="s">
        <v>3918</v>
      </c>
      <c r="L26" s="748">
        <v>31.43</v>
      </c>
      <c r="M26" s="748">
        <v>31.43</v>
      </c>
      <c r="N26" s="745">
        <v>1</v>
      </c>
      <c r="O26" s="749">
        <v>0.5</v>
      </c>
      <c r="P26" s="748"/>
      <c r="Q26" s="750">
        <v>0</v>
      </c>
      <c r="R26" s="745"/>
      <c r="S26" s="750">
        <v>0</v>
      </c>
      <c r="T26" s="749"/>
      <c r="U26" s="744">
        <v>0</v>
      </c>
    </row>
    <row r="27" spans="1:21" ht="14.4" customHeight="1" x14ac:dyDescent="0.3">
      <c r="A27" s="743">
        <v>30</v>
      </c>
      <c r="B27" s="745" t="s">
        <v>550</v>
      </c>
      <c r="C27" s="745">
        <v>89301301</v>
      </c>
      <c r="D27" s="746" t="s">
        <v>4981</v>
      </c>
      <c r="E27" s="747" t="s">
        <v>3889</v>
      </c>
      <c r="F27" s="745" t="s">
        <v>3881</v>
      </c>
      <c r="G27" s="745" t="s">
        <v>3915</v>
      </c>
      <c r="H27" s="745" t="s">
        <v>551</v>
      </c>
      <c r="I27" s="745" t="s">
        <v>3919</v>
      </c>
      <c r="J27" s="745" t="s">
        <v>3917</v>
      </c>
      <c r="K27" s="745" t="s">
        <v>3920</v>
      </c>
      <c r="L27" s="748">
        <v>0</v>
      </c>
      <c r="M27" s="748">
        <v>0</v>
      </c>
      <c r="N27" s="745">
        <v>1</v>
      </c>
      <c r="O27" s="749">
        <v>0.5</v>
      </c>
      <c r="P27" s="748"/>
      <c r="Q27" s="750"/>
      <c r="R27" s="745"/>
      <c r="S27" s="750">
        <v>0</v>
      </c>
      <c r="T27" s="749"/>
      <c r="U27" s="744">
        <v>0</v>
      </c>
    </row>
    <row r="28" spans="1:21" ht="14.4" customHeight="1" x14ac:dyDescent="0.3">
      <c r="A28" s="743">
        <v>30</v>
      </c>
      <c r="B28" s="745" t="s">
        <v>550</v>
      </c>
      <c r="C28" s="745">
        <v>89301301</v>
      </c>
      <c r="D28" s="746" t="s">
        <v>4981</v>
      </c>
      <c r="E28" s="747" t="s">
        <v>3889</v>
      </c>
      <c r="F28" s="745" t="s">
        <v>3881</v>
      </c>
      <c r="G28" s="745" t="s">
        <v>3915</v>
      </c>
      <c r="H28" s="745" t="s">
        <v>2717</v>
      </c>
      <c r="I28" s="745" t="s">
        <v>2815</v>
      </c>
      <c r="J28" s="745" t="s">
        <v>2816</v>
      </c>
      <c r="K28" s="745" t="s">
        <v>1293</v>
      </c>
      <c r="L28" s="748">
        <v>44.89</v>
      </c>
      <c r="M28" s="748">
        <v>134.67000000000002</v>
      </c>
      <c r="N28" s="745">
        <v>3</v>
      </c>
      <c r="O28" s="749">
        <v>1.5</v>
      </c>
      <c r="P28" s="748"/>
      <c r="Q28" s="750">
        <v>0</v>
      </c>
      <c r="R28" s="745"/>
      <c r="S28" s="750">
        <v>0</v>
      </c>
      <c r="T28" s="749"/>
      <c r="U28" s="744">
        <v>0</v>
      </c>
    </row>
    <row r="29" spans="1:21" ht="14.4" customHeight="1" x14ac:dyDescent="0.3">
      <c r="A29" s="743">
        <v>30</v>
      </c>
      <c r="B29" s="745" t="s">
        <v>550</v>
      </c>
      <c r="C29" s="745">
        <v>89301301</v>
      </c>
      <c r="D29" s="746" t="s">
        <v>4981</v>
      </c>
      <c r="E29" s="747" t="s">
        <v>3889</v>
      </c>
      <c r="F29" s="745" t="s">
        <v>3881</v>
      </c>
      <c r="G29" s="745" t="s">
        <v>3921</v>
      </c>
      <c r="H29" s="745" t="s">
        <v>551</v>
      </c>
      <c r="I29" s="745" t="s">
        <v>1160</v>
      </c>
      <c r="J29" s="745" t="s">
        <v>3922</v>
      </c>
      <c r="K29" s="745" t="s">
        <v>3923</v>
      </c>
      <c r="L29" s="748">
        <v>0</v>
      </c>
      <c r="M29" s="748">
        <v>0</v>
      </c>
      <c r="N29" s="745">
        <v>1</v>
      </c>
      <c r="O29" s="749">
        <v>1</v>
      </c>
      <c r="P29" s="748"/>
      <c r="Q29" s="750"/>
      <c r="R29" s="745"/>
      <c r="S29" s="750">
        <v>0</v>
      </c>
      <c r="T29" s="749"/>
      <c r="U29" s="744">
        <v>0</v>
      </c>
    </row>
    <row r="30" spans="1:21" ht="14.4" customHeight="1" x14ac:dyDescent="0.3">
      <c r="A30" s="743">
        <v>30</v>
      </c>
      <c r="B30" s="745" t="s">
        <v>550</v>
      </c>
      <c r="C30" s="745">
        <v>89301301</v>
      </c>
      <c r="D30" s="746" t="s">
        <v>4981</v>
      </c>
      <c r="E30" s="747" t="s">
        <v>3889</v>
      </c>
      <c r="F30" s="745" t="s">
        <v>3881</v>
      </c>
      <c r="G30" s="745" t="s">
        <v>3924</v>
      </c>
      <c r="H30" s="745" t="s">
        <v>551</v>
      </c>
      <c r="I30" s="745" t="s">
        <v>2260</v>
      </c>
      <c r="J30" s="745" t="s">
        <v>2261</v>
      </c>
      <c r="K30" s="745" t="s">
        <v>3925</v>
      </c>
      <c r="L30" s="748">
        <v>313.76</v>
      </c>
      <c r="M30" s="748">
        <v>313.76</v>
      </c>
      <c r="N30" s="745">
        <v>1</v>
      </c>
      <c r="O30" s="749">
        <v>0.5</v>
      </c>
      <c r="P30" s="748"/>
      <c r="Q30" s="750">
        <v>0</v>
      </c>
      <c r="R30" s="745"/>
      <c r="S30" s="750">
        <v>0</v>
      </c>
      <c r="T30" s="749"/>
      <c r="U30" s="744">
        <v>0</v>
      </c>
    </row>
    <row r="31" spans="1:21" ht="14.4" customHeight="1" x14ac:dyDescent="0.3">
      <c r="A31" s="743">
        <v>30</v>
      </c>
      <c r="B31" s="745" t="s">
        <v>550</v>
      </c>
      <c r="C31" s="745">
        <v>89301301</v>
      </c>
      <c r="D31" s="746" t="s">
        <v>4981</v>
      </c>
      <c r="E31" s="747" t="s">
        <v>3889</v>
      </c>
      <c r="F31" s="745" t="s">
        <v>3881</v>
      </c>
      <c r="G31" s="745" t="s">
        <v>3926</v>
      </c>
      <c r="H31" s="745" t="s">
        <v>2717</v>
      </c>
      <c r="I31" s="745" t="s">
        <v>2866</v>
      </c>
      <c r="J31" s="745" t="s">
        <v>2732</v>
      </c>
      <c r="K31" s="745" t="s">
        <v>1105</v>
      </c>
      <c r="L31" s="748">
        <v>118.82</v>
      </c>
      <c r="M31" s="748">
        <v>118.82</v>
      </c>
      <c r="N31" s="745">
        <v>1</v>
      </c>
      <c r="O31" s="749">
        <v>0.5</v>
      </c>
      <c r="P31" s="748"/>
      <c r="Q31" s="750">
        <v>0</v>
      </c>
      <c r="R31" s="745"/>
      <c r="S31" s="750">
        <v>0</v>
      </c>
      <c r="T31" s="749"/>
      <c r="U31" s="744">
        <v>0</v>
      </c>
    </row>
    <row r="32" spans="1:21" ht="14.4" customHeight="1" x14ac:dyDescent="0.3">
      <c r="A32" s="743">
        <v>30</v>
      </c>
      <c r="B32" s="745" t="s">
        <v>550</v>
      </c>
      <c r="C32" s="745">
        <v>89301301</v>
      </c>
      <c r="D32" s="746" t="s">
        <v>4981</v>
      </c>
      <c r="E32" s="747" t="s">
        <v>3889</v>
      </c>
      <c r="F32" s="745" t="s">
        <v>3881</v>
      </c>
      <c r="G32" s="745" t="s">
        <v>3927</v>
      </c>
      <c r="H32" s="745" t="s">
        <v>2717</v>
      </c>
      <c r="I32" s="745" t="s">
        <v>2964</v>
      </c>
      <c r="J32" s="745" t="s">
        <v>2965</v>
      </c>
      <c r="K32" s="745" t="s">
        <v>3843</v>
      </c>
      <c r="L32" s="748">
        <v>162.13</v>
      </c>
      <c r="M32" s="748">
        <v>162.13</v>
      </c>
      <c r="N32" s="745">
        <v>1</v>
      </c>
      <c r="O32" s="749">
        <v>0.5</v>
      </c>
      <c r="P32" s="748">
        <v>162.13</v>
      </c>
      <c r="Q32" s="750">
        <v>1</v>
      </c>
      <c r="R32" s="745">
        <v>1</v>
      </c>
      <c r="S32" s="750">
        <v>1</v>
      </c>
      <c r="T32" s="749">
        <v>0.5</v>
      </c>
      <c r="U32" s="744">
        <v>1</v>
      </c>
    </row>
    <row r="33" spans="1:21" ht="14.4" customHeight="1" x14ac:dyDescent="0.3">
      <c r="A33" s="743">
        <v>30</v>
      </c>
      <c r="B33" s="745" t="s">
        <v>550</v>
      </c>
      <c r="C33" s="745">
        <v>89301301</v>
      </c>
      <c r="D33" s="746" t="s">
        <v>4981</v>
      </c>
      <c r="E33" s="747" t="s">
        <v>3889</v>
      </c>
      <c r="F33" s="745" t="s">
        <v>3881</v>
      </c>
      <c r="G33" s="745" t="s">
        <v>3927</v>
      </c>
      <c r="H33" s="745" t="s">
        <v>2717</v>
      </c>
      <c r="I33" s="745" t="s">
        <v>3096</v>
      </c>
      <c r="J33" s="745" t="s">
        <v>2767</v>
      </c>
      <c r="K33" s="745" t="s">
        <v>3844</v>
      </c>
      <c r="L33" s="748">
        <v>216.16</v>
      </c>
      <c r="M33" s="748">
        <v>432.32</v>
      </c>
      <c r="N33" s="745">
        <v>2</v>
      </c>
      <c r="O33" s="749">
        <v>1.5</v>
      </c>
      <c r="P33" s="748"/>
      <c r="Q33" s="750">
        <v>0</v>
      </c>
      <c r="R33" s="745"/>
      <c r="S33" s="750">
        <v>0</v>
      </c>
      <c r="T33" s="749"/>
      <c r="U33" s="744">
        <v>0</v>
      </c>
    </row>
    <row r="34" spans="1:21" ht="14.4" customHeight="1" x14ac:dyDescent="0.3">
      <c r="A34" s="743">
        <v>30</v>
      </c>
      <c r="B34" s="745" t="s">
        <v>550</v>
      </c>
      <c r="C34" s="745">
        <v>89301301</v>
      </c>
      <c r="D34" s="746" t="s">
        <v>4981</v>
      </c>
      <c r="E34" s="747" t="s">
        <v>3889</v>
      </c>
      <c r="F34" s="745" t="s">
        <v>3881</v>
      </c>
      <c r="G34" s="745" t="s">
        <v>3927</v>
      </c>
      <c r="H34" s="745" t="s">
        <v>2717</v>
      </c>
      <c r="I34" s="745" t="s">
        <v>3096</v>
      </c>
      <c r="J34" s="745" t="s">
        <v>2767</v>
      </c>
      <c r="K34" s="745" t="s">
        <v>3844</v>
      </c>
      <c r="L34" s="748">
        <v>138</v>
      </c>
      <c r="M34" s="748">
        <v>276</v>
      </c>
      <c r="N34" s="745">
        <v>2</v>
      </c>
      <c r="O34" s="749">
        <v>1</v>
      </c>
      <c r="P34" s="748"/>
      <c r="Q34" s="750">
        <v>0</v>
      </c>
      <c r="R34" s="745"/>
      <c r="S34" s="750">
        <v>0</v>
      </c>
      <c r="T34" s="749"/>
      <c r="U34" s="744">
        <v>0</v>
      </c>
    </row>
    <row r="35" spans="1:21" ht="14.4" customHeight="1" x14ac:dyDescent="0.3">
      <c r="A35" s="743">
        <v>30</v>
      </c>
      <c r="B35" s="745" t="s">
        <v>550</v>
      </c>
      <c r="C35" s="745">
        <v>89301301</v>
      </c>
      <c r="D35" s="746" t="s">
        <v>4981</v>
      </c>
      <c r="E35" s="747" t="s">
        <v>3889</v>
      </c>
      <c r="F35" s="745" t="s">
        <v>3881</v>
      </c>
      <c r="G35" s="745" t="s">
        <v>3927</v>
      </c>
      <c r="H35" s="745" t="s">
        <v>551</v>
      </c>
      <c r="I35" s="745" t="s">
        <v>3928</v>
      </c>
      <c r="J35" s="745" t="s">
        <v>3929</v>
      </c>
      <c r="K35" s="745" t="s">
        <v>2443</v>
      </c>
      <c r="L35" s="748">
        <v>0</v>
      </c>
      <c r="M35" s="748">
        <v>0</v>
      </c>
      <c r="N35" s="745">
        <v>1</v>
      </c>
      <c r="O35" s="749">
        <v>0.5</v>
      </c>
      <c r="P35" s="748"/>
      <c r="Q35" s="750"/>
      <c r="R35" s="745"/>
      <c r="S35" s="750">
        <v>0</v>
      </c>
      <c r="T35" s="749"/>
      <c r="U35" s="744">
        <v>0</v>
      </c>
    </row>
    <row r="36" spans="1:21" ht="14.4" customHeight="1" x14ac:dyDescent="0.3">
      <c r="A36" s="743">
        <v>30</v>
      </c>
      <c r="B36" s="745" t="s">
        <v>550</v>
      </c>
      <c r="C36" s="745">
        <v>89301301</v>
      </c>
      <c r="D36" s="746" t="s">
        <v>4981</v>
      </c>
      <c r="E36" s="747" t="s">
        <v>3889</v>
      </c>
      <c r="F36" s="745" t="s">
        <v>3881</v>
      </c>
      <c r="G36" s="745" t="s">
        <v>3930</v>
      </c>
      <c r="H36" s="745" t="s">
        <v>551</v>
      </c>
      <c r="I36" s="745" t="s">
        <v>3931</v>
      </c>
      <c r="J36" s="745" t="s">
        <v>2953</v>
      </c>
      <c r="K36" s="745" t="s">
        <v>3932</v>
      </c>
      <c r="L36" s="748">
        <v>1242.49</v>
      </c>
      <c r="M36" s="748">
        <v>1242.49</v>
      </c>
      <c r="N36" s="745">
        <v>1</v>
      </c>
      <c r="O36" s="749">
        <v>0.5</v>
      </c>
      <c r="P36" s="748"/>
      <c r="Q36" s="750">
        <v>0</v>
      </c>
      <c r="R36" s="745"/>
      <c r="S36" s="750">
        <v>0</v>
      </c>
      <c r="T36" s="749"/>
      <c r="U36" s="744">
        <v>0</v>
      </c>
    </row>
    <row r="37" spans="1:21" ht="14.4" customHeight="1" x14ac:dyDescent="0.3">
      <c r="A37" s="743">
        <v>30</v>
      </c>
      <c r="B37" s="745" t="s">
        <v>550</v>
      </c>
      <c r="C37" s="745">
        <v>89301301</v>
      </c>
      <c r="D37" s="746" t="s">
        <v>4981</v>
      </c>
      <c r="E37" s="747" t="s">
        <v>3889</v>
      </c>
      <c r="F37" s="745" t="s">
        <v>3881</v>
      </c>
      <c r="G37" s="745" t="s">
        <v>3933</v>
      </c>
      <c r="H37" s="745" t="s">
        <v>551</v>
      </c>
      <c r="I37" s="745" t="s">
        <v>1137</v>
      </c>
      <c r="J37" s="745" t="s">
        <v>3934</v>
      </c>
      <c r="K37" s="745" t="s">
        <v>3935</v>
      </c>
      <c r="L37" s="748">
        <v>36.89</v>
      </c>
      <c r="M37" s="748">
        <v>147.56</v>
      </c>
      <c r="N37" s="745">
        <v>4</v>
      </c>
      <c r="O37" s="749">
        <v>2</v>
      </c>
      <c r="P37" s="748">
        <v>36.89</v>
      </c>
      <c r="Q37" s="750">
        <v>0.25</v>
      </c>
      <c r="R37" s="745">
        <v>1</v>
      </c>
      <c r="S37" s="750">
        <v>0.25</v>
      </c>
      <c r="T37" s="749">
        <v>0.5</v>
      </c>
      <c r="U37" s="744">
        <v>0.25</v>
      </c>
    </row>
    <row r="38" spans="1:21" ht="14.4" customHeight="1" x14ac:dyDescent="0.3">
      <c r="A38" s="743">
        <v>30</v>
      </c>
      <c r="B38" s="745" t="s">
        <v>550</v>
      </c>
      <c r="C38" s="745">
        <v>89301301</v>
      </c>
      <c r="D38" s="746" t="s">
        <v>4981</v>
      </c>
      <c r="E38" s="747" t="s">
        <v>3889</v>
      </c>
      <c r="F38" s="745" t="s">
        <v>3881</v>
      </c>
      <c r="G38" s="745" t="s">
        <v>3936</v>
      </c>
      <c r="H38" s="745" t="s">
        <v>551</v>
      </c>
      <c r="I38" s="745" t="s">
        <v>1245</v>
      </c>
      <c r="J38" s="745" t="s">
        <v>823</v>
      </c>
      <c r="K38" s="745" t="s">
        <v>3937</v>
      </c>
      <c r="L38" s="748">
        <v>57.65</v>
      </c>
      <c r="M38" s="748">
        <v>115.3</v>
      </c>
      <c r="N38" s="745">
        <v>2</v>
      </c>
      <c r="O38" s="749">
        <v>1</v>
      </c>
      <c r="P38" s="748"/>
      <c r="Q38" s="750">
        <v>0</v>
      </c>
      <c r="R38" s="745"/>
      <c r="S38" s="750">
        <v>0</v>
      </c>
      <c r="T38" s="749"/>
      <c r="U38" s="744">
        <v>0</v>
      </c>
    </row>
    <row r="39" spans="1:21" ht="14.4" customHeight="1" x14ac:dyDescent="0.3">
      <c r="A39" s="743">
        <v>30</v>
      </c>
      <c r="B39" s="745" t="s">
        <v>550</v>
      </c>
      <c r="C39" s="745">
        <v>89301301</v>
      </c>
      <c r="D39" s="746" t="s">
        <v>4981</v>
      </c>
      <c r="E39" s="747" t="s">
        <v>3889</v>
      </c>
      <c r="F39" s="745" t="s">
        <v>3881</v>
      </c>
      <c r="G39" s="745" t="s">
        <v>3938</v>
      </c>
      <c r="H39" s="745" t="s">
        <v>551</v>
      </c>
      <c r="I39" s="745" t="s">
        <v>3939</v>
      </c>
      <c r="J39" s="745" t="s">
        <v>3940</v>
      </c>
      <c r="K39" s="745" t="s">
        <v>2167</v>
      </c>
      <c r="L39" s="748">
        <v>276.22000000000003</v>
      </c>
      <c r="M39" s="748">
        <v>276.22000000000003</v>
      </c>
      <c r="N39" s="745">
        <v>1</v>
      </c>
      <c r="O39" s="749">
        <v>0.5</v>
      </c>
      <c r="P39" s="748"/>
      <c r="Q39" s="750">
        <v>0</v>
      </c>
      <c r="R39" s="745"/>
      <c r="S39" s="750">
        <v>0</v>
      </c>
      <c r="T39" s="749"/>
      <c r="U39" s="744">
        <v>0</v>
      </c>
    </row>
    <row r="40" spans="1:21" ht="14.4" customHeight="1" x14ac:dyDescent="0.3">
      <c r="A40" s="743">
        <v>30</v>
      </c>
      <c r="B40" s="745" t="s">
        <v>550</v>
      </c>
      <c r="C40" s="745">
        <v>89301301</v>
      </c>
      <c r="D40" s="746" t="s">
        <v>4981</v>
      </c>
      <c r="E40" s="747" t="s">
        <v>3889</v>
      </c>
      <c r="F40" s="745" t="s">
        <v>3881</v>
      </c>
      <c r="G40" s="745" t="s">
        <v>3941</v>
      </c>
      <c r="H40" s="745" t="s">
        <v>551</v>
      </c>
      <c r="I40" s="745" t="s">
        <v>1167</v>
      </c>
      <c r="J40" s="745" t="s">
        <v>1168</v>
      </c>
      <c r="K40" s="745" t="s">
        <v>1365</v>
      </c>
      <c r="L40" s="748">
        <v>0</v>
      </c>
      <c r="M40" s="748">
        <v>0</v>
      </c>
      <c r="N40" s="745">
        <v>1</v>
      </c>
      <c r="O40" s="749">
        <v>0.5</v>
      </c>
      <c r="P40" s="748"/>
      <c r="Q40" s="750"/>
      <c r="R40" s="745"/>
      <c r="S40" s="750">
        <v>0</v>
      </c>
      <c r="T40" s="749"/>
      <c r="U40" s="744">
        <v>0</v>
      </c>
    </row>
    <row r="41" spans="1:21" ht="14.4" customHeight="1" x14ac:dyDescent="0.3">
      <c r="A41" s="743">
        <v>30</v>
      </c>
      <c r="B41" s="745" t="s">
        <v>550</v>
      </c>
      <c r="C41" s="745">
        <v>89301301</v>
      </c>
      <c r="D41" s="746" t="s">
        <v>4981</v>
      </c>
      <c r="E41" s="747" t="s">
        <v>3889</v>
      </c>
      <c r="F41" s="745" t="s">
        <v>3881</v>
      </c>
      <c r="G41" s="745" t="s">
        <v>3942</v>
      </c>
      <c r="H41" s="745" t="s">
        <v>551</v>
      </c>
      <c r="I41" s="745" t="s">
        <v>3943</v>
      </c>
      <c r="J41" s="745" t="s">
        <v>3944</v>
      </c>
      <c r="K41" s="745" t="s">
        <v>3945</v>
      </c>
      <c r="L41" s="748">
        <v>128.80000000000001</v>
      </c>
      <c r="M41" s="748">
        <v>128.80000000000001</v>
      </c>
      <c r="N41" s="745">
        <v>1</v>
      </c>
      <c r="O41" s="749">
        <v>0.5</v>
      </c>
      <c r="P41" s="748"/>
      <c r="Q41" s="750">
        <v>0</v>
      </c>
      <c r="R41" s="745"/>
      <c r="S41" s="750">
        <v>0</v>
      </c>
      <c r="T41" s="749"/>
      <c r="U41" s="744">
        <v>0</v>
      </c>
    </row>
    <row r="42" spans="1:21" ht="14.4" customHeight="1" x14ac:dyDescent="0.3">
      <c r="A42" s="743">
        <v>30</v>
      </c>
      <c r="B42" s="745" t="s">
        <v>550</v>
      </c>
      <c r="C42" s="745">
        <v>89301301</v>
      </c>
      <c r="D42" s="746" t="s">
        <v>4981</v>
      </c>
      <c r="E42" s="747" t="s">
        <v>3889</v>
      </c>
      <c r="F42" s="745" t="s">
        <v>3881</v>
      </c>
      <c r="G42" s="745" t="s">
        <v>3946</v>
      </c>
      <c r="H42" s="745" t="s">
        <v>2717</v>
      </c>
      <c r="I42" s="745" t="s">
        <v>3947</v>
      </c>
      <c r="J42" s="745" t="s">
        <v>3138</v>
      </c>
      <c r="K42" s="745" t="s">
        <v>1293</v>
      </c>
      <c r="L42" s="748">
        <v>273.48</v>
      </c>
      <c r="M42" s="748">
        <v>273.48</v>
      </c>
      <c r="N42" s="745">
        <v>1</v>
      </c>
      <c r="O42" s="749">
        <v>0.5</v>
      </c>
      <c r="P42" s="748"/>
      <c r="Q42" s="750">
        <v>0</v>
      </c>
      <c r="R42" s="745"/>
      <c r="S42" s="750">
        <v>0</v>
      </c>
      <c r="T42" s="749"/>
      <c r="U42" s="744">
        <v>0</v>
      </c>
    </row>
    <row r="43" spans="1:21" ht="14.4" customHeight="1" x14ac:dyDescent="0.3">
      <c r="A43" s="743">
        <v>30</v>
      </c>
      <c r="B43" s="745" t="s">
        <v>550</v>
      </c>
      <c r="C43" s="745">
        <v>89301301</v>
      </c>
      <c r="D43" s="746" t="s">
        <v>4981</v>
      </c>
      <c r="E43" s="747" t="s">
        <v>3889</v>
      </c>
      <c r="F43" s="745" t="s">
        <v>3881</v>
      </c>
      <c r="G43" s="745" t="s">
        <v>3948</v>
      </c>
      <c r="H43" s="745" t="s">
        <v>551</v>
      </c>
      <c r="I43" s="745" t="s">
        <v>3949</v>
      </c>
      <c r="J43" s="745" t="s">
        <v>3950</v>
      </c>
      <c r="K43" s="745" t="s">
        <v>3037</v>
      </c>
      <c r="L43" s="748">
        <v>50.47</v>
      </c>
      <c r="M43" s="748">
        <v>50.47</v>
      </c>
      <c r="N43" s="745">
        <v>1</v>
      </c>
      <c r="O43" s="749">
        <v>0.5</v>
      </c>
      <c r="P43" s="748"/>
      <c r="Q43" s="750">
        <v>0</v>
      </c>
      <c r="R43" s="745"/>
      <c r="S43" s="750">
        <v>0</v>
      </c>
      <c r="T43" s="749"/>
      <c r="U43" s="744">
        <v>0</v>
      </c>
    </row>
    <row r="44" spans="1:21" ht="14.4" customHeight="1" x14ac:dyDescent="0.3">
      <c r="A44" s="743">
        <v>30</v>
      </c>
      <c r="B44" s="745" t="s">
        <v>550</v>
      </c>
      <c r="C44" s="745">
        <v>89301301</v>
      </c>
      <c r="D44" s="746" t="s">
        <v>4981</v>
      </c>
      <c r="E44" s="747" t="s">
        <v>3889</v>
      </c>
      <c r="F44" s="745" t="s">
        <v>3881</v>
      </c>
      <c r="G44" s="745" t="s">
        <v>3951</v>
      </c>
      <c r="H44" s="745" t="s">
        <v>551</v>
      </c>
      <c r="I44" s="745" t="s">
        <v>3952</v>
      </c>
      <c r="J44" s="745" t="s">
        <v>3953</v>
      </c>
      <c r="K44" s="745" t="s">
        <v>3954</v>
      </c>
      <c r="L44" s="748">
        <v>0</v>
      </c>
      <c r="M44" s="748">
        <v>0</v>
      </c>
      <c r="N44" s="745">
        <v>1</v>
      </c>
      <c r="O44" s="749">
        <v>0.5</v>
      </c>
      <c r="P44" s="748"/>
      <c r="Q44" s="750"/>
      <c r="R44" s="745"/>
      <c r="S44" s="750">
        <v>0</v>
      </c>
      <c r="T44" s="749"/>
      <c r="U44" s="744">
        <v>0</v>
      </c>
    </row>
    <row r="45" spans="1:21" ht="14.4" customHeight="1" x14ac:dyDescent="0.3">
      <c r="A45" s="743">
        <v>30</v>
      </c>
      <c r="B45" s="745" t="s">
        <v>550</v>
      </c>
      <c r="C45" s="745">
        <v>89301301</v>
      </c>
      <c r="D45" s="746" t="s">
        <v>4981</v>
      </c>
      <c r="E45" s="747" t="s">
        <v>3889</v>
      </c>
      <c r="F45" s="745" t="s">
        <v>3881</v>
      </c>
      <c r="G45" s="745" t="s">
        <v>3951</v>
      </c>
      <c r="H45" s="745" t="s">
        <v>551</v>
      </c>
      <c r="I45" s="745" t="s">
        <v>3952</v>
      </c>
      <c r="J45" s="745" t="s">
        <v>3953</v>
      </c>
      <c r="K45" s="745" t="s">
        <v>3954</v>
      </c>
      <c r="L45" s="748">
        <v>26.64</v>
      </c>
      <c r="M45" s="748">
        <v>26.64</v>
      </c>
      <c r="N45" s="745">
        <v>1</v>
      </c>
      <c r="O45" s="749">
        <v>0.5</v>
      </c>
      <c r="P45" s="748"/>
      <c r="Q45" s="750">
        <v>0</v>
      </c>
      <c r="R45" s="745"/>
      <c r="S45" s="750">
        <v>0</v>
      </c>
      <c r="T45" s="749"/>
      <c r="U45" s="744">
        <v>0</v>
      </c>
    </row>
    <row r="46" spans="1:21" ht="14.4" customHeight="1" x14ac:dyDescent="0.3">
      <c r="A46" s="743">
        <v>30</v>
      </c>
      <c r="B46" s="745" t="s">
        <v>550</v>
      </c>
      <c r="C46" s="745">
        <v>89301301</v>
      </c>
      <c r="D46" s="746" t="s">
        <v>4981</v>
      </c>
      <c r="E46" s="747" t="s">
        <v>3889</v>
      </c>
      <c r="F46" s="745" t="s">
        <v>3881</v>
      </c>
      <c r="G46" s="745" t="s">
        <v>3951</v>
      </c>
      <c r="H46" s="745" t="s">
        <v>551</v>
      </c>
      <c r="I46" s="745" t="s">
        <v>1036</v>
      </c>
      <c r="J46" s="745" t="s">
        <v>1037</v>
      </c>
      <c r="K46" s="745" t="s">
        <v>3955</v>
      </c>
      <c r="L46" s="748">
        <v>61.65</v>
      </c>
      <c r="M46" s="748">
        <v>246.6</v>
      </c>
      <c r="N46" s="745">
        <v>4</v>
      </c>
      <c r="O46" s="749">
        <v>2</v>
      </c>
      <c r="P46" s="748"/>
      <c r="Q46" s="750">
        <v>0</v>
      </c>
      <c r="R46" s="745"/>
      <c r="S46" s="750">
        <v>0</v>
      </c>
      <c r="T46" s="749"/>
      <c r="U46" s="744">
        <v>0</v>
      </c>
    </row>
    <row r="47" spans="1:21" ht="14.4" customHeight="1" x14ac:dyDescent="0.3">
      <c r="A47" s="743">
        <v>30</v>
      </c>
      <c r="B47" s="745" t="s">
        <v>550</v>
      </c>
      <c r="C47" s="745">
        <v>89301301</v>
      </c>
      <c r="D47" s="746" t="s">
        <v>4981</v>
      </c>
      <c r="E47" s="747" t="s">
        <v>3889</v>
      </c>
      <c r="F47" s="745" t="s">
        <v>3881</v>
      </c>
      <c r="G47" s="745" t="s">
        <v>3951</v>
      </c>
      <c r="H47" s="745" t="s">
        <v>551</v>
      </c>
      <c r="I47" s="745" t="s">
        <v>1040</v>
      </c>
      <c r="J47" s="745" t="s">
        <v>1041</v>
      </c>
      <c r="K47" s="745" t="s">
        <v>3956</v>
      </c>
      <c r="L47" s="748">
        <v>82.2</v>
      </c>
      <c r="M47" s="748">
        <v>82.2</v>
      </c>
      <c r="N47" s="745">
        <v>1</v>
      </c>
      <c r="O47" s="749">
        <v>0.5</v>
      </c>
      <c r="P47" s="748"/>
      <c r="Q47" s="750">
        <v>0</v>
      </c>
      <c r="R47" s="745"/>
      <c r="S47" s="750">
        <v>0</v>
      </c>
      <c r="T47" s="749"/>
      <c r="U47" s="744">
        <v>0</v>
      </c>
    </row>
    <row r="48" spans="1:21" ht="14.4" customHeight="1" x14ac:dyDescent="0.3">
      <c r="A48" s="743">
        <v>30</v>
      </c>
      <c r="B48" s="745" t="s">
        <v>550</v>
      </c>
      <c r="C48" s="745">
        <v>89301301</v>
      </c>
      <c r="D48" s="746" t="s">
        <v>4981</v>
      </c>
      <c r="E48" s="747" t="s">
        <v>3889</v>
      </c>
      <c r="F48" s="745" t="s">
        <v>3881</v>
      </c>
      <c r="G48" s="745" t="s">
        <v>3951</v>
      </c>
      <c r="H48" s="745" t="s">
        <v>551</v>
      </c>
      <c r="I48" s="745" t="s">
        <v>1044</v>
      </c>
      <c r="J48" s="745" t="s">
        <v>1041</v>
      </c>
      <c r="K48" s="745" t="s">
        <v>3957</v>
      </c>
      <c r="L48" s="748">
        <v>205.5</v>
      </c>
      <c r="M48" s="748">
        <v>205.5</v>
      </c>
      <c r="N48" s="745">
        <v>1</v>
      </c>
      <c r="O48" s="749">
        <v>0.5</v>
      </c>
      <c r="P48" s="748"/>
      <c r="Q48" s="750">
        <v>0</v>
      </c>
      <c r="R48" s="745"/>
      <c r="S48" s="750">
        <v>0</v>
      </c>
      <c r="T48" s="749"/>
      <c r="U48" s="744">
        <v>0</v>
      </c>
    </row>
    <row r="49" spans="1:21" ht="14.4" customHeight="1" x14ac:dyDescent="0.3">
      <c r="A49" s="743">
        <v>30</v>
      </c>
      <c r="B49" s="745" t="s">
        <v>550</v>
      </c>
      <c r="C49" s="745">
        <v>89301301</v>
      </c>
      <c r="D49" s="746" t="s">
        <v>4981</v>
      </c>
      <c r="E49" s="747" t="s">
        <v>3889</v>
      </c>
      <c r="F49" s="745" t="s">
        <v>3881</v>
      </c>
      <c r="G49" s="745" t="s">
        <v>3951</v>
      </c>
      <c r="H49" s="745" t="s">
        <v>551</v>
      </c>
      <c r="I49" s="745" t="s">
        <v>3958</v>
      </c>
      <c r="J49" s="745" t="s">
        <v>3959</v>
      </c>
      <c r="K49" s="745" t="s">
        <v>3954</v>
      </c>
      <c r="L49" s="748">
        <v>0</v>
      </c>
      <c r="M49" s="748">
        <v>0</v>
      </c>
      <c r="N49" s="745">
        <v>6</v>
      </c>
      <c r="O49" s="749">
        <v>3</v>
      </c>
      <c r="P49" s="748">
        <v>0</v>
      </c>
      <c r="Q49" s="750"/>
      <c r="R49" s="745">
        <v>1</v>
      </c>
      <c r="S49" s="750">
        <v>0.16666666666666666</v>
      </c>
      <c r="T49" s="749">
        <v>0.5</v>
      </c>
      <c r="U49" s="744">
        <v>0.16666666666666666</v>
      </c>
    </row>
    <row r="50" spans="1:21" ht="14.4" customHeight="1" x14ac:dyDescent="0.3">
      <c r="A50" s="743">
        <v>30</v>
      </c>
      <c r="B50" s="745" t="s">
        <v>550</v>
      </c>
      <c r="C50" s="745">
        <v>89301301</v>
      </c>
      <c r="D50" s="746" t="s">
        <v>4981</v>
      </c>
      <c r="E50" s="747" t="s">
        <v>3889</v>
      </c>
      <c r="F50" s="745" t="s">
        <v>3881</v>
      </c>
      <c r="G50" s="745" t="s">
        <v>3951</v>
      </c>
      <c r="H50" s="745" t="s">
        <v>551</v>
      </c>
      <c r="I50" s="745" t="s">
        <v>1248</v>
      </c>
      <c r="J50" s="745" t="s">
        <v>3959</v>
      </c>
      <c r="K50" s="745" t="s">
        <v>3960</v>
      </c>
      <c r="L50" s="748">
        <v>66.599999999999994</v>
      </c>
      <c r="M50" s="748">
        <v>532.80000000000007</v>
      </c>
      <c r="N50" s="745">
        <v>8</v>
      </c>
      <c r="O50" s="749">
        <v>4.5</v>
      </c>
      <c r="P50" s="748">
        <v>66.599999999999994</v>
      </c>
      <c r="Q50" s="750">
        <v>0.12499999999999997</v>
      </c>
      <c r="R50" s="745">
        <v>1</v>
      </c>
      <c r="S50" s="750">
        <v>0.125</v>
      </c>
      <c r="T50" s="749">
        <v>0.5</v>
      </c>
      <c r="U50" s="744">
        <v>0.1111111111111111</v>
      </c>
    </row>
    <row r="51" spans="1:21" ht="14.4" customHeight="1" x14ac:dyDescent="0.3">
      <c r="A51" s="743">
        <v>30</v>
      </c>
      <c r="B51" s="745" t="s">
        <v>550</v>
      </c>
      <c r="C51" s="745">
        <v>89301301</v>
      </c>
      <c r="D51" s="746" t="s">
        <v>4981</v>
      </c>
      <c r="E51" s="747" t="s">
        <v>3889</v>
      </c>
      <c r="F51" s="745" t="s">
        <v>3881</v>
      </c>
      <c r="G51" s="745" t="s">
        <v>3961</v>
      </c>
      <c r="H51" s="745" t="s">
        <v>2717</v>
      </c>
      <c r="I51" s="745" t="s">
        <v>2881</v>
      </c>
      <c r="J51" s="745" t="s">
        <v>2886</v>
      </c>
      <c r="K51" s="745" t="s">
        <v>3828</v>
      </c>
      <c r="L51" s="748">
        <v>443.52</v>
      </c>
      <c r="M51" s="748">
        <v>443.52</v>
      </c>
      <c r="N51" s="745">
        <v>1</v>
      </c>
      <c r="O51" s="749">
        <v>0.5</v>
      </c>
      <c r="P51" s="748"/>
      <c r="Q51" s="750">
        <v>0</v>
      </c>
      <c r="R51" s="745"/>
      <c r="S51" s="750">
        <v>0</v>
      </c>
      <c r="T51" s="749"/>
      <c r="U51" s="744">
        <v>0</v>
      </c>
    </row>
    <row r="52" spans="1:21" ht="14.4" customHeight="1" x14ac:dyDescent="0.3">
      <c r="A52" s="743">
        <v>30</v>
      </c>
      <c r="B52" s="745" t="s">
        <v>550</v>
      </c>
      <c r="C52" s="745">
        <v>89301301</v>
      </c>
      <c r="D52" s="746" t="s">
        <v>4981</v>
      </c>
      <c r="E52" s="747" t="s">
        <v>3889</v>
      </c>
      <c r="F52" s="745" t="s">
        <v>3881</v>
      </c>
      <c r="G52" s="745" t="s">
        <v>3962</v>
      </c>
      <c r="H52" s="745" t="s">
        <v>551</v>
      </c>
      <c r="I52" s="745" t="s">
        <v>702</v>
      </c>
      <c r="J52" s="745" t="s">
        <v>703</v>
      </c>
      <c r="K52" s="745" t="s">
        <v>3963</v>
      </c>
      <c r="L52" s="748">
        <v>48.35</v>
      </c>
      <c r="M52" s="748">
        <v>48.35</v>
      </c>
      <c r="N52" s="745">
        <v>1</v>
      </c>
      <c r="O52" s="749">
        <v>0.5</v>
      </c>
      <c r="P52" s="748"/>
      <c r="Q52" s="750">
        <v>0</v>
      </c>
      <c r="R52" s="745"/>
      <c r="S52" s="750">
        <v>0</v>
      </c>
      <c r="T52" s="749"/>
      <c r="U52" s="744">
        <v>0</v>
      </c>
    </row>
    <row r="53" spans="1:21" ht="14.4" customHeight="1" x14ac:dyDescent="0.3">
      <c r="A53" s="743">
        <v>30</v>
      </c>
      <c r="B53" s="745" t="s">
        <v>550</v>
      </c>
      <c r="C53" s="745">
        <v>89301301</v>
      </c>
      <c r="D53" s="746" t="s">
        <v>4981</v>
      </c>
      <c r="E53" s="747" t="s">
        <v>3889</v>
      </c>
      <c r="F53" s="745" t="s">
        <v>3881</v>
      </c>
      <c r="G53" s="745" t="s">
        <v>3964</v>
      </c>
      <c r="H53" s="745" t="s">
        <v>551</v>
      </c>
      <c r="I53" s="745" t="s">
        <v>1100</v>
      </c>
      <c r="J53" s="745" t="s">
        <v>1101</v>
      </c>
      <c r="K53" s="745" t="s">
        <v>3965</v>
      </c>
      <c r="L53" s="748">
        <v>163.9</v>
      </c>
      <c r="M53" s="748">
        <v>163.9</v>
      </c>
      <c r="N53" s="745">
        <v>1</v>
      </c>
      <c r="O53" s="749">
        <v>0.5</v>
      </c>
      <c r="P53" s="748"/>
      <c r="Q53" s="750">
        <v>0</v>
      </c>
      <c r="R53" s="745"/>
      <c r="S53" s="750">
        <v>0</v>
      </c>
      <c r="T53" s="749"/>
      <c r="U53" s="744">
        <v>0</v>
      </c>
    </row>
    <row r="54" spans="1:21" ht="14.4" customHeight="1" x14ac:dyDescent="0.3">
      <c r="A54" s="743">
        <v>30</v>
      </c>
      <c r="B54" s="745" t="s">
        <v>550</v>
      </c>
      <c r="C54" s="745">
        <v>89301301</v>
      </c>
      <c r="D54" s="746" t="s">
        <v>4981</v>
      </c>
      <c r="E54" s="747" t="s">
        <v>3889</v>
      </c>
      <c r="F54" s="745" t="s">
        <v>3881</v>
      </c>
      <c r="G54" s="745" t="s">
        <v>3966</v>
      </c>
      <c r="H54" s="745" t="s">
        <v>551</v>
      </c>
      <c r="I54" s="745" t="s">
        <v>3967</v>
      </c>
      <c r="J54" s="745" t="s">
        <v>3968</v>
      </c>
      <c r="K54" s="745" t="s">
        <v>1012</v>
      </c>
      <c r="L54" s="748">
        <v>33.36</v>
      </c>
      <c r="M54" s="748">
        <v>33.36</v>
      </c>
      <c r="N54" s="745">
        <v>1</v>
      </c>
      <c r="O54" s="749">
        <v>0.5</v>
      </c>
      <c r="P54" s="748"/>
      <c r="Q54" s="750">
        <v>0</v>
      </c>
      <c r="R54" s="745"/>
      <c r="S54" s="750">
        <v>0</v>
      </c>
      <c r="T54" s="749"/>
      <c r="U54" s="744">
        <v>0</v>
      </c>
    </row>
    <row r="55" spans="1:21" ht="14.4" customHeight="1" x14ac:dyDescent="0.3">
      <c r="A55" s="743">
        <v>30</v>
      </c>
      <c r="B55" s="745" t="s">
        <v>550</v>
      </c>
      <c r="C55" s="745">
        <v>89301301</v>
      </c>
      <c r="D55" s="746" t="s">
        <v>4981</v>
      </c>
      <c r="E55" s="747" t="s">
        <v>3889</v>
      </c>
      <c r="F55" s="745" t="s">
        <v>3881</v>
      </c>
      <c r="G55" s="745" t="s">
        <v>3969</v>
      </c>
      <c r="H55" s="745" t="s">
        <v>551</v>
      </c>
      <c r="I55" s="745" t="s">
        <v>3970</v>
      </c>
      <c r="J55" s="745" t="s">
        <v>969</v>
      </c>
      <c r="K55" s="745" t="s">
        <v>985</v>
      </c>
      <c r="L55" s="748">
        <v>0</v>
      </c>
      <c r="M55" s="748">
        <v>0</v>
      </c>
      <c r="N55" s="745">
        <v>1</v>
      </c>
      <c r="O55" s="749">
        <v>0.5</v>
      </c>
      <c r="P55" s="748"/>
      <c r="Q55" s="750"/>
      <c r="R55" s="745"/>
      <c r="S55" s="750">
        <v>0</v>
      </c>
      <c r="T55" s="749"/>
      <c r="U55" s="744">
        <v>0</v>
      </c>
    </row>
    <row r="56" spans="1:21" ht="14.4" customHeight="1" x14ac:dyDescent="0.3">
      <c r="A56" s="743">
        <v>30</v>
      </c>
      <c r="B56" s="745" t="s">
        <v>550</v>
      </c>
      <c r="C56" s="745">
        <v>89301301</v>
      </c>
      <c r="D56" s="746" t="s">
        <v>4981</v>
      </c>
      <c r="E56" s="747" t="s">
        <v>3889</v>
      </c>
      <c r="F56" s="745" t="s">
        <v>3881</v>
      </c>
      <c r="G56" s="745" t="s">
        <v>3969</v>
      </c>
      <c r="H56" s="745" t="s">
        <v>551</v>
      </c>
      <c r="I56" s="745" t="s">
        <v>972</v>
      </c>
      <c r="J56" s="745" t="s">
        <v>973</v>
      </c>
      <c r="K56" s="745" t="s">
        <v>970</v>
      </c>
      <c r="L56" s="748">
        <v>42.18</v>
      </c>
      <c r="M56" s="748">
        <v>42.18</v>
      </c>
      <c r="N56" s="745">
        <v>1</v>
      </c>
      <c r="O56" s="749">
        <v>0.5</v>
      </c>
      <c r="P56" s="748"/>
      <c r="Q56" s="750">
        <v>0</v>
      </c>
      <c r="R56" s="745"/>
      <c r="S56" s="750">
        <v>0</v>
      </c>
      <c r="T56" s="749"/>
      <c r="U56" s="744">
        <v>0</v>
      </c>
    </row>
    <row r="57" spans="1:21" ht="14.4" customHeight="1" x14ac:dyDescent="0.3">
      <c r="A57" s="743">
        <v>30</v>
      </c>
      <c r="B57" s="745" t="s">
        <v>550</v>
      </c>
      <c r="C57" s="745">
        <v>89301301</v>
      </c>
      <c r="D57" s="746" t="s">
        <v>4981</v>
      </c>
      <c r="E57" s="747" t="s">
        <v>3889</v>
      </c>
      <c r="F57" s="745" t="s">
        <v>3881</v>
      </c>
      <c r="G57" s="745" t="s">
        <v>3971</v>
      </c>
      <c r="H57" s="745" t="s">
        <v>551</v>
      </c>
      <c r="I57" s="745" t="s">
        <v>1880</v>
      </c>
      <c r="J57" s="745" t="s">
        <v>3972</v>
      </c>
      <c r="K57" s="745" t="s">
        <v>3973</v>
      </c>
      <c r="L57" s="748">
        <v>147.12</v>
      </c>
      <c r="M57" s="748">
        <v>147.12</v>
      </c>
      <c r="N57" s="745">
        <v>1</v>
      </c>
      <c r="O57" s="749">
        <v>0.5</v>
      </c>
      <c r="P57" s="748"/>
      <c r="Q57" s="750">
        <v>0</v>
      </c>
      <c r="R57" s="745"/>
      <c r="S57" s="750">
        <v>0</v>
      </c>
      <c r="T57" s="749"/>
      <c r="U57" s="744">
        <v>0</v>
      </c>
    </row>
    <row r="58" spans="1:21" ht="14.4" customHeight="1" x14ac:dyDescent="0.3">
      <c r="A58" s="743">
        <v>30</v>
      </c>
      <c r="B58" s="745" t="s">
        <v>550</v>
      </c>
      <c r="C58" s="745">
        <v>89301301</v>
      </c>
      <c r="D58" s="746" t="s">
        <v>4981</v>
      </c>
      <c r="E58" s="747" t="s">
        <v>3889</v>
      </c>
      <c r="F58" s="745" t="s">
        <v>3881</v>
      </c>
      <c r="G58" s="745" t="s">
        <v>3974</v>
      </c>
      <c r="H58" s="745" t="s">
        <v>2717</v>
      </c>
      <c r="I58" s="745" t="s">
        <v>2874</v>
      </c>
      <c r="J58" s="745" t="s">
        <v>3742</v>
      </c>
      <c r="K58" s="745" t="s">
        <v>1331</v>
      </c>
      <c r="L58" s="748">
        <v>74.87</v>
      </c>
      <c r="M58" s="748">
        <v>74.87</v>
      </c>
      <c r="N58" s="745">
        <v>1</v>
      </c>
      <c r="O58" s="749">
        <v>0.5</v>
      </c>
      <c r="P58" s="748"/>
      <c r="Q58" s="750">
        <v>0</v>
      </c>
      <c r="R58" s="745"/>
      <c r="S58" s="750">
        <v>0</v>
      </c>
      <c r="T58" s="749"/>
      <c r="U58" s="744">
        <v>0</v>
      </c>
    </row>
    <row r="59" spans="1:21" ht="14.4" customHeight="1" x14ac:dyDescent="0.3">
      <c r="A59" s="743">
        <v>30</v>
      </c>
      <c r="B59" s="745" t="s">
        <v>550</v>
      </c>
      <c r="C59" s="745">
        <v>89301301</v>
      </c>
      <c r="D59" s="746" t="s">
        <v>4981</v>
      </c>
      <c r="E59" s="747" t="s">
        <v>3889</v>
      </c>
      <c r="F59" s="745" t="s">
        <v>3881</v>
      </c>
      <c r="G59" s="745" t="s">
        <v>3975</v>
      </c>
      <c r="H59" s="745" t="s">
        <v>551</v>
      </c>
      <c r="I59" s="745" t="s">
        <v>1321</v>
      </c>
      <c r="J59" s="745" t="s">
        <v>1322</v>
      </c>
      <c r="K59" s="745" t="s">
        <v>1323</v>
      </c>
      <c r="L59" s="748">
        <v>34.5</v>
      </c>
      <c r="M59" s="748">
        <v>34.5</v>
      </c>
      <c r="N59" s="745">
        <v>1</v>
      </c>
      <c r="O59" s="749">
        <v>0.5</v>
      </c>
      <c r="P59" s="748"/>
      <c r="Q59" s="750">
        <v>0</v>
      </c>
      <c r="R59" s="745"/>
      <c r="S59" s="750">
        <v>0</v>
      </c>
      <c r="T59" s="749"/>
      <c r="U59" s="744">
        <v>0</v>
      </c>
    </row>
    <row r="60" spans="1:21" ht="14.4" customHeight="1" x14ac:dyDescent="0.3">
      <c r="A60" s="743">
        <v>30</v>
      </c>
      <c r="B60" s="745" t="s">
        <v>550</v>
      </c>
      <c r="C60" s="745">
        <v>89301301</v>
      </c>
      <c r="D60" s="746" t="s">
        <v>4981</v>
      </c>
      <c r="E60" s="747" t="s">
        <v>3889</v>
      </c>
      <c r="F60" s="745" t="s">
        <v>3881</v>
      </c>
      <c r="G60" s="745" t="s">
        <v>3975</v>
      </c>
      <c r="H60" s="745" t="s">
        <v>551</v>
      </c>
      <c r="I60" s="745" t="s">
        <v>3976</v>
      </c>
      <c r="J60" s="745" t="s">
        <v>855</v>
      </c>
      <c r="K60" s="745" t="s">
        <v>3180</v>
      </c>
      <c r="L60" s="748">
        <v>0</v>
      </c>
      <c r="M60" s="748">
        <v>0</v>
      </c>
      <c r="N60" s="745">
        <v>2</v>
      </c>
      <c r="O60" s="749">
        <v>1</v>
      </c>
      <c r="P60" s="748"/>
      <c r="Q60" s="750"/>
      <c r="R60" s="745"/>
      <c r="S60" s="750">
        <v>0</v>
      </c>
      <c r="T60" s="749"/>
      <c r="U60" s="744">
        <v>0</v>
      </c>
    </row>
    <row r="61" spans="1:21" ht="14.4" customHeight="1" x14ac:dyDescent="0.3">
      <c r="A61" s="743">
        <v>30</v>
      </c>
      <c r="B61" s="745" t="s">
        <v>550</v>
      </c>
      <c r="C61" s="745">
        <v>89301301</v>
      </c>
      <c r="D61" s="746" t="s">
        <v>4981</v>
      </c>
      <c r="E61" s="747" t="s">
        <v>3889</v>
      </c>
      <c r="F61" s="745" t="s">
        <v>3881</v>
      </c>
      <c r="G61" s="745" t="s">
        <v>3975</v>
      </c>
      <c r="H61" s="745" t="s">
        <v>551</v>
      </c>
      <c r="I61" s="745" t="s">
        <v>854</v>
      </c>
      <c r="J61" s="745" t="s">
        <v>855</v>
      </c>
      <c r="K61" s="745" t="s">
        <v>3187</v>
      </c>
      <c r="L61" s="748">
        <v>40.36</v>
      </c>
      <c r="M61" s="748">
        <v>40.36</v>
      </c>
      <c r="N61" s="745">
        <v>1</v>
      </c>
      <c r="O61" s="749">
        <v>0.5</v>
      </c>
      <c r="P61" s="748"/>
      <c r="Q61" s="750">
        <v>0</v>
      </c>
      <c r="R61" s="745"/>
      <c r="S61" s="750">
        <v>0</v>
      </c>
      <c r="T61" s="749"/>
      <c r="U61" s="744">
        <v>0</v>
      </c>
    </row>
    <row r="62" spans="1:21" ht="14.4" customHeight="1" x14ac:dyDescent="0.3">
      <c r="A62" s="743">
        <v>30</v>
      </c>
      <c r="B62" s="745" t="s">
        <v>550</v>
      </c>
      <c r="C62" s="745">
        <v>89301301</v>
      </c>
      <c r="D62" s="746" t="s">
        <v>4981</v>
      </c>
      <c r="E62" s="747" t="s">
        <v>3889</v>
      </c>
      <c r="F62" s="745" t="s">
        <v>3881</v>
      </c>
      <c r="G62" s="745" t="s">
        <v>3977</v>
      </c>
      <c r="H62" s="745" t="s">
        <v>551</v>
      </c>
      <c r="I62" s="745" t="s">
        <v>2036</v>
      </c>
      <c r="J62" s="745" t="s">
        <v>2037</v>
      </c>
      <c r="K62" s="745" t="s">
        <v>3978</v>
      </c>
      <c r="L62" s="748">
        <v>23.72</v>
      </c>
      <c r="M62" s="748">
        <v>94.88</v>
      </c>
      <c r="N62" s="745">
        <v>4</v>
      </c>
      <c r="O62" s="749">
        <v>2</v>
      </c>
      <c r="P62" s="748"/>
      <c r="Q62" s="750">
        <v>0</v>
      </c>
      <c r="R62" s="745"/>
      <c r="S62" s="750">
        <v>0</v>
      </c>
      <c r="T62" s="749"/>
      <c r="U62" s="744">
        <v>0</v>
      </c>
    </row>
    <row r="63" spans="1:21" ht="14.4" customHeight="1" x14ac:dyDescent="0.3">
      <c r="A63" s="743">
        <v>30</v>
      </c>
      <c r="B63" s="745" t="s">
        <v>550</v>
      </c>
      <c r="C63" s="745">
        <v>89301301</v>
      </c>
      <c r="D63" s="746" t="s">
        <v>4981</v>
      </c>
      <c r="E63" s="747" t="s">
        <v>3889</v>
      </c>
      <c r="F63" s="745" t="s">
        <v>3881</v>
      </c>
      <c r="G63" s="745" t="s">
        <v>3979</v>
      </c>
      <c r="H63" s="745" t="s">
        <v>551</v>
      </c>
      <c r="I63" s="745" t="s">
        <v>2297</v>
      </c>
      <c r="J63" s="745" t="s">
        <v>2298</v>
      </c>
      <c r="K63" s="745" t="s">
        <v>2299</v>
      </c>
      <c r="L63" s="748">
        <v>67.069999999999993</v>
      </c>
      <c r="M63" s="748">
        <v>67.069999999999993</v>
      </c>
      <c r="N63" s="745">
        <v>1</v>
      </c>
      <c r="O63" s="749">
        <v>0.5</v>
      </c>
      <c r="P63" s="748"/>
      <c r="Q63" s="750">
        <v>0</v>
      </c>
      <c r="R63" s="745"/>
      <c r="S63" s="750">
        <v>0</v>
      </c>
      <c r="T63" s="749"/>
      <c r="U63" s="744">
        <v>0</v>
      </c>
    </row>
    <row r="64" spans="1:21" ht="14.4" customHeight="1" x14ac:dyDescent="0.3">
      <c r="A64" s="743">
        <v>30</v>
      </c>
      <c r="B64" s="745" t="s">
        <v>550</v>
      </c>
      <c r="C64" s="745">
        <v>89301301</v>
      </c>
      <c r="D64" s="746" t="s">
        <v>4981</v>
      </c>
      <c r="E64" s="747" t="s">
        <v>3889</v>
      </c>
      <c r="F64" s="745" t="s">
        <v>3881</v>
      </c>
      <c r="G64" s="745" t="s">
        <v>3980</v>
      </c>
      <c r="H64" s="745" t="s">
        <v>551</v>
      </c>
      <c r="I64" s="745" t="s">
        <v>3981</v>
      </c>
      <c r="J64" s="745" t="s">
        <v>1520</v>
      </c>
      <c r="K64" s="745" t="s">
        <v>3982</v>
      </c>
      <c r="L64" s="748">
        <v>124.04</v>
      </c>
      <c r="M64" s="748">
        <v>124.04</v>
      </c>
      <c r="N64" s="745">
        <v>1</v>
      </c>
      <c r="O64" s="749">
        <v>0.5</v>
      </c>
      <c r="P64" s="748"/>
      <c r="Q64" s="750">
        <v>0</v>
      </c>
      <c r="R64" s="745"/>
      <c r="S64" s="750">
        <v>0</v>
      </c>
      <c r="T64" s="749"/>
      <c r="U64" s="744">
        <v>0</v>
      </c>
    </row>
    <row r="65" spans="1:21" ht="14.4" customHeight="1" x14ac:dyDescent="0.3">
      <c r="A65" s="743">
        <v>30</v>
      </c>
      <c r="B65" s="745" t="s">
        <v>550</v>
      </c>
      <c r="C65" s="745">
        <v>89301301</v>
      </c>
      <c r="D65" s="746" t="s">
        <v>4981</v>
      </c>
      <c r="E65" s="747" t="s">
        <v>3889</v>
      </c>
      <c r="F65" s="745" t="s">
        <v>3881</v>
      </c>
      <c r="G65" s="745" t="s">
        <v>3983</v>
      </c>
      <c r="H65" s="745" t="s">
        <v>551</v>
      </c>
      <c r="I65" s="745" t="s">
        <v>2050</v>
      </c>
      <c r="J65" s="745" t="s">
        <v>2051</v>
      </c>
      <c r="K65" s="745" t="s">
        <v>3984</v>
      </c>
      <c r="L65" s="748">
        <v>121.76</v>
      </c>
      <c r="M65" s="748">
        <v>243.52</v>
      </c>
      <c r="N65" s="745">
        <v>2</v>
      </c>
      <c r="O65" s="749">
        <v>1.5</v>
      </c>
      <c r="P65" s="748"/>
      <c r="Q65" s="750">
        <v>0</v>
      </c>
      <c r="R65" s="745"/>
      <c r="S65" s="750">
        <v>0</v>
      </c>
      <c r="T65" s="749"/>
      <c r="U65" s="744">
        <v>0</v>
      </c>
    </row>
    <row r="66" spans="1:21" ht="14.4" customHeight="1" x14ac:dyDescent="0.3">
      <c r="A66" s="743">
        <v>30</v>
      </c>
      <c r="B66" s="745" t="s">
        <v>550</v>
      </c>
      <c r="C66" s="745">
        <v>89301301</v>
      </c>
      <c r="D66" s="746" t="s">
        <v>4981</v>
      </c>
      <c r="E66" s="747" t="s">
        <v>3889</v>
      </c>
      <c r="F66" s="745" t="s">
        <v>3881</v>
      </c>
      <c r="G66" s="745" t="s">
        <v>3985</v>
      </c>
      <c r="H66" s="745" t="s">
        <v>2717</v>
      </c>
      <c r="I66" s="745" t="s">
        <v>2940</v>
      </c>
      <c r="J66" s="745" t="s">
        <v>2941</v>
      </c>
      <c r="K66" s="745" t="s">
        <v>2942</v>
      </c>
      <c r="L66" s="748">
        <v>25.07</v>
      </c>
      <c r="M66" s="748">
        <v>50.14</v>
      </c>
      <c r="N66" s="745">
        <v>2</v>
      </c>
      <c r="O66" s="749">
        <v>1</v>
      </c>
      <c r="P66" s="748"/>
      <c r="Q66" s="750">
        <v>0</v>
      </c>
      <c r="R66" s="745"/>
      <c r="S66" s="750">
        <v>0</v>
      </c>
      <c r="T66" s="749"/>
      <c r="U66" s="744">
        <v>0</v>
      </c>
    </row>
    <row r="67" spans="1:21" ht="14.4" customHeight="1" x14ac:dyDescent="0.3">
      <c r="A67" s="743">
        <v>30</v>
      </c>
      <c r="B67" s="745" t="s">
        <v>550</v>
      </c>
      <c r="C67" s="745">
        <v>89301301</v>
      </c>
      <c r="D67" s="746" t="s">
        <v>4981</v>
      </c>
      <c r="E67" s="747" t="s">
        <v>3889</v>
      </c>
      <c r="F67" s="745" t="s">
        <v>3881</v>
      </c>
      <c r="G67" s="745" t="s">
        <v>3985</v>
      </c>
      <c r="H67" s="745" t="s">
        <v>551</v>
      </c>
      <c r="I67" s="745" t="s">
        <v>3986</v>
      </c>
      <c r="J67" s="745" t="s">
        <v>3987</v>
      </c>
      <c r="K67" s="745" t="s">
        <v>3988</v>
      </c>
      <c r="L67" s="748">
        <v>33.68</v>
      </c>
      <c r="M67" s="748">
        <v>67.36</v>
      </c>
      <c r="N67" s="745">
        <v>2</v>
      </c>
      <c r="O67" s="749">
        <v>1</v>
      </c>
      <c r="P67" s="748">
        <v>33.68</v>
      </c>
      <c r="Q67" s="750">
        <v>0.5</v>
      </c>
      <c r="R67" s="745">
        <v>1</v>
      </c>
      <c r="S67" s="750">
        <v>0.5</v>
      </c>
      <c r="T67" s="749">
        <v>0.5</v>
      </c>
      <c r="U67" s="744">
        <v>0.5</v>
      </c>
    </row>
    <row r="68" spans="1:21" ht="14.4" customHeight="1" x14ac:dyDescent="0.3">
      <c r="A68" s="743">
        <v>30</v>
      </c>
      <c r="B68" s="745" t="s">
        <v>550</v>
      </c>
      <c r="C68" s="745">
        <v>89301301</v>
      </c>
      <c r="D68" s="746" t="s">
        <v>4981</v>
      </c>
      <c r="E68" s="747" t="s">
        <v>3889</v>
      </c>
      <c r="F68" s="745" t="s">
        <v>3881</v>
      </c>
      <c r="G68" s="745" t="s">
        <v>3989</v>
      </c>
      <c r="H68" s="745" t="s">
        <v>551</v>
      </c>
      <c r="I68" s="745" t="s">
        <v>834</v>
      </c>
      <c r="J68" s="745" t="s">
        <v>3990</v>
      </c>
      <c r="K68" s="745" t="s">
        <v>3991</v>
      </c>
      <c r="L68" s="748">
        <v>55.71</v>
      </c>
      <c r="M68" s="748">
        <v>55.71</v>
      </c>
      <c r="N68" s="745">
        <v>1</v>
      </c>
      <c r="O68" s="749">
        <v>0.5</v>
      </c>
      <c r="P68" s="748">
        <v>55.71</v>
      </c>
      <c r="Q68" s="750">
        <v>1</v>
      </c>
      <c r="R68" s="745">
        <v>1</v>
      </c>
      <c r="S68" s="750">
        <v>1</v>
      </c>
      <c r="T68" s="749">
        <v>0.5</v>
      </c>
      <c r="U68" s="744">
        <v>1</v>
      </c>
    </row>
    <row r="69" spans="1:21" ht="14.4" customHeight="1" x14ac:dyDescent="0.3">
      <c r="A69" s="743">
        <v>30</v>
      </c>
      <c r="B69" s="745" t="s">
        <v>550</v>
      </c>
      <c r="C69" s="745">
        <v>89301301</v>
      </c>
      <c r="D69" s="746" t="s">
        <v>4981</v>
      </c>
      <c r="E69" s="747" t="s">
        <v>3889</v>
      </c>
      <c r="F69" s="745" t="s">
        <v>3881</v>
      </c>
      <c r="G69" s="745" t="s">
        <v>3992</v>
      </c>
      <c r="H69" s="745" t="s">
        <v>2717</v>
      </c>
      <c r="I69" s="745" t="s">
        <v>3192</v>
      </c>
      <c r="J69" s="745" t="s">
        <v>3193</v>
      </c>
      <c r="K69" s="745" t="s">
        <v>3194</v>
      </c>
      <c r="L69" s="748">
        <v>97.68</v>
      </c>
      <c r="M69" s="748">
        <v>293.04000000000002</v>
      </c>
      <c r="N69" s="745">
        <v>3</v>
      </c>
      <c r="O69" s="749">
        <v>1.5</v>
      </c>
      <c r="P69" s="748"/>
      <c r="Q69" s="750">
        <v>0</v>
      </c>
      <c r="R69" s="745"/>
      <c r="S69" s="750">
        <v>0</v>
      </c>
      <c r="T69" s="749"/>
      <c r="U69" s="744">
        <v>0</v>
      </c>
    </row>
    <row r="70" spans="1:21" ht="14.4" customHeight="1" x14ac:dyDescent="0.3">
      <c r="A70" s="743">
        <v>30</v>
      </c>
      <c r="B70" s="745" t="s">
        <v>550</v>
      </c>
      <c r="C70" s="745">
        <v>89301301</v>
      </c>
      <c r="D70" s="746" t="s">
        <v>4981</v>
      </c>
      <c r="E70" s="747" t="s">
        <v>3889</v>
      </c>
      <c r="F70" s="745" t="s">
        <v>3881</v>
      </c>
      <c r="G70" s="745" t="s">
        <v>3992</v>
      </c>
      <c r="H70" s="745" t="s">
        <v>551</v>
      </c>
      <c r="I70" s="745" t="s">
        <v>3993</v>
      </c>
      <c r="J70" s="745" t="s">
        <v>3994</v>
      </c>
      <c r="K70" s="745" t="s">
        <v>3995</v>
      </c>
      <c r="L70" s="748">
        <v>0</v>
      </c>
      <c r="M70" s="748">
        <v>0</v>
      </c>
      <c r="N70" s="745">
        <v>1</v>
      </c>
      <c r="O70" s="749">
        <v>0.5</v>
      </c>
      <c r="P70" s="748"/>
      <c r="Q70" s="750"/>
      <c r="R70" s="745"/>
      <c r="S70" s="750">
        <v>0</v>
      </c>
      <c r="T70" s="749"/>
      <c r="U70" s="744">
        <v>0</v>
      </c>
    </row>
    <row r="71" spans="1:21" ht="14.4" customHeight="1" x14ac:dyDescent="0.3">
      <c r="A71" s="743">
        <v>30</v>
      </c>
      <c r="B71" s="745" t="s">
        <v>550</v>
      </c>
      <c r="C71" s="745">
        <v>89301301</v>
      </c>
      <c r="D71" s="746" t="s">
        <v>4981</v>
      </c>
      <c r="E71" s="747" t="s">
        <v>3889</v>
      </c>
      <c r="F71" s="745" t="s">
        <v>3881</v>
      </c>
      <c r="G71" s="745" t="s">
        <v>3992</v>
      </c>
      <c r="H71" s="745" t="s">
        <v>551</v>
      </c>
      <c r="I71" s="745" t="s">
        <v>3996</v>
      </c>
      <c r="J71" s="745" t="s">
        <v>3994</v>
      </c>
      <c r="K71" s="745" t="s">
        <v>3997</v>
      </c>
      <c r="L71" s="748">
        <v>0</v>
      </c>
      <c r="M71" s="748">
        <v>0</v>
      </c>
      <c r="N71" s="745">
        <v>1</v>
      </c>
      <c r="O71" s="749">
        <v>0.5</v>
      </c>
      <c r="P71" s="748">
        <v>0</v>
      </c>
      <c r="Q71" s="750"/>
      <c r="R71" s="745">
        <v>1</v>
      </c>
      <c r="S71" s="750">
        <v>1</v>
      </c>
      <c r="T71" s="749">
        <v>0.5</v>
      </c>
      <c r="U71" s="744">
        <v>1</v>
      </c>
    </row>
    <row r="72" spans="1:21" ht="14.4" customHeight="1" x14ac:dyDescent="0.3">
      <c r="A72" s="743">
        <v>30</v>
      </c>
      <c r="B72" s="745" t="s">
        <v>550</v>
      </c>
      <c r="C72" s="745">
        <v>89301301</v>
      </c>
      <c r="D72" s="746" t="s">
        <v>4981</v>
      </c>
      <c r="E72" s="747" t="s">
        <v>3889</v>
      </c>
      <c r="F72" s="745" t="s">
        <v>3881</v>
      </c>
      <c r="G72" s="745" t="s">
        <v>3998</v>
      </c>
      <c r="H72" s="745" t="s">
        <v>551</v>
      </c>
      <c r="I72" s="745" t="s">
        <v>1301</v>
      </c>
      <c r="J72" s="745" t="s">
        <v>3999</v>
      </c>
      <c r="K72" s="745" t="s">
        <v>4000</v>
      </c>
      <c r="L72" s="748">
        <v>36.78</v>
      </c>
      <c r="M72" s="748">
        <v>36.78</v>
      </c>
      <c r="N72" s="745">
        <v>1</v>
      </c>
      <c r="O72" s="749">
        <v>0.5</v>
      </c>
      <c r="P72" s="748"/>
      <c r="Q72" s="750">
        <v>0</v>
      </c>
      <c r="R72" s="745"/>
      <c r="S72" s="750">
        <v>0</v>
      </c>
      <c r="T72" s="749"/>
      <c r="U72" s="744">
        <v>0</v>
      </c>
    </row>
    <row r="73" spans="1:21" ht="14.4" customHeight="1" x14ac:dyDescent="0.3">
      <c r="A73" s="743">
        <v>30</v>
      </c>
      <c r="B73" s="745" t="s">
        <v>550</v>
      </c>
      <c r="C73" s="745">
        <v>89301301</v>
      </c>
      <c r="D73" s="746" t="s">
        <v>4981</v>
      </c>
      <c r="E73" s="747" t="s">
        <v>3889</v>
      </c>
      <c r="F73" s="745" t="s">
        <v>3881</v>
      </c>
      <c r="G73" s="745" t="s">
        <v>3998</v>
      </c>
      <c r="H73" s="745" t="s">
        <v>551</v>
      </c>
      <c r="I73" s="745" t="s">
        <v>4001</v>
      </c>
      <c r="J73" s="745" t="s">
        <v>3999</v>
      </c>
      <c r="K73" s="745" t="s">
        <v>3808</v>
      </c>
      <c r="L73" s="748">
        <v>0</v>
      </c>
      <c r="M73" s="748">
        <v>0</v>
      </c>
      <c r="N73" s="745">
        <v>1</v>
      </c>
      <c r="O73" s="749">
        <v>0.5</v>
      </c>
      <c r="P73" s="748"/>
      <c r="Q73" s="750"/>
      <c r="R73" s="745"/>
      <c r="S73" s="750">
        <v>0</v>
      </c>
      <c r="T73" s="749"/>
      <c r="U73" s="744">
        <v>0</v>
      </c>
    </row>
    <row r="74" spans="1:21" ht="14.4" customHeight="1" x14ac:dyDescent="0.3">
      <c r="A74" s="743">
        <v>30</v>
      </c>
      <c r="B74" s="745" t="s">
        <v>550</v>
      </c>
      <c r="C74" s="745">
        <v>89301301</v>
      </c>
      <c r="D74" s="746" t="s">
        <v>4981</v>
      </c>
      <c r="E74" s="747" t="s">
        <v>3889</v>
      </c>
      <c r="F74" s="745" t="s">
        <v>3881</v>
      </c>
      <c r="G74" s="745" t="s">
        <v>3998</v>
      </c>
      <c r="H74" s="745" t="s">
        <v>551</v>
      </c>
      <c r="I74" s="745" t="s">
        <v>1377</v>
      </c>
      <c r="J74" s="745" t="s">
        <v>1364</v>
      </c>
      <c r="K74" s="745" t="s">
        <v>970</v>
      </c>
      <c r="L74" s="748">
        <v>30.65</v>
      </c>
      <c r="M74" s="748">
        <v>30.65</v>
      </c>
      <c r="N74" s="745">
        <v>1</v>
      </c>
      <c r="O74" s="749">
        <v>0.5</v>
      </c>
      <c r="P74" s="748">
        <v>30.65</v>
      </c>
      <c r="Q74" s="750">
        <v>1</v>
      </c>
      <c r="R74" s="745">
        <v>1</v>
      </c>
      <c r="S74" s="750">
        <v>1</v>
      </c>
      <c r="T74" s="749">
        <v>0.5</v>
      </c>
      <c r="U74" s="744">
        <v>1</v>
      </c>
    </row>
    <row r="75" spans="1:21" ht="14.4" customHeight="1" x14ac:dyDescent="0.3">
      <c r="A75" s="743">
        <v>30</v>
      </c>
      <c r="B75" s="745" t="s">
        <v>550</v>
      </c>
      <c r="C75" s="745">
        <v>89301301</v>
      </c>
      <c r="D75" s="746" t="s">
        <v>4981</v>
      </c>
      <c r="E75" s="747" t="s">
        <v>3889</v>
      </c>
      <c r="F75" s="745" t="s">
        <v>3881</v>
      </c>
      <c r="G75" s="745" t="s">
        <v>3998</v>
      </c>
      <c r="H75" s="745" t="s">
        <v>551</v>
      </c>
      <c r="I75" s="745" t="s">
        <v>1377</v>
      </c>
      <c r="J75" s="745" t="s">
        <v>1364</v>
      </c>
      <c r="K75" s="745" t="s">
        <v>970</v>
      </c>
      <c r="L75" s="748">
        <v>27.57</v>
      </c>
      <c r="M75" s="748">
        <v>27.57</v>
      </c>
      <c r="N75" s="745">
        <v>1</v>
      </c>
      <c r="O75" s="749">
        <v>0.5</v>
      </c>
      <c r="P75" s="748"/>
      <c r="Q75" s="750">
        <v>0</v>
      </c>
      <c r="R75" s="745"/>
      <c r="S75" s="750">
        <v>0</v>
      </c>
      <c r="T75" s="749"/>
      <c r="U75" s="744">
        <v>0</v>
      </c>
    </row>
    <row r="76" spans="1:21" ht="14.4" customHeight="1" x14ac:dyDescent="0.3">
      <c r="A76" s="743">
        <v>30</v>
      </c>
      <c r="B76" s="745" t="s">
        <v>550</v>
      </c>
      <c r="C76" s="745">
        <v>89301301</v>
      </c>
      <c r="D76" s="746" t="s">
        <v>4981</v>
      </c>
      <c r="E76" s="747" t="s">
        <v>3889</v>
      </c>
      <c r="F76" s="745" t="s">
        <v>3881</v>
      </c>
      <c r="G76" s="745" t="s">
        <v>3998</v>
      </c>
      <c r="H76" s="745" t="s">
        <v>551</v>
      </c>
      <c r="I76" s="745" t="s">
        <v>1597</v>
      </c>
      <c r="J76" s="745" t="s">
        <v>1089</v>
      </c>
      <c r="K76" s="745" t="s">
        <v>1598</v>
      </c>
      <c r="L76" s="748">
        <v>0</v>
      </c>
      <c r="M76" s="748">
        <v>0</v>
      </c>
      <c r="N76" s="745">
        <v>1</v>
      </c>
      <c r="O76" s="749">
        <v>0.5</v>
      </c>
      <c r="P76" s="748"/>
      <c r="Q76" s="750"/>
      <c r="R76" s="745"/>
      <c r="S76" s="750">
        <v>0</v>
      </c>
      <c r="T76" s="749"/>
      <c r="U76" s="744">
        <v>0</v>
      </c>
    </row>
    <row r="77" spans="1:21" ht="14.4" customHeight="1" x14ac:dyDescent="0.3">
      <c r="A77" s="743">
        <v>30</v>
      </c>
      <c r="B77" s="745" t="s">
        <v>550</v>
      </c>
      <c r="C77" s="745">
        <v>89301301</v>
      </c>
      <c r="D77" s="746" t="s">
        <v>4981</v>
      </c>
      <c r="E77" s="747" t="s">
        <v>3889</v>
      </c>
      <c r="F77" s="745" t="s">
        <v>3881</v>
      </c>
      <c r="G77" s="745" t="s">
        <v>3998</v>
      </c>
      <c r="H77" s="745" t="s">
        <v>551</v>
      </c>
      <c r="I77" s="745" t="s">
        <v>4002</v>
      </c>
      <c r="J77" s="745" t="s">
        <v>1089</v>
      </c>
      <c r="K77" s="745" t="s">
        <v>4003</v>
      </c>
      <c r="L77" s="748">
        <v>12.26</v>
      </c>
      <c r="M77" s="748">
        <v>12.26</v>
      </c>
      <c r="N77" s="745">
        <v>1</v>
      </c>
      <c r="O77" s="749">
        <v>0.5</v>
      </c>
      <c r="P77" s="748"/>
      <c r="Q77" s="750">
        <v>0</v>
      </c>
      <c r="R77" s="745"/>
      <c r="S77" s="750">
        <v>0</v>
      </c>
      <c r="T77" s="749"/>
      <c r="U77" s="744">
        <v>0</v>
      </c>
    </row>
    <row r="78" spans="1:21" ht="14.4" customHeight="1" x14ac:dyDescent="0.3">
      <c r="A78" s="743">
        <v>30</v>
      </c>
      <c r="B78" s="745" t="s">
        <v>550</v>
      </c>
      <c r="C78" s="745">
        <v>89301301</v>
      </c>
      <c r="D78" s="746" t="s">
        <v>4981</v>
      </c>
      <c r="E78" s="747" t="s">
        <v>3889</v>
      </c>
      <c r="F78" s="745" t="s">
        <v>3881</v>
      </c>
      <c r="G78" s="745" t="s">
        <v>3998</v>
      </c>
      <c r="H78" s="745" t="s">
        <v>551</v>
      </c>
      <c r="I78" s="745" t="s">
        <v>4002</v>
      </c>
      <c r="J78" s="745" t="s">
        <v>4004</v>
      </c>
      <c r="K78" s="745"/>
      <c r="L78" s="748">
        <v>12.26</v>
      </c>
      <c r="M78" s="748">
        <v>12.26</v>
      </c>
      <c r="N78" s="745">
        <v>1</v>
      </c>
      <c r="O78" s="749">
        <v>0.5</v>
      </c>
      <c r="P78" s="748"/>
      <c r="Q78" s="750">
        <v>0</v>
      </c>
      <c r="R78" s="745"/>
      <c r="S78" s="750">
        <v>0</v>
      </c>
      <c r="T78" s="749"/>
      <c r="U78" s="744">
        <v>0</v>
      </c>
    </row>
    <row r="79" spans="1:21" ht="14.4" customHeight="1" x14ac:dyDescent="0.3">
      <c r="A79" s="743">
        <v>30</v>
      </c>
      <c r="B79" s="745" t="s">
        <v>550</v>
      </c>
      <c r="C79" s="745">
        <v>89301301</v>
      </c>
      <c r="D79" s="746" t="s">
        <v>4981</v>
      </c>
      <c r="E79" s="747" t="s">
        <v>3889</v>
      </c>
      <c r="F79" s="745" t="s">
        <v>3881</v>
      </c>
      <c r="G79" s="745" t="s">
        <v>3998</v>
      </c>
      <c r="H79" s="745" t="s">
        <v>551</v>
      </c>
      <c r="I79" s="745" t="s">
        <v>4005</v>
      </c>
      <c r="J79" s="745" t="s">
        <v>1364</v>
      </c>
      <c r="K79" s="745" t="s">
        <v>985</v>
      </c>
      <c r="L79" s="748">
        <v>12.26</v>
      </c>
      <c r="M79" s="748">
        <v>12.26</v>
      </c>
      <c r="N79" s="745">
        <v>1</v>
      </c>
      <c r="O79" s="749">
        <v>0.5</v>
      </c>
      <c r="P79" s="748">
        <v>12.26</v>
      </c>
      <c r="Q79" s="750">
        <v>1</v>
      </c>
      <c r="R79" s="745">
        <v>1</v>
      </c>
      <c r="S79" s="750">
        <v>1</v>
      </c>
      <c r="T79" s="749">
        <v>0.5</v>
      </c>
      <c r="U79" s="744">
        <v>1</v>
      </c>
    </row>
    <row r="80" spans="1:21" ht="14.4" customHeight="1" x14ac:dyDescent="0.3">
      <c r="A80" s="743">
        <v>30</v>
      </c>
      <c r="B80" s="745" t="s">
        <v>550</v>
      </c>
      <c r="C80" s="745">
        <v>89301301</v>
      </c>
      <c r="D80" s="746" t="s">
        <v>4981</v>
      </c>
      <c r="E80" s="747" t="s">
        <v>3889</v>
      </c>
      <c r="F80" s="745" t="s">
        <v>3881</v>
      </c>
      <c r="G80" s="745" t="s">
        <v>3998</v>
      </c>
      <c r="H80" s="745" t="s">
        <v>551</v>
      </c>
      <c r="I80" s="745" t="s">
        <v>4005</v>
      </c>
      <c r="J80" s="745" t="s">
        <v>1364</v>
      </c>
      <c r="K80" s="745" t="s">
        <v>985</v>
      </c>
      <c r="L80" s="748">
        <v>11.03</v>
      </c>
      <c r="M80" s="748">
        <v>11.03</v>
      </c>
      <c r="N80" s="745">
        <v>1</v>
      </c>
      <c r="O80" s="749">
        <v>0.5</v>
      </c>
      <c r="P80" s="748"/>
      <c r="Q80" s="750">
        <v>0</v>
      </c>
      <c r="R80" s="745"/>
      <c r="S80" s="750">
        <v>0</v>
      </c>
      <c r="T80" s="749"/>
      <c r="U80" s="744">
        <v>0</v>
      </c>
    </row>
    <row r="81" spans="1:21" ht="14.4" customHeight="1" x14ac:dyDescent="0.3">
      <c r="A81" s="743">
        <v>30</v>
      </c>
      <c r="B81" s="745" t="s">
        <v>550</v>
      </c>
      <c r="C81" s="745">
        <v>89301301</v>
      </c>
      <c r="D81" s="746" t="s">
        <v>4981</v>
      </c>
      <c r="E81" s="747" t="s">
        <v>3889</v>
      </c>
      <c r="F81" s="745" t="s">
        <v>3881</v>
      </c>
      <c r="G81" s="745" t="s">
        <v>4006</v>
      </c>
      <c r="H81" s="745" t="s">
        <v>551</v>
      </c>
      <c r="I81" s="745" t="s">
        <v>1110</v>
      </c>
      <c r="J81" s="745" t="s">
        <v>4007</v>
      </c>
      <c r="K81" s="745" t="s">
        <v>4008</v>
      </c>
      <c r="L81" s="748">
        <v>91.14</v>
      </c>
      <c r="M81" s="748">
        <v>455.7</v>
      </c>
      <c r="N81" s="745">
        <v>5</v>
      </c>
      <c r="O81" s="749">
        <v>3</v>
      </c>
      <c r="P81" s="748"/>
      <c r="Q81" s="750">
        <v>0</v>
      </c>
      <c r="R81" s="745"/>
      <c r="S81" s="750">
        <v>0</v>
      </c>
      <c r="T81" s="749"/>
      <c r="U81" s="744">
        <v>0</v>
      </c>
    </row>
    <row r="82" spans="1:21" ht="14.4" customHeight="1" x14ac:dyDescent="0.3">
      <c r="A82" s="743">
        <v>30</v>
      </c>
      <c r="B82" s="745" t="s">
        <v>550</v>
      </c>
      <c r="C82" s="745">
        <v>89301301</v>
      </c>
      <c r="D82" s="746" t="s">
        <v>4981</v>
      </c>
      <c r="E82" s="747" t="s">
        <v>3889</v>
      </c>
      <c r="F82" s="745" t="s">
        <v>3881</v>
      </c>
      <c r="G82" s="745" t="s">
        <v>4009</v>
      </c>
      <c r="H82" s="745" t="s">
        <v>551</v>
      </c>
      <c r="I82" s="745" t="s">
        <v>4010</v>
      </c>
      <c r="J82" s="745" t="s">
        <v>819</v>
      </c>
      <c r="K82" s="745" t="s">
        <v>4011</v>
      </c>
      <c r="L82" s="748">
        <v>0</v>
      </c>
      <c r="M82" s="748">
        <v>0</v>
      </c>
      <c r="N82" s="745">
        <v>1</v>
      </c>
      <c r="O82" s="749">
        <v>0.5</v>
      </c>
      <c r="P82" s="748"/>
      <c r="Q82" s="750"/>
      <c r="R82" s="745"/>
      <c r="S82" s="750">
        <v>0</v>
      </c>
      <c r="T82" s="749"/>
      <c r="U82" s="744">
        <v>0</v>
      </c>
    </row>
    <row r="83" spans="1:21" ht="14.4" customHeight="1" x14ac:dyDescent="0.3">
      <c r="A83" s="743">
        <v>30</v>
      </c>
      <c r="B83" s="745" t="s">
        <v>550</v>
      </c>
      <c r="C83" s="745">
        <v>89301301</v>
      </c>
      <c r="D83" s="746" t="s">
        <v>4981</v>
      </c>
      <c r="E83" s="747" t="s">
        <v>3889</v>
      </c>
      <c r="F83" s="745" t="s">
        <v>3881</v>
      </c>
      <c r="G83" s="745" t="s">
        <v>4012</v>
      </c>
      <c r="H83" s="745" t="s">
        <v>2717</v>
      </c>
      <c r="I83" s="745" t="s">
        <v>2808</v>
      </c>
      <c r="J83" s="745" t="s">
        <v>2809</v>
      </c>
      <c r="K83" s="745" t="s">
        <v>2810</v>
      </c>
      <c r="L83" s="748">
        <v>0</v>
      </c>
      <c r="M83" s="748">
        <v>0</v>
      </c>
      <c r="N83" s="745">
        <v>1</v>
      </c>
      <c r="O83" s="749">
        <v>0.5</v>
      </c>
      <c r="P83" s="748">
        <v>0</v>
      </c>
      <c r="Q83" s="750"/>
      <c r="R83" s="745">
        <v>1</v>
      </c>
      <c r="S83" s="750">
        <v>1</v>
      </c>
      <c r="T83" s="749">
        <v>0.5</v>
      </c>
      <c r="U83" s="744">
        <v>1</v>
      </c>
    </row>
    <row r="84" spans="1:21" ht="14.4" customHeight="1" x14ac:dyDescent="0.3">
      <c r="A84" s="743">
        <v>30</v>
      </c>
      <c r="B84" s="745" t="s">
        <v>550</v>
      </c>
      <c r="C84" s="745">
        <v>89301301</v>
      </c>
      <c r="D84" s="746" t="s">
        <v>4981</v>
      </c>
      <c r="E84" s="747" t="s">
        <v>3889</v>
      </c>
      <c r="F84" s="745" t="s">
        <v>3881</v>
      </c>
      <c r="G84" s="745" t="s">
        <v>4013</v>
      </c>
      <c r="H84" s="745" t="s">
        <v>551</v>
      </c>
      <c r="I84" s="745" t="s">
        <v>4014</v>
      </c>
      <c r="J84" s="745" t="s">
        <v>4015</v>
      </c>
      <c r="K84" s="745" t="s">
        <v>3955</v>
      </c>
      <c r="L84" s="748">
        <v>0</v>
      </c>
      <c r="M84" s="748">
        <v>0</v>
      </c>
      <c r="N84" s="745">
        <v>1</v>
      </c>
      <c r="O84" s="749">
        <v>0.5</v>
      </c>
      <c r="P84" s="748"/>
      <c r="Q84" s="750"/>
      <c r="R84" s="745"/>
      <c r="S84" s="750">
        <v>0</v>
      </c>
      <c r="T84" s="749"/>
      <c r="U84" s="744">
        <v>0</v>
      </c>
    </row>
    <row r="85" spans="1:21" ht="14.4" customHeight="1" x14ac:dyDescent="0.3">
      <c r="A85" s="743">
        <v>30</v>
      </c>
      <c r="B85" s="745" t="s">
        <v>550</v>
      </c>
      <c r="C85" s="745">
        <v>89301301</v>
      </c>
      <c r="D85" s="746" t="s">
        <v>4981</v>
      </c>
      <c r="E85" s="747" t="s">
        <v>3889</v>
      </c>
      <c r="F85" s="745" t="s">
        <v>3881</v>
      </c>
      <c r="G85" s="745" t="s">
        <v>4016</v>
      </c>
      <c r="H85" s="745" t="s">
        <v>551</v>
      </c>
      <c r="I85" s="745" t="s">
        <v>1953</v>
      </c>
      <c r="J85" s="745" t="s">
        <v>4017</v>
      </c>
      <c r="K85" s="745" t="s">
        <v>4018</v>
      </c>
      <c r="L85" s="748">
        <v>65.069999999999993</v>
      </c>
      <c r="M85" s="748">
        <v>130.13999999999999</v>
      </c>
      <c r="N85" s="745">
        <v>2</v>
      </c>
      <c r="O85" s="749">
        <v>1</v>
      </c>
      <c r="P85" s="748"/>
      <c r="Q85" s="750">
        <v>0</v>
      </c>
      <c r="R85" s="745"/>
      <c r="S85" s="750">
        <v>0</v>
      </c>
      <c r="T85" s="749"/>
      <c r="U85" s="744">
        <v>0</v>
      </c>
    </row>
    <row r="86" spans="1:21" ht="14.4" customHeight="1" x14ac:dyDescent="0.3">
      <c r="A86" s="743">
        <v>30</v>
      </c>
      <c r="B86" s="745" t="s">
        <v>550</v>
      </c>
      <c r="C86" s="745">
        <v>89301301</v>
      </c>
      <c r="D86" s="746" t="s">
        <v>4981</v>
      </c>
      <c r="E86" s="747" t="s">
        <v>3889</v>
      </c>
      <c r="F86" s="745" t="s">
        <v>3881</v>
      </c>
      <c r="G86" s="745" t="s">
        <v>4016</v>
      </c>
      <c r="H86" s="745" t="s">
        <v>2717</v>
      </c>
      <c r="I86" s="745" t="s">
        <v>4019</v>
      </c>
      <c r="J86" s="745" t="s">
        <v>620</v>
      </c>
      <c r="K86" s="745" t="s">
        <v>4020</v>
      </c>
      <c r="L86" s="748">
        <v>50.57</v>
      </c>
      <c r="M86" s="748">
        <v>101.14</v>
      </c>
      <c r="N86" s="745">
        <v>2</v>
      </c>
      <c r="O86" s="749">
        <v>1</v>
      </c>
      <c r="P86" s="748"/>
      <c r="Q86" s="750">
        <v>0</v>
      </c>
      <c r="R86" s="745"/>
      <c r="S86" s="750">
        <v>0</v>
      </c>
      <c r="T86" s="749"/>
      <c r="U86" s="744">
        <v>0</v>
      </c>
    </row>
    <row r="87" spans="1:21" ht="14.4" customHeight="1" x14ac:dyDescent="0.3">
      <c r="A87" s="743">
        <v>30</v>
      </c>
      <c r="B87" s="745" t="s">
        <v>550</v>
      </c>
      <c r="C87" s="745">
        <v>89301301</v>
      </c>
      <c r="D87" s="746" t="s">
        <v>4981</v>
      </c>
      <c r="E87" s="747" t="s">
        <v>3889</v>
      </c>
      <c r="F87" s="745" t="s">
        <v>3881</v>
      </c>
      <c r="G87" s="745" t="s">
        <v>4016</v>
      </c>
      <c r="H87" s="745" t="s">
        <v>551</v>
      </c>
      <c r="I87" s="745" t="s">
        <v>4021</v>
      </c>
      <c r="J87" s="745" t="s">
        <v>2813</v>
      </c>
      <c r="K87" s="745" t="s">
        <v>4022</v>
      </c>
      <c r="L87" s="748">
        <v>0</v>
      </c>
      <c r="M87" s="748">
        <v>0</v>
      </c>
      <c r="N87" s="745">
        <v>1</v>
      </c>
      <c r="O87" s="749">
        <v>0.5</v>
      </c>
      <c r="P87" s="748"/>
      <c r="Q87" s="750"/>
      <c r="R87" s="745"/>
      <c r="S87" s="750">
        <v>0</v>
      </c>
      <c r="T87" s="749"/>
      <c r="U87" s="744">
        <v>0</v>
      </c>
    </row>
    <row r="88" spans="1:21" ht="14.4" customHeight="1" x14ac:dyDescent="0.3">
      <c r="A88" s="743">
        <v>30</v>
      </c>
      <c r="B88" s="745" t="s">
        <v>550</v>
      </c>
      <c r="C88" s="745">
        <v>89301301</v>
      </c>
      <c r="D88" s="746" t="s">
        <v>4981</v>
      </c>
      <c r="E88" s="747" t="s">
        <v>3889</v>
      </c>
      <c r="F88" s="745" t="s">
        <v>3881</v>
      </c>
      <c r="G88" s="745" t="s">
        <v>4016</v>
      </c>
      <c r="H88" s="745" t="s">
        <v>2717</v>
      </c>
      <c r="I88" s="745" t="s">
        <v>2812</v>
      </c>
      <c r="J88" s="745" t="s">
        <v>2813</v>
      </c>
      <c r="K88" s="745" t="s">
        <v>3765</v>
      </c>
      <c r="L88" s="748">
        <v>86.76</v>
      </c>
      <c r="M88" s="748">
        <v>173.52</v>
      </c>
      <c r="N88" s="745">
        <v>2</v>
      </c>
      <c r="O88" s="749">
        <v>1</v>
      </c>
      <c r="P88" s="748"/>
      <c r="Q88" s="750">
        <v>0</v>
      </c>
      <c r="R88" s="745"/>
      <c r="S88" s="750">
        <v>0</v>
      </c>
      <c r="T88" s="749"/>
      <c r="U88" s="744">
        <v>0</v>
      </c>
    </row>
    <row r="89" spans="1:21" ht="14.4" customHeight="1" x14ac:dyDescent="0.3">
      <c r="A89" s="743">
        <v>30</v>
      </c>
      <c r="B89" s="745" t="s">
        <v>550</v>
      </c>
      <c r="C89" s="745">
        <v>89301301</v>
      </c>
      <c r="D89" s="746" t="s">
        <v>4981</v>
      </c>
      <c r="E89" s="747" t="s">
        <v>3889</v>
      </c>
      <c r="F89" s="745" t="s">
        <v>3881</v>
      </c>
      <c r="G89" s="745" t="s">
        <v>4016</v>
      </c>
      <c r="H89" s="745" t="s">
        <v>551</v>
      </c>
      <c r="I89" s="745" t="s">
        <v>1603</v>
      </c>
      <c r="J89" s="745" t="s">
        <v>4023</v>
      </c>
      <c r="K89" s="745" t="s">
        <v>4024</v>
      </c>
      <c r="L89" s="748">
        <v>50.57</v>
      </c>
      <c r="M89" s="748">
        <v>252.85</v>
      </c>
      <c r="N89" s="745">
        <v>5</v>
      </c>
      <c r="O89" s="749">
        <v>2.5</v>
      </c>
      <c r="P89" s="748"/>
      <c r="Q89" s="750">
        <v>0</v>
      </c>
      <c r="R89" s="745"/>
      <c r="S89" s="750">
        <v>0</v>
      </c>
      <c r="T89" s="749"/>
      <c r="U89" s="744">
        <v>0</v>
      </c>
    </row>
    <row r="90" spans="1:21" ht="14.4" customHeight="1" x14ac:dyDescent="0.3">
      <c r="A90" s="743">
        <v>30</v>
      </c>
      <c r="B90" s="745" t="s">
        <v>550</v>
      </c>
      <c r="C90" s="745">
        <v>89301301</v>
      </c>
      <c r="D90" s="746" t="s">
        <v>4981</v>
      </c>
      <c r="E90" s="747" t="s">
        <v>3889</v>
      </c>
      <c r="F90" s="745" t="s">
        <v>3881</v>
      </c>
      <c r="G90" s="745" t="s">
        <v>4016</v>
      </c>
      <c r="H90" s="745" t="s">
        <v>551</v>
      </c>
      <c r="I90" s="745" t="s">
        <v>2331</v>
      </c>
      <c r="J90" s="745" t="s">
        <v>4025</v>
      </c>
      <c r="K90" s="745" t="s">
        <v>4026</v>
      </c>
      <c r="L90" s="748">
        <v>130.15</v>
      </c>
      <c r="M90" s="748">
        <v>130.15</v>
      </c>
      <c r="N90" s="745">
        <v>1</v>
      </c>
      <c r="O90" s="749">
        <v>0.5</v>
      </c>
      <c r="P90" s="748"/>
      <c r="Q90" s="750">
        <v>0</v>
      </c>
      <c r="R90" s="745"/>
      <c r="S90" s="750">
        <v>0</v>
      </c>
      <c r="T90" s="749"/>
      <c r="U90" s="744">
        <v>0</v>
      </c>
    </row>
    <row r="91" spans="1:21" ht="14.4" customHeight="1" x14ac:dyDescent="0.3">
      <c r="A91" s="743">
        <v>30</v>
      </c>
      <c r="B91" s="745" t="s">
        <v>550</v>
      </c>
      <c r="C91" s="745">
        <v>89301301</v>
      </c>
      <c r="D91" s="746" t="s">
        <v>4981</v>
      </c>
      <c r="E91" s="747" t="s">
        <v>3889</v>
      </c>
      <c r="F91" s="745" t="s">
        <v>3881</v>
      </c>
      <c r="G91" s="745" t="s">
        <v>4016</v>
      </c>
      <c r="H91" s="745" t="s">
        <v>551</v>
      </c>
      <c r="I91" s="745" t="s">
        <v>1654</v>
      </c>
      <c r="J91" s="745" t="s">
        <v>4027</v>
      </c>
      <c r="K91" s="745" t="s">
        <v>4028</v>
      </c>
      <c r="L91" s="748">
        <v>86.76</v>
      </c>
      <c r="M91" s="748">
        <v>86.76</v>
      </c>
      <c r="N91" s="745">
        <v>1</v>
      </c>
      <c r="O91" s="749">
        <v>0.5</v>
      </c>
      <c r="P91" s="748"/>
      <c r="Q91" s="750">
        <v>0</v>
      </c>
      <c r="R91" s="745"/>
      <c r="S91" s="750">
        <v>0</v>
      </c>
      <c r="T91" s="749"/>
      <c r="U91" s="744">
        <v>0</v>
      </c>
    </row>
    <row r="92" spans="1:21" ht="14.4" customHeight="1" x14ac:dyDescent="0.3">
      <c r="A92" s="743">
        <v>30</v>
      </c>
      <c r="B92" s="745" t="s">
        <v>550</v>
      </c>
      <c r="C92" s="745">
        <v>89301301</v>
      </c>
      <c r="D92" s="746" t="s">
        <v>4981</v>
      </c>
      <c r="E92" s="747" t="s">
        <v>3889</v>
      </c>
      <c r="F92" s="745" t="s">
        <v>3881</v>
      </c>
      <c r="G92" s="745" t="s">
        <v>4029</v>
      </c>
      <c r="H92" s="745" t="s">
        <v>2717</v>
      </c>
      <c r="I92" s="745" t="s">
        <v>4030</v>
      </c>
      <c r="J92" s="745" t="s">
        <v>2917</v>
      </c>
      <c r="K92" s="745" t="s">
        <v>2918</v>
      </c>
      <c r="L92" s="748">
        <v>107.81</v>
      </c>
      <c r="M92" s="748">
        <v>107.81</v>
      </c>
      <c r="N92" s="745">
        <v>1</v>
      </c>
      <c r="O92" s="749">
        <v>0.5</v>
      </c>
      <c r="P92" s="748"/>
      <c r="Q92" s="750">
        <v>0</v>
      </c>
      <c r="R92" s="745"/>
      <c r="S92" s="750">
        <v>0</v>
      </c>
      <c r="T92" s="749"/>
      <c r="U92" s="744">
        <v>0</v>
      </c>
    </row>
    <row r="93" spans="1:21" ht="14.4" customHeight="1" x14ac:dyDescent="0.3">
      <c r="A93" s="743">
        <v>30</v>
      </c>
      <c r="B93" s="745" t="s">
        <v>550</v>
      </c>
      <c r="C93" s="745">
        <v>89301301</v>
      </c>
      <c r="D93" s="746" t="s">
        <v>4981</v>
      </c>
      <c r="E93" s="747" t="s">
        <v>3889</v>
      </c>
      <c r="F93" s="745" t="s">
        <v>3881</v>
      </c>
      <c r="G93" s="745" t="s">
        <v>4029</v>
      </c>
      <c r="H93" s="745" t="s">
        <v>2717</v>
      </c>
      <c r="I93" s="745" t="s">
        <v>4030</v>
      </c>
      <c r="J93" s="745" t="s">
        <v>2917</v>
      </c>
      <c r="K93" s="745" t="s">
        <v>2918</v>
      </c>
      <c r="L93" s="748">
        <v>71.86</v>
      </c>
      <c r="M93" s="748">
        <v>71.86</v>
      </c>
      <c r="N93" s="745">
        <v>1</v>
      </c>
      <c r="O93" s="749">
        <v>0.5</v>
      </c>
      <c r="P93" s="748"/>
      <c r="Q93" s="750">
        <v>0</v>
      </c>
      <c r="R93" s="745"/>
      <c r="S93" s="750">
        <v>0</v>
      </c>
      <c r="T93" s="749"/>
      <c r="U93" s="744">
        <v>0</v>
      </c>
    </row>
    <row r="94" spans="1:21" ht="14.4" customHeight="1" x14ac:dyDescent="0.3">
      <c r="A94" s="743">
        <v>30</v>
      </c>
      <c r="B94" s="745" t="s">
        <v>550</v>
      </c>
      <c r="C94" s="745">
        <v>89301301</v>
      </c>
      <c r="D94" s="746" t="s">
        <v>4981</v>
      </c>
      <c r="E94" s="747" t="s">
        <v>3889</v>
      </c>
      <c r="F94" s="745" t="s">
        <v>3881</v>
      </c>
      <c r="G94" s="745" t="s">
        <v>4031</v>
      </c>
      <c r="H94" s="745" t="s">
        <v>2717</v>
      </c>
      <c r="I94" s="745" t="s">
        <v>2752</v>
      </c>
      <c r="J94" s="745" t="s">
        <v>2753</v>
      </c>
      <c r="K94" s="745" t="s">
        <v>1331</v>
      </c>
      <c r="L94" s="748">
        <v>27.11</v>
      </c>
      <c r="M94" s="748">
        <v>27.11</v>
      </c>
      <c r="N94" s="745">
        <v>1</v>
      </c>
      <c r="O94" s="749">
        <v>0.5</v>
      </c>
      <c r="P94" s="748"/>
      <c r="Q94" s="750">
        <v>0</v>
      </c>
      <c r="R94" s="745"/>
      <c r="S94" s="750">
        <v>0</v>
      </c>
      <c r="T94" s="749"/>
      <c r="U94" s="744">
        <v>0</v>
      </c>
    </row>
    <row r="95" spans="1:21" ht="14.4" customHeight="1" x14ac:dyDescent="0.3">
      <c r="A95" s="743">
        <v>30</v>
      </c>
      <c r="B95" s="745" t="s">
        <v>550</v>
      </c>
      <c r="C95" s="745">
        <v>89301301</v>
      </c>
      <c r="D95" s="746" t="s">
        <v>4981</v>
      </c>
      <c r="E95" s="747" t="s">
        <v>3889</v>
      </c>
      <c r="F95" s="745" t="s">
        <v>3881</v>
      </c>
      <c r="G95" s="745" t="s">
        <v>4032</v>
      </c>
      <c r="H95" s="745" t="s">
        <v>551</v>
      </c>
      <c r="I95" s="745" t="s">
        <v>1171</v>
      </c>
      <c r="J95" s="745" t="s">
        <v>4033</v>
      </c>
      <c r="K95" s="745" t="s">
        <v>4034</v>
      </c>
      <c r="L95" s="748">
        <v>0</v>
      </c>
      <c r="M95" s="748">
        <v>0</v>
      </c>
      <c r="N95" s="745">
        <v>8</v>
      </c>
      <c r="O95" s="749">
        <v>4.5</v>
      </c>
      <c r="P95" s="748"/>
      <c r="Q95" s="750"/>
      <c r="R95" s="745"/>
      <c r="S95" s="750">
        <v>0</v>
      </c>
      <c r="T95" s="749"/>
      <c r="U95" s="744">
        <v>0</v>
      </c>
    </row>
    <row r="96" spans="1:21" ht="14.4" customHeight="1" x14ac:dyDescent="0.3">
      <c r="A96" s="743">
        <v>30</v>
      </c>
      <c r="B96" s="745" t="s">
        <v>550</v>
      </c>
      <c r="C96" s="745">
        <v>89301301</v>
      </c>
      <c r="D96" s="746" t="s">
        <v>4981</v>
      </c>
      <c r="E96" s="747" t="s">
        <v>3889</v>
      </c>
      <c r="F96" s="745" t="s">
        <v>3881</v>
      </c>
      <c r="G96" s="745" t="s">
        <v>4035</v>
      </c>
      <c r="H96" s="745" t="s">
        <v>551</v>
      </c>
      <c r="I96" s="745" t="s">
        <v>4036</v>
      </c>
      <c r="J96" s="745" t="s">
        <v>1979</v>
      </c>
      <c r="K96" s="745" t="s">
        <v>1980</v>
      </c>
      <c r="L96" s="748">
        <v>98.31</v>
      </c>
      <c r="M96" s="748">
        <v>196.62</v>
      </c>
      <c r="N96" s="745">
        <v>2</v>
      </c>
      <c r="O96" s="749">
        <v>1</v>
      </c>
      <c r="P96" s="748"/>
      <c r="Q96" s="750">
        <v>0</v>
      </c>
      <c r="R96" s="745"/>
      <c r="S96" s="750">
        <v>0</v>
      </c>
      <c r="T96" s="749"/>
      <c r="U96" s="744">
        <v>0</v>
      </c>
    </row>
    <row r="97" spans="1:21" ht="14.4" customHeight="1" x14ac:dyDescent="0.3">
      <c r="A97" s="743">
        <v>30</v>
      </c>
      <c r="B97" s="745" t="s">
        <v>550</v>
      </c>
      <c r="C97" s="745">
        <v>89301301</v>
      </c>
      <c r="D97" s="746" t="s">
        <v>4981</v>
      </c>
      <c r="E97" s="747" t="s">
        <v>3889</v>
      </c>
      <c r="F97" s="745" t="s">
        <v>3881</v>
      </c>
      <c r="G97" s="745" t="s">
        <v>4037</v>
      </c>
      <c r="H97" s="745" t="s">
        <v>2717</v>
      </c>
      <c r="I97" s="745" t="s">
        <v>2837</v>
      </c>
      <c r="J97" s="745" t="s">
        <v>2838</v>
      </c>
      <c r="K97" s="745" t="s">
        <v>3695</v>
      </c>
      <c r="L97" s="748">
        <v>53.16</v>
      </c>
      <c r="M97" s="748">
        <v>53.16</v>
      </c>
      <c r="N97" s="745">
        <v>1</v>
      </c>
      <c r="O97" s="749">
        <v>0.5</v>
      </c>
      <c r="P97" s="748"/>
      <c r="Q97" s="750">
        <v>0</v>
      </c>
      <c r="R97" s="745"/>
      <c r="S97" s="750">
        <v>0</v>
      </c>
      <c r="T97" s="749"/>
      <c r="U97" s="744">
        <v>0</v>
      </c>
    </row>
    <row r="98" spans="1:21" ht="14.4" customHeight="1" x14ac:dyDescent="0.3">
      <c r="A98" s="743">
        <v>30</v>
      </c>
      <c r="B98" s="745" t="s">
        <v>550</v>
      </c>
      <c r="C98" s="745">
        <v>89301301</v>
      </c>
      <c r="D98" s="746" t="s">
        <v>4981</v>
      </c>
      <c r="E98" s="747" t="s">
        <v>3889</v>
      </c>
      <c r="F98" s="745" t="s">
        <v>3881</v>
      </c>
      <c r="G98" s="745" t="s">
        <v>4037</v>
      </c>
      <c r="H98" s="745" t="s">
        <v>2717</v>
      </c>
      <c r="I98" s="745" t="s">
        <v>2841</v>
      </c>
      <c r="J98" s="745" t="s">
        <v>2842</v>
      </c>
      <c r="K98" s="745" t="s">
        <v>3696</v>
      </c>
      <c r="L98" s="748">
        <v>107.66</v>
      </c>
      <c r="M98" s="748">
        <v>107.66</v>
      </c>
      <c r="N98" s="745">
        <v>1</v>
      </c>
      <c r="O98" s="749">
        <v>0.5</v>
      </c>
      <c r="P98" s="748"/>
      <c r="Q98" s="750">
        <v>0</v>
      </c>
      <c r="R98" s="745"/>
      <c r="S98" s="750">
        <v>0</v>
      </c>
      <c r="T98" s="749"/>
      <c r="U98" s="744">
        <v>0</v>
      </c>
    </row>
    <row r="99" spans="1:21" ht="14.4" customHeight="1" x14ac:dyDescent="0.3">
      <c r="A99" s="743">
        <v>30</v>
      </c>
      <c r="B99" s="745" t="s">
        <v>550</v>
      </c>
      <c r="C99" s="745">
        <v>89301301</v>
      </c>
      <c r="D99" s="746" t="s">
        <v>4981</v>
      </c>
      <c r="E99" s="747" t="s">
        <v>3889</v>
      </c>
      <c r="F99" s="745" t="s">
        <v>3881</v>
      </c>
      <c r="G99" s="745" t="s">
        <v>4037</v>
      </c>
      <c r="H99" s="745" t="s">
        <v>2717</v>
      </c>
      <c r="I99" s="745" t="s">
        <v>2841</v>
      </c>
      <c r="J99" s="745" t="s">
        <v>2842</v>
      </c>
      <c r="K99" s="745" t="s">
        <v>3696</v>
      </c>
      <c r="L99" s="748">
        <v>90.35</v>
      </c>
      <c r="M99" s="748">
        <v>180.7</v>
      </c>
      <c r="N99" s="745">
        <v>2</v>
      </c>
      <c r="O99" s="749">
        <v>1</v>
      </c>
      <c r="P99" s="748"/>
      <c r="Q99" s="750">
        <v>0</v>
      </c>
      <c r="R99" s="745"/>
      <c r="S99" s="750">
        <v>0</v>
      </c>
      <c r="T99" s="749"/>
      <c r="U99" s="744">
        <v>0</v>
      </c>
    </row>
    <row r="100" spans="1:21" ht="14.4" customHeight="1" x14ac:dyDescent="0.3">
      <c r="A100" s="743">
        <v>30</v>
      </c>
      <c r="B100" s="745" t="s">
        <v>550</v>
      </c>
      <c r="C100" s="745">
        <v>89301301</v>
      </c>
      <c r="D100" s="746" t="s">
        <v>4981</v>
      </c>
      <c r="E100" s="747" t="s">
        <v>3889</v>
      </c>
      <c r="F100" s="745" t="s">
        <v>3881</v>
      </c>
      <c r="G100" s="745" t="s">
        <v>4038</v>
      </c>
      <c r="H100" s="745" t="s">
        <v>551</v>
      </c>
      <c r="I100" s="745" t="s">
        <v>4039</v>
      </c>
      <c r="J100" s="745" t="s">
        <v>2247</v>
      </c>
      <c r="K100" s="745" t="s">
        <v>4040</v>
      </c>
      <c r="L100" s="748">
        <v>0</v>
      </c>
      <c r="M100" s="748">
        <v>0</v>
      </c>
      <c r="N100" s="745">
        <v>1</v>
      </c>
      <c r="O100" s="749">
        <v>0.5</v>
      </c>
      <c r="P100" s="748"/>
      <c r="Q100" s="750"/>
      <c r="R100" s="745"/>
      <c r="S100" s="750">
        <v>0</v>
      </c>
      <c r="T100" s="749"/>
      <c r="U100" s="744">
        <v>0</v>
      </c>
    </row>
    <row r="101" spans="1:21" ht="14.4" customHeight="1" x14ac:dyDescent="0.3">
      <c r="A101" s="743">
        <v>30</v>
      </c>
      <c r="B101" s="745" t="s">
        <v>550</v>
      </c>
      <c r="C101" s="745">
        <v>89301301</v>
      </c>
      <c r="D101" s="746" t="s">
        <v>4981</v>
      </c>
      <c r="E101" s="747" t="s">
        <v>3889</v>
      </c>
      <c r="F101" s="745" t="s">
        <v>3881</v>
      </c>
      <c r="G101" s="745" t="s">
        <v>4041</v>
      </c>
      <c r="H101" s="745" t="s">
        <v>551</v>
      </c>
      <c r="I101" s="745" t="s">
        <v>4042</v>
      </c>
      <c r="J101" s="745" t="s">
        <v>4043</v>
      </c>
      <c r="K101" s="745" t="s">
        <v>2726</v>
      </c>
      <c r="L101" s="748">
        <v>0</v>
      </c>
      <c r="M101" s="748">
        <v>0</v>
      </c>
      <c r="N101" s="745">
        <v>1</v>
      </c>
      <c r="O101" s="749">
        <v>0.5</v>
      </c>
      <c r="P101" s="748"/>
      <c r="Q101" s="750"/>
      <c r="R101" s="745"/>
      <c r="S101" s="750">
        <v>0</v>
      </c>
      <c r="T101" s="749"/>
      <c r="U101" s="744">
        <v>0</v>
      </c>
    </row>
    <row r="102" spans="1:21" ht="14.4" customHeight="1" x14ac:dyDescent="0.3">
      <c r="A102" s="743">
        <v>30</v>
      </c>
      <c r="B102" s="745" t="s">
        <v>550</v>
      </c>
      <c r="C102" s="745">
        <v>89301301</v>
      </c>
      <c r="D102" s="746" t="s">
        <v>4981</v>
      </c>
      <c r="E102" s="747" t="s">
        <v>3889</v>
      </c>
      <c r="F102" s="745" t="s">
        <v>3881</v>
      </c>
      <c r="G102" s="745" t="s">
        <v>4044</v>
      </c>
      <c r="H102" s="745" t="s">
        <v>2717</v>
      </c>
      <c r="I102" s="745" t="s">
        <v>2804</v>
      </c>
      <c r="J102" s="745" t="s">
        <v>2805</v>
      </c>
      <c r="K102" s="745" t="s">
        <v>569</v>
      </c>
      <c r="L102" s="748">
        <v>38.130000000000003</v>
      </c>
      <c r="M102" s="748">
        <v>38.130000000000003</v>
      </c>
      <c r="N102" s="745">
        <v>1</v>
      </c>
      <c r="O102" s="749">
        <v>0.5</v>
      </c>
      <c r="P102" s="748"/>
      <c r="Q102" s="750">
        <v>0</v>
      </c>
      <c r="R102" s="745"/>
      <c r="S102" s="750">
        <v>0</v>
      </c>
      <c r="T102" s="749"/>
      <c r="U102" s="744">
        <v>0</v>
      </c>
    </row>
    <row r="103" spans="1:21" ht="14.4" customHeight="1" x14ac:dyDescent="0.3">
      <c r="A103" s="743">
        <v>30</v>
      </c>
      <c r="B103" s="745" t="s">
        <v>550</v>
      </c>
      <c r="C103" s="745">
        <v>89301301</v>
      </c>
      <c r="D103" s="746" t="s">
        <v>4981</v>
      </c>
      <c r="E103" s="747" t="s">
        <v>3889</v>
      </c>
      <c r="F103" s="745" t="s">
        <v>3881</v>
      </c>
      <c r="G103" s="745" t="s">
        <v>4045</v>
      </c>
      <c r="H103" s="745" t="s">
        <v>551</v>
      </c>
      <c r="I103" s="745" t="s">
        <v>1199</v>
      </c>
      <c r="J103" s="745" t="s">
        <v>4046</v>
      </c>
      <c r="K103" s="745" t="s">
        <v>4047</v>
      </c>
      <c r="L103" s="748">
        <v>56.01</v>
      </c>
      <c r="M103" s="748">
        <v>56.01</v>
      </c>
      <c r="N103" s="745">
        <v>1</v>
      </c>
      <c r="O103" s="749">
        <v>0.5</v>
      </c>
      <c r="P103" s="748"/>
      <c r="Q103" s="750">
        <v>0</v>
      </c>
      <c r="R103" s="745"/>
      <c r="S103" s="750">
        <v>0</v>
      </c>
      <c r="T103" s="749"/>
      <c r="U103" s="744">
        <v>0</v>
      </c>
    </row>
    <row r="104" spans="1:21" ht="14.4" customHeight="1" x14ac:dyDescent="0.3">
      <c r="A104" s="743">
        <v>30</v>
      </c>
      <c r="B104" s="745" t="s">
        <v>550</v>
      </c>
      <c r="C104" s="745">
        <v>89301301</v>
      </c>
      <c r="D104" s="746" t="s">
        <v>4981</v>
      </c>
      <c r="E104" s="747" t="s">
        <v>3889</v>
      </c>
      <c r="F104" s="745" t="s">
        <v>3881</v>
      </c>
      <c r="G104" s="745" t="s">
        <v>4048</v>
      </c>
      <c r="H104" s="745" t="s">
        <v>551</v>
      </c>
      <c r="I104" s="745" t="s">
        <v>903</v>
      </c>
      <c r="J104" s="745" t="s">
        <v>900</v>
      </c>
      <c r="K104" s="745" t="s">
        <v>4049</v>
      </c>
      <c r="L104" s="748">
        <v>23.4</v>
      </c>
      <c r="M104" s="748">
        <v>117</v>
      </c>
      <c r="N104" s="745">
        <v>5</v>
      </c>
      <c r="O104" s="749">
        <v>2.5</v>
      </c>
      <c r="P104" s="748">
        <v>23.4</v>
      </c>
      <c r="Q104" s="750">
        <v>0.19999999999999998</v>
      </c>
      <c r="R104" s="745">
        <v>1</v>
      </c>
      <c r="S104" s="750">
        <v>0.2</v>
      </c>
      <c r="T104" s="749">
        <v>0.5</v>
      </c>
      <c r="U104" s="744">
        <v>0.2</v>
      </c>
    </row>
    <row r="105" spans="1:21" ht="14.4" customHeight="1" x14ac:dyDescent="0.3">
      <c r="A105" s="743">
        <v>30</v>
      </c>
      <c r="B105" s="745" t="s">
        <v>550</v>
      </c>
      <c r="C105" s="745">
        <v>89301301</v>
      </c>
      <c r="D105" s="746" t="s">
        <v>4981</v>
      </c>
      <c r="E105" s="747" t="s">
        <v>3889</v>
      </c>
      <c r="F105" s="745" t="s">
        <v>3881</v>
      </c>
      <c r="G105" s="745" t="s">
        <v>4048</v>
      </c>
      <c r="H105" s="745" t="s">
        <v>551</v>
      </c>
      <c r="I105" s="745" t="s">
        <v>942</v>
      </c>
      <c r="J105" s="745" t="s">
        <v>943</v>
      </c>
      <c r="K105" s="745" t="s">
        <v>3815</v>
      </c>
      <c r="L105" s="748">
        <v>44.89</v>
      </c>
      <c r="M105" s="748">
        <v>44.89</v>
      </c>
      <c r="N105" s="745">
        <v>1</v>
      </c>
      <c r="O105" s="749">
        <v>0.5</v>
      </c>
      <c r="P105" s="748"/>
      <c r="Q105" s="750">
        <v>0</v>
      </c>
      <c r="R105" s="745"/>
      <c r="S105" s="750">
        <v>0</v>
      </c>
      <c r="T105" s="749"/>
      <c r="U105" s="744">
        <v>0</v>
      </c>
    </row>
    <row r="106" spans="1:21" ht="14.4" customHeight="1" x14ac:dyDescent="0.3">
      <c r="A106" s="743">
        <v>30</v>
      </c>
      <c r="B106" s="745" t="s">
        <v>550</v>
      </c>
      <c r="C106" s="745">
        <v>89301301</v>
      </c>
      <c r="D106" s="746" t="s">
        <v>4981</v>
      </c>
      <c r="E106" s="747" t="s">
        <v>3889</v>
      </c>
      <c r="F106" s="745" t="s">
        <v>3881</v>
      </c>
      <c r="G106" s="745" t="s">
        <v>4048</v>
      </c>
      <c r="H106" s="745" t="s">
        <v>551</v>
      </c>
      <c r="I106" s="745" t="s">
        <v>4050</v>
      </c>
      <c r="J106" s="745" t="s">
        <v>900</v>
      </c>
      <c r="K106" s="745" t="s">
        <v>4051</v>
      </c>
      <c r="L106" s="748">
        <v>0</v>
      </c>
      <c r="M106" s="748">
        <v>0</v>
      </c>
      <c r="N106" s="745">
        <v>1</v>
      </c>
      <c r="O106" s="749">
        <v>0.5</v>
      </c>
      <c r="P106" s="748"/>
      <c r="Q106" s="750"/>
      <c r="R106" s="745"/>
      <c r="S106" s="750">
        <v>0</v>
      </c>
      <c r="T106" s="749"/>
      <c r="U106" s="744">
        <v>0</v>
      </c>
    </row>
    <row r="107" spans="1:21" ht="14.4" customHeight="1" x14ac:dyDescent="0.3">
      <c r="A107" s="743">
        <v>30</v>
      </c>
      <c r="B107" s="745" t="s">
        <v>550</v>
      </c>
      <c r="C107" s="745">
        <v>89301301</v>
      </c>
      <c r="D107" s="746" t="s">
        <v>4981</v>
      </c>
      <c r="E107" s="747" t="s">
        <v>3889</v>
      </c>
      <c r="F107" s="745" t="s">
        <v>3881</v>
      </c>
      <c r="G107" s="745" t="s">
        <v>4048</v>
      </c>
      <c r="H107" s="745" t="s">
        <v>551</v>
      </c>
      <c r="I107" s="745" t="s">
        <v>1066</v>
      </c>
      <c r="J107" s="745" t="s">
        <v>1744</v>
      </c>
      <c r="K107" s="745" t="s">
        <v>4052</v>
      </c>
      <c r="L107" s="748">
        <v>33.68</v>
      </c>
      <c r="M107" s="748">
        <v>33.68</v>
      </c>
      <c r="N107" s="745">
        <v>1</v>
      </c>
      <c r="O107" s="749">
        <v>0.5</v>
      </c>
      <c r="P107" s="748"/>
      <c r="Q107" s="750">
        <v>0</v>
      </c>
      <c r="R107" s="745"/>
      <c r="S107" s="750">
        <v>0</v>
      </c>
      <c r="T107" s="749"/>
      <c r="U107" s="744">
        <v>0</v>
      </c>
    </row>
    <row r="108" spans="1:21" ht="14.4" customHeight="1" x14ac:dyDescent="0.3">
      <c r="A108" s="743">
        <v>30</v>
      </c>
      <c r="B108" s="745" t="s">
        <v>550</v>
      </c>
      <c r="C108" s="745">
        <v>89301301</v>
      </c>
      <c r="D108" s="746" t="s">
        <v>4981</v>
      </c>
      <c r="E108" s="747" t="s">
        <v>3889</v>
      </c>
      <c r="F108" s="745" t="s">
        <v>3881</v>
      </c>
      <c r="G108" s="745" t="s">
        <v>4048</v>
      </c>
      <c r="H108" s="745" t="s">
        <v>551</v>
      </c>
      <c r="I108" s="745" t="s">
        <v>1070</v>
      </c>
      <c r="J108" s="745" t="s">
        <v>1071</v>
      </c>
      <c r="K108" s="745" t="s">
        <v>1072</v>
      </c>
      <c r="L108" s="748">
        <v>60.02</v>
      </c>
      <c r="M108" s="748">
        <v>60.02</v>
      </c>
      <c r="N108" s="745">
        <v>1</v>
      </c>
      <c r="O108" s="749">
        <v>0.5</v>
      </c>
      <c r="P108" s="748"/>
      <c r="Q108" s="750">
        <v>0</v>
      </c>
      <c r="R108" s="745"/>
      <c r="S108" s="750">
        <v>0</v>
      </c>
      <c r="T108" s="749"/>
      <c r="U108" s="744">
        <v>0</v>
      </c>
    </row>
    <row r="109" spans="1:21" ht="14.4" customHeight="1" x14ac:dyDescent="0.3">
      <c r="A109" s="743">
        <v>30</v>
      </c>
      <c r="B109" s="745" t="s">
        <v>550</v>
      </c>
      <c r="C109" s="745">
        <v>89301301</v>
      </c>
      <c r="D109" s="746" t="s">
        <v>4981</v>
      </c>
      <c r="E109" s="747" t="s">
        <v>3889</v>
      </c>
      <c r="F109" s="745" t="s">
        <v>3881</v>
      </c>
      <c r="G109" s="745" t="s">
        <v>4048</v>
      </c>
      <c r="H109" s="745" t="s">
        <v>551</v>
      </c>
      <c r="I109" s="745" t="s">
        <v>4053</v>
      </c>
      <c r="J109" s="745" t="s">
        <v>4054</v>
      </c>
      <c r="K109" s="745" t="s">
        <v>4055</v>
      </c>
      <c r="L109" s="748">
        <v>59.89</v>
      </c>
      <c r="M109" s="748">
        <v>59.89</v>
      </c>
      <c r="N109" s="745">
        <v>1</v>
      </c>
      <c r="O109" s="749">
        <v>0.5</v>
      </c>
      <c r="P109" s="748">
        <v>59.89</v>
      </c>
      <c r="Q109" s="750">
        <v>1</v>
      </c>
      <c r="R109" s="745">
        <v>1</v>
      </c>
      <c r="S109" s="750">
        <v>1</v>
      </c>
      <c r="T109" s="749">
        <v>0.5</v>
      </c>
      <c r="U109" s="744">
        <v>1</v>
      </c>
    </row>
    <row r="110" spans="1:21" ht="14.4" customHeight="1" x14ac:dyDescent="0.3">
      <c r="A110" s="743">
        <v>30</v>
      </c>
      <c r="B110" s="745" t="s">
        <v>550</v>
      </c>
      <c r="C110" s="745">
        <v>89301301</v>
      </c>
      <c r="D110" s="746" t="s">
        <v>4981</v>
      </c>
      <c r="E110" s="747" t="s">
        <v>3889</v>
      </c>
      <c r="F110" s="745" t="s">
        <v>3881</v>
      </c>
      <c r="G110" s="745" t="s">
        <v>4056</v>
      </c>
      <c r="H110" s="745" t="s">
        <v>551</v>
      </c>
      <c r="I110" s="745" t="s">
        <v>1002</v>
      </c>
      <c r="J110" s="745" t="s">
        <v>1003</v>
      </c>
      <c r="K110" s="745" t="s">
        <v>4057</v>
      </c>
      <c r="L110" s="748">
        <v>81.03</v>
      </c>
      <c r="M110" s="748">
        <v>162.06</v>
      </c>
      <c r="N110" s="745">
        <v>2</v>
      </c>
      <c r="O110" s="749">
        <v>1</v>
      </c>
      <c r="P110" s="748">
        <v>81.03</v>
      </c>
      <c r="Q110" s="750">
        <v>0.5</v>
      </c>
      <c r="R110" s="745">
        <v>1</v>
      </c>
      <c r="S110" s="750">
        <v>0.5</v>
      </c>
      <c r="T110" s="749">
        <v>0.5</v>
      </c>
      <c r="U110" s="744">
        <v>0.5</v>
      </c>
    </row>
    <row r="111" spans="1:21" ht="14.4" customHeight="1" x14ac:dyDescent="0.3">
      <c r="A111" s="743">
        <v>30</v>
      </c>
      <c r="B111" s="745" t="s">
        <v>550</v>
      </c>
      <c r="C111" s="745">
        <v>89301301</v>
      </c>
      <c r="D111" s="746" t="s">
        <v>4981</v>
      </c>
      <c r="E111" s="747" t="s">
        <v>3889</v>
      </c>
      <c r="F111" s="745" t="s">
        <v>3881</v>
      </c>
      <c r="G111" s="745" t="s">
        <v>4058</v>
      </c>
      <c r="H111" s="745" t="s">
        <v>2717</v>
      </c>
      <c r="I111" s="745" t="s">
        <v>3062</v>
      </c>
      <c r="J111" s="745" t="s">
        <v>2779</v>
      </c>
      <c r="K111" s="745" t="s">
        <v>3063</v>
      </c>
      <c r="L111" s="748">
        <v>468.96</v>
      </c>
      <c r="M111" s="748">
        <v>1406.8799999999999</v>
      </c>
      <c r="N111" s="745">
        <v>3</v>
      </c>
      <c r="O111" s="749">
        <v>1</v>
      </c>
      <c r="P111" s="748"/>
      <c r="Q111" s="750">
        <v>0</v>
      </c>
      <c r="R111" s="745"/>
      <c r="S111" s="750">
        <v>0</v>
      </c>
      <c r="T111" s="749"/>
      <c r="U111" s="744">
        <v>0</v>
      </c>
    </row>
    <row r="112" spans="1:21" ht="14.4" customHeight="1" x14ac:dyDescent="0.3">
      <c r="A112" s="743">
        <v>30</v>
      </c>
      <c r="B112" s="745" t="s">
        <v>550</v>
      </c>
      <c r="C112" s="745">
        <v>89301301</v>
      </c>
      <c r="D112" s="746" t="s">
        <v>4981</v>
      </c>
      <c r="E112" s="747" t="s">
        <v>3889</v>
      </c>
      <c r="F112" s="745" t="s">
        <v>3881</v>
      </c>
      <c r="G112" s="745" t="s">
        <v>4058</v>
      </c>
      <c r="H112" s="745" t="s">
        <v>2717</v>
      </c>
      <c r="I112" s="745" t="s">
        <v>3065</v>
      </c>
      <c r="J112" s="745" t="s">
        <v>2779</v>
      </c>
      <c r="K112" s="745" t="s">
        <v>3066</v>
      </c>
      <c r="L112" s="748">
        <v>625.29</v>
      </c>
      <c r="M112" s="748">
        <v>10629.93</v>
      </c>
      <c r="N112" s="745">
        <v>17</v>
      </c>
      <c r="O112" s="749">
        <v>6</v>
      </c>
      <c r="P112" s="748">
        <v>2501.16</v>
      </c>
      <c r="Q112" s="750">
        <v>0.23529411764705879</v>
      </c>
      <c r="R112" s="745">
        <v>4</v>
      </c>
      <c r="S112" s="750">
        <v>0.23529411764705882</v>
      </c>
      <c r="T112" s="749">
        <v>1.5</v>
      </c>
      <c r="U112" s="744">
        <v>0.25</v>
      </c>
    </row>
    <row r="113" spans="1:21" ht="14.4" customHeight="1" x14ac:dyDescent="0.3">
      <c r="A113" s="743">
        <v>30</v>
      </c>
      <c r="B113" s="745" t="s">
        <v>550</v>
      </c>
      <c r="C113" s="745">
        <v>89301301</v>
      </c>
      <c r="D113" s="746" t="s">
        <v>4981</v>
      </c>
      <c r="E113" s="747" t="s">
        <v>3889</v>
      </c>
      <c r="F113" s="745" t="s">
        <v>3881</v>
      </c>
      <c r="G113" s="745" t="s">
        <v>4058</v>
      </c>
      <c r="H113" s="745" t="s">
        <v>2717</v>
      </c>
      <c r="I113" s="745" t="s">
        <v>2778</v>
      </c>
      <c r="J113" s="745" t="s">
        <v>2779</v>
      </c>
      <c r="K113" s="745" t="s">
        <v>2780</v>
      </c>
      <c r="L113" s="748">
        <v>937.93</v>
      </c>
      <c r="M113" s="748">
        <v>13131.02</v>
      </c>
      <c r="N113" s="745">
        <v>14</v>
      </c>
      <c r="O113" s="749">
        <v>4</v>
      </c>
      <c r="P113" s="748">
        <v>5627.58</v>
      </c>
      <c r="Q113" s="750">
        <v>0.42857142857142855</v>
      </c>
      <c r="R113" s="745">
        <v>6</v>
      </c>
      <c r="S113" s="750">
        <v>0.42857142857142855</v>
      </c>
      <c r="T113" s="749">
        <v>1.5</v>
      </c>
      <c r="U113" s="744">
        <v>0.375</v>
      </c>
    </row>
    <row r="114" spans="1:21" ht="14.4" customHeight="1" x14ac:dyDescent="0.3">
      <c r="A114" s="743">
        <v>30</v>
      </c>
      <c r="B114" s="745" t="s">
        <v>550</v>
      </c>
      <c r="C114" s="745">
        <v>89301301</v>
      </c>
      <c r="D114" s="746" t="s">
        <v>4981</v>
      </c>
      <c r="E114" s="747" t="s">
        <v>3889</v>
      </c>
      <c r="F114" s="745" t="s">
        <v>3881</v>
      </c>
      <c r="G114" s="745" t="s">
        <v>4058</v>
      </c>
      <c r="H114" s="745" t="s">
        <v>2717</v>
      </c>
      <c r="I114" s="745" t="s">
        <v>2862</v>
      </c>
      <c r="J114" s="745" t="s">
        <v>2863</v>
      </c>
      <c r="K114" s="745" t="s">
        <v>2780</v>
      </c>
      <c r="L114" s="748">
        <v>1749.69</v>
      </c>
      <c r="M114" s="748">
        <v>3499.38</v>
      </c>
      <c r="N114" s="745">
        <v>2</v>
      </c>
      <c r="O114" s="749">
        <v>1</v>
      </c>
      <c r="P114" s="748"/>
      <c r="Q114" s="750">
        <v>0</v>
      </c>
      <c r="R114" s="745"/>
      <c r="S114" s="750">
        <v>0</v>
      </c>
      <c r="T114" s="749"/>
      <c r="U114" s="744">
        <v>0</v>
      </c>
    </row>
    <row r="115" spans="1:21" ht="14.4" customHeight="1" x14ac:dyDescent="0.3">
      <c r="A115" s="743">
        <v>30</v>
      </c>
      <c r="B115" s="745" t="s">
        <v>550</v>
      </c>
      <c r="C115" s="745">
        <v>89301301</v>
      </c>
      <c r="D115" s="746" t="s">
        <v>4981</v>
      </c>
      <c r="E115" s="747" t="s">
        <v>3889</v>
      </c>
      <c r="F115" s="745" t="s">
        <v>3881</v>
      </c>
      <c r="G115" s="745" t="s">
        <v>4059</v>
      </c>
      <c r="H115" s="745" t="s">
        <v>551</v>
      </c>
      <c r="I115" s="745" t="s">
        <v>4060</v>
      </c>
      <c r="J115" s="745" t="s">
        <v>1097</v>
      </c>
      <c r="K115" s="745" t="s">
        <v>3982</v>
      </c>
      <c r="L115" s="748">
        <v>0</v>
      </c>
      <c r="M115" s="748">
        <v>0</v>
      </c>
      <c r="N115" s="745">
        <v>2</v>
      </c>
      <c r="O115" s="749">
        <v>1</v>
      </c>
      <c r="P115" s="748"/>
      <c r="Q115" s="750"/>
      <c r="R115" s="745"/>
      <c r="S115" s="750">
        <v>0</v>
      </c>
      <c r="T115" s="749"/>
      <c r="U115" s="744">
        <v>0</v>
      </c>
    </row>
    <row r="116" spans="1:21" ht="14.4" customHeight="1" x14ac:dyDescent="0.3">
      <c r="A116" s="743">
        <v>30</v>
      </c>
      <c r="B116" s="745" t="s">
        <v>550</v>
      </c>
      <c r="C116" s="745">
        <v>89301301</v>
      </c>
      <c r="D116" s="746" t="s">
        <v>4981</v>
      </c>
      <c r="E116" s="747" t="s">
        <v>3889</v>
      </c>
      <c r="F116" s="745" t="s">
        <v>3881</v>
      </c>
      <c r="G116" s="745" t="s">
        <v>4061</v>
      </c>
      <c r="H116" s="745" t="s">
        <v>2717</v>
      </c>
      <c r="I116" s="745" t="s">
        <v>3144</v>
      </c>
      <c r="J116" s="745" t="s">
        <v>3145</v>
      </c>
      <c r="K116" s="745" t="s">
        <v>1398</v>
      </c>
      <c r="L116" s="748">
        <v>41.53</v>
      </c>
      <c r="M116" s="748">
        <v>41.53</v>
      </c>
      <c r="N116" s="745">
        <v>1</v>
      </c>
      <c r="O116" s="749">
        <v>0.5</v>
      </c>
      <c r="P116" s="748"/>
      <c r="Q116" s="750">
        <v>0</v>
      </c>
      <c r="R116" s="745"/>
      <c r="S116" s="750">
        <v>0</v>
      </c>
      <c r="T116" s="749"/>
      <c r="U116" s="744">
        <v>0</v>
      </c>
    </row>
    <row r="117" spans="1:21" ht="14.4" customHeight="1" x14ac:dyDescent="0.3">
      <c r="A117" s="743">
        <v>30</v>
      </c>
      <c r="B117" s="745" t="s">
        <v>550</v>
      </c>
      <c r="C117" s="745">
        <v>89301301</v>
      </c>
      <c r="D117" s="746" t="s">
        <v>4981</v>
      </c>
      <c r="E117" s="747" t="s">
        <v>3889</v>
      </c>
      <c r="F117" s="745" t="s">
        <v>3881</v>
      </c>
      <c r="G117" s="745" t="s">
        <v>4061</v>
      </c>
      <c r="H117" s="745" t="s">
        <v>2717</v>
      </c>
      <c r="I117" s="745" t="s">
        <v>3035</v>
      </c>
      <c r="J117" s="745" t="s">
        <v>3036</v>
      </c>
      <c r="K117" s="745" t="s">
        <v>3037</v>
      </c>
      <c r="L117" s="748">
        <v>55.38</v>
      </c>
      <c r="M117" s="748">
        <v>166.14000000000001</v>
      </c>
      <c r="N117" s="745">
        <v>3</v>
      </c>
      <c r="O117" s="749">
        <v>1.5</v>
      </c>
      <c r="P117" s="748"/>
      <c r="Q117" s="750">
        <v>0</v>
      </c>
      <c r="R117" s="745"/>
      <c r="S117" s="750">
        <v>0</v>
      </c>
      <c r="T117" s="749"/>
      <c r="U117" s="744">
        <v>0</v>
      </c>
    </row>
    <row r="118" spans="1:21" ht="14.4" customHeight="1" x14ac:dyDescent="0.3">
      <c r="A118" s="743">
        <v>30</v>
      </c>
      <c r="B118" s="745" t="s">
        <v>550</v>
      </c>
      <c r="C118" s="745">
        <v>89301301</v>
      </c>
      <c r="D118" s="746" t="s">
        <v>4981</v>
      </c>
      <c r="E118" s="747" t="s">
        <v>3889</v>
      </c>
      <c r="F118" s="745" t="s">
        <v>3881</v>
      </c>
      <c r="G118" s="745" t="s">
        <v>4062</v>
      </c>
      <c r="H118" s="745" t="s">
        <v>551</v>
      </c>
      <c r="I118" s="745" t="s">
        <v>3364</v>
      </c>
      <c r="J118" s="745" t="s">
        <v>3365</v>
      </c>
      <c r="K118" s="745" t="s">
        <v>3366</v>
      </c>
      <c r="L118" s="748">
        <v>153.52000000000001</v>
      </c>
      <c r="M118" s="748">
        <v>153.52000000000001</v>
      </c>
      <c r="N118" s="745">
        <v>1</v>
      </c>
      <c r="O118" s="749">
        <v>0.5</v>
      </c>
      <c r="P118" s="748"/>
      <c r="Q118" s="750">
        <v>0</v>
      </c>
      <c r="R118" s="745"/>
      <c r="S118" s="750">
        <v>0</v>
      </c>
      <c r="T118" s="749"/>
      <c r="U118" s="744">
        <v>0</v>
      </c>
    </row>
    <row r="119" spans="1:21" ht="14.4" customHeight="1" x14ac:dyDescent="0.3">
      <c r="A119" s="743">
        <v>30</v>
      </c>
      <c r="B119" s="745" t="s">
        <v>550</v>
      </c>
      <c r="C119" s="745">
        <v>89301301</v>
      </c>
      <c r="D119" s="746" t="s">
        <v>4981</v>
      </c>
      <c r="E119" s="747" t="s">
        <v>3889</v>
      </c>
      <c r="F119" s="745" t="s">
        <v>3881</v>
      </c>
      <c r="G119" s="745" t="s">
        <v>4063</v>
      </c>
      <c r="H119" s="745" t="s">
        <v>551</v>
      </c>
      <c r="I119" s="745" t="s">
        <v>4064</v>
      </c>
      <c r="J119" s="745" t="s">
        <v>4065</v>
      </c>
      <c r="K119" s="745" t="s">
        <v>875</v>
      </c>
      <c r="L119" s="748">
        <v>97.97</v>
      </c>
      <c r="M119" s="748">
        <v>587.82000000000005</v>
      </c>
      <c r="N119" s="745">
        <v>6</v>
      </c>
      <c r="O119" s="749">
        <v>3</v>
      </c>
      <c r="P119" s="748"/>
      <c r="Q119" s="750">
        <v>0</v>
      </c>
      <c r="R119" s="745"/>
      <c r="S119" s="750">
        <v>0</v>
      </c>
      <c r="T119" s="749"/>
      <c r="U119" s="744">
        <v>0</v>
      </c>
    </row>
    <row r="120" spans="1:21" ht="14.4" customHeight="1" x14ac:dyDescent="0.3">
      <c r="A120" s="743">
        <v>30</v>
      </c>
      <c r="B120" s="745" t="s">
        <v>550</v>
      </c>
      <c r="C120" s="745">
        <v>89301301</v>
      </c>
      <c r="D120" s="746" t="s">
        <v>4981</v>
      </c>
      <c r="E120" s="747" t="s">
        <v>3889</v>
      </c>
      <c r="F120" s="745" t="s">
        <v>3881</v>
      </c>
      <c r="G120" s="745" t="s">
        <v>4063</v>
      </c>
      <c r="H120" s="745" t="s">
        <v>551</v>
      </c>
      <c r="I120" s="745" t="s">
        <v>4066</v>
      </c>
      <c r="J120" s="745" t="s">
        <v>4065</v>
      </c>
      <c r="K120" s="745" t="s">
        <v>878</v>
      </c>
      <c r="L120" s="748">
        <v>314.89999999999998</v>
      </c>
      <c r="M120" s="748">
        <v>314.89999999999998</v>
      </c>
      <c r="N120" s="745">
        <v>1</v>
      </c>
      <c r="O120" s="749">
        <v>0.5</v>
      </c>
      <c r="P120" s="748">
        <v>314.89999999999998</v>
      </c>
      <c r="Q120" s="750">
        <v>1</v>
      </c>
      <c r="R120" s="745">
        <v>1</v>
      </c>
      <c r="S120" s="750">
        <v>1</v>
      </c>
      <c r="T120" s="749">
        <v>0.5</v>
      </c>
      <c r="U120" s="744">
        <v>1</v>
      </c>
    </row>
    <row r="121" spans="1:21" ht="14.4" customHeight="1" x14ac:dyDescent="0.3">
      <c r="A121" s="743">
        <v>30</v>
      </c>
      <c r="B121" s="745" t="s">
        <v>550</v>
      </c>
      <c r="C121" s="745">
        <v>89301301</v>
      </c>
      <c r="D121" s="746" t="s">
        <v>4981</v>
      </c>
      <c r="E121" s="747" t="s">
        <v>3889</v>
      </c>
      <c r="F121" s="745" t="s">
        <v>3881</v>
      </c>
      <c r="G121" s="745" t="s">
        <v>4067</v>
      </c>
      <c r="H121" s="745" t="s">
        <v>2717</v>
      </c>
      <c r="I121" s="745" t="s">
        <v>2821</v>
      </c>
      <c r="J121" s="745" t="s">
        <v>2719</v>
      </c>
      <c r="K121" s="745" t="s">
        <v>3675</v>
      </c>
      <c r="L121" s="748">
        <v>48.98</v>
      </c>
      <c r="M121" s="748">
        <v>489.80000000000007</v>
      </c>
      <c r="N121" s="745">
        <v>10</v>
      </c>
      <c r="O121" s="749">
        <v>5</v>
      </c>
      <c r="P121" s="748"/>
      <c r="Q121" s="750">
        <v>0</v>
      </c>
      <c r="R121" s="745"/>
      <c r="S121" s="750">
        <v>0</v>
      </c>
      <c r="T121" s="749"/>
      <c r="U121" s="744">
        <v>0</v>
      </c>
    </row>
    <row r="122" spans="1:21" ht="14.4" customHeight="1" x14ac:dyDescent="0.3">
      <c r="A122" s="743">
        <v>30</v>
      </c>
      <c r="B122" s="745" t="s">
        <v>550</v>
      </c>
      <c r="C122" s="745">
        <v>89301301</v>
      </c>
      <c r="D122" s="746" t="s">
        <v>4981</v>
      </c>
      <c r="E122" s="747" t="s">
        <v>3889</v>
      </c>
      <c r="F122" s="745" t="s">
        <v>3881</v>
      </c>
      <c r="G122" s="745" t="s">
        <v>4067</v>
      </c>
      <c r="H122" s="745" t="s">
        <v>2717</v>
      </c>
      <c r="I122" s="745" t="s">
        <v>4068</v>
      </c>
      <c r="J122" s="745" t="s">
        <v>2719</v>
      </c>
      <c r="K122" s="745" t="s">
        <v>4069</v>
      </c>
      <c r="L122" s="748">
        <v>0</v>
      </c>
      <c r="M122" s="748">
        <v>0</v>
      </c>
      <c r="N122" s="745">
        <v>1</v>
      </c>
      <c r="O122" s="749">
        <v>0.5</v>
      </c>
      <c r="P122" s="748">
        <v>0</v>
      </c>
      <c r="Q122" s="750"/>
      <c r="R122" s="745">
        <v>1</v>
      </c>
      <c r="S122" s="750">
        <v>1</v>
      </c>
      <c r="T122" s="749">
        <v>0.5</v>
      </c>
      <c r="U122" s="744">
        <v>1</v>
      </c>
    </row>
    <row r="123" spans="1:21" ht="14.4" customHeight="1" x14ac:dyDescent="0.3">
      <c r="A123" s="743">
        <v>30</v>
      </c>
      <c r="B123" s="745" t="s">
        <v>550</v>
      </c>
      <c r="C123" s="745">
        <v>89301301</v>
      </c>
      <c r="D123" s="746" t="s">
        <v>4981</v>
      </c>
      <c r="E123" s="747" t="s">
        <v>3889</v>
      </c>
      <c r="F123" s="745" t="s">
        <v>3881</v>
      </c>
      <c r="G123" s="745" t="s">
        <v>4067</v>
      </c>
      <c r="H123" s="745" t="s">
        <v>2717</v>
      </c>
      <c r="I123" s="745" t="s">
        <v>2718</v>
      </c>
      <c r="J123" s="745" t="s">
        <v>2719</v>
      </c>
      <c r="K123" s="745" t="s">
        <v>2720</v>
      </c>
      <c r="L123" s="748">
        <v>174.94</v>
      </c>
      <c r="M123" s="748">
        <v>174.94</v>
      </c>
      <c r="N123" s="745">
        <v>1</v>
      </c>
      <c r="O123" s="749">
        <v>0.5</v>
      </c>
      <c r="P123" s="748"/>
      <c r="Q123" s="750">
        <v>0</v>
      </c>
      <c r="R123" s="745"/>
      <c r="S123" s="750">
        <v>0</v>
      </c>
      <c r="T123" s="749"/>
      <c r="U123" s="744">
        <v>0</v>
      </c>
    </row>
    <row r="124" spans="1:21" ht="14.4" customHeight="1" x14ac:dyDescent="0.3">
      <c r="A124" s="743">
        <v>30</v>
      </c>
      <c r="B124" s="745" t="s">
        <v>550</v>
      </c>
      <c r="C124" s="745">
        <v>89301301</v>
      </c>
      <c r="D124" s="746" t="s">
        <v>4981</v>
      </c>
      <c r="E124" s="747" t="s">
        <v>3889</v>
      </c>
      <c r="F124" s="745" t="s">
        <v>3881</v>
      </c>
      <c r="G124" s="745" t="s">
        <v>4067</v>
      </c>
      <c r="H124" s="745" t="s">
        <v>2717</v>
      </c>
      <c r="I124" s="745" t="s">
        <v>2824</v>
      </c>
      <c r="J124" s="745" t="s">
        <v>2825</v>
      </c>
      <c r="K124" s="745" t="s">
        <v>3676</v>
      </c>
      <c r="L124" s="748">
        <v>97.97</v>
      </c>
      <c r="M124" s="748">
        <v>97.97</v>
      </c>
      <c r="N124" s="745">
        <v>1</v>
      </c>
      <c r="O124" s="749">
        <v>0.5</v>
      </c>
      <c r="P124" s="748"/>
      <c r="Q124" s="750">
        <v>0</v>
      </c>
      <c r="R124" s="745"/>
      <c r="S124" s="750">
        <v>0</v>
      </c>
      <c r="T124" s="749"/>
      <c r="U124" s="744">
        <v>0</v>
      </c>
    </row>
    <row r="125" spans="1:21" ht="14.4" customHeight="1" x14ac:dyDescent="0.3">
      <c r="A125" s="743">
        <v>30</v>
      </c>
      <c r="B125" s="745" t="s">
        <v>550</v>
      </c>
      <c r="C125" s="745">
        <v>89301301</v>
      </c>
      <c r="D125" s="746" t="s">
        <v>4981</v>
      </c>
      <c r="E125" s="747" t="s">
        <v>3889</v>
      </c>
      <c r="F125" s="745" t="s">
        <v>3881</v>
      </c>
      <c r="G125" s="745" t="s">
        <v>4067</v>
      </c>
      <c r="H125" s="745" t="s">
        <v>2717</v>
      </c>
      <c r="I125" s="745" t="s">
        <v>4070</v>
      </c>
      <c r="J125" s="745" t="s">
        <v>2825</v>
      </c>
      <c r="K125" s="745" t="s">
        <v>2826</v>
      </c>
      <c r="L125" s="748">
        <v>0</v>
      </c>
      <c r="M125" s="748">
        <v>0</v>
      </c>
      <c r="N125" s="745">
        <v>1</v>
      </c>
      <c r="O125" s="749">
        <v>0.5</v>
      </c>
      <c r="P125" s="748"/>
      <c r="Q125" s="750"/>
      <c r="R125" s="745"/>
      <c r="S125" s="750">
        <v>0</v>
      </c>
      <c r="T125" s="749"/>
      <c r="U125" s="744">
        <v>0</v>
      </c>
    </row>
    <row r="126" spans="1:21" ht="14.4" customHeight="1" x14ac:dyDescent="0.3">
      <c r="A126" s="743">
        <v>30</v>
      </c>
      <c r="B126" s="745" t="s">
        <v>550</v>
      </c>
      <c r="C126" s="745">
        <v>89301301</v>
      </c>
      <c r="D126" s="746" t="s">
        <v>4981</v>
      </c>
      <c r="E126" s="747" t="s">
        <v>3889</v>
      </c>
      <c r="F126" s="745" t="s">
        <v>3881</v>
      </c>
      <c r="G126" s="745" t="s">
        <v>4071</v>
      </c>
      <c r="H126" s="745" t="s">
        <v>551</v>
      </c>
      <c r="I126" s="745" t="s">
        <v>4072</v>
      </c>
      <c r="J126" s="745" t="s">
        <v>1907</v>
      </c>
      <c r="K126" s="745" t="s">
        <v>4073</v>
      </c>
      <c r="L126" s="748">
        <v>28.74</v>
      </c>
      <c r="M126" s="748">
        <v>28.74</v>
      </c>
      <c r="N126" s="745">
        <v>1</v>
      </c>
      <c r="O126" s="749">
        <v>0.5</v>
      </c>
      <c r="P126" s="748"/>
      <c r="Q126" s="750">
        <v>0</v>
      </c>
      <c r="R126" s="745"/>
      <c r="S126" s="750">
        <v>0</v>
      </c>
      <c r="T126" s="749"/>
      <c r="U126" s="744">
        <v>0</v>
      </c>
    </row>
    <row r="127" spans="1:21" ht="14.4" customHeight="1" x14ac:dyDescent="0.3">
      <c r="A127" s="743">
        <v>30</v>
      </c>
      <c r="B127" s="745" t="s">
        <v>550</v>
      </c>
      <c r="C127" s="745">
        <v>89301301</v>
      </c>
      <c r="D127" s="746" t="s">
        <v>4981</v>
      </c>
      <c r="E127" s="747" t="s">
        <v>3889</v>
      </c>
      <c r="F127" s="745" t="s">
        <v>3881</v>
      </c>
      <c r="G127" s="745" t="s">
        <v>4074</v>
      </c>
      <c r="H127" s="745" t="s">
        <v>551</v>
      </c>
      <c r="I127" s="745" t="s">
        <v>1291</v>
      </c>
      <c r="J127" s="745" t="s">
        <v>1292</v>
      </c>
      <c r="K127" s="745" t="s">
        <v>1293</v>
      </c>
      <c r="L127" s="748">
        <v>67.42</v>
      </c>
      <c r="M127" s="748">
        <v>202.26</v>
      </c>
      <c r="N127" s="745">
        <v>3</v>
      </c>
      <c r="O127" s="749">
        <v>1.5</v>
      </c>
      <c r="P127" s="748">
        <v>67.42</v>
      </c>
      <c r="Q127" s="750">
        <v>0.33333333333333337</v>
      </c>
      <c r="R127" s="745">
        <v>1</v>
      </c>
      <c r="S127" s="750">
        <v>0.33333333333333331</v>
      </c>
      <c r="T127" s="749">
        <v>0.5</v>
      </c>
      <c r="U127" s="744">
        <v>0.33333333333333331</v>
      </c>
    </row>
    <row r="128" spans="1:21" ht="14.4" customHeight="1" x14ac:dyDescent="0.3">
      <c r="A128" s="743">
        <v>30</v>
      </c>
      <c r="B128" s="745" t="s">
        <v>550</v>
      </c>
      <c r="C128" s="745">
        <v>89301301</v>
      </c>
      <c r="D128" s="746" t="s">
        <v>4981</v>
      </c>
      <c r="E128" s="747" t="s">
        <v>3889</v>
      </c>
      <c r="F128" s="745" t="s">
        <v>3881</v>
      </c>
      <c r="G128" s="745" t="s">
        <v>4074</v>
      </c>
      <c r="H128" s="745" t="s">
        <v>551</v>
      </c>
      <c r="I128" s="745" t="s">
        <v>1291</v>
      </c>
      <c r="J128" s="745" t="s">
        <v>1292</v>
      </c>
      <c r="K128" s="745" t="s">
        <v>1293</v>
      </c>
      <c r="L128" s="748">
        <v>50.47</v>
      </c>
      <c r="M128" s="748">
        <v>302.82</v>
      </c>
      <c r="N128" s="745">
        <v>6</v>
      </c>
      <c r="O128" s="749">
        <v>3</v>
      </c>
      <c r="P128" s="748"/>
      <c r="Q128" s="750">
        <v>0</v>
      </c>
      <c r="R128" s="745"/>
      <c r="S128" s="750">
        <v>0</v>
      </c>
      <c r="T128" s="749"/>
      <c r="U128" s="744">
        <v>0</v>
      </c>
    </row>
    <row r="129" spans="1:21" ht="14.4" customHeight="1" x14ac:dyDescent="0.3">
      <c r="A129" s="743">
        <v>30</v>
      </c>
      <c r="B129" s="745" t="s">
        <v>550</v>
      </c>
      <c r="C129" s="745">
        <v>89301301</v>
      </c>
      <c r="D129" s="746" t="s">
        <v>4981</v>
      </c>
      <c r="E129" s="747" t="s">
        <v>3889</v>
      </c>
      <c r="F129" s="745" t="s">
        <v>3881</v>
      </c>
      <c r="G129" s="745" t="s">
        <v>4074</v>
      </c>
      <c r="H129" s="745" t="s">
        <v>2717</v>
      </c>
      <c r="I129" s="745" t="s">
        <v>2947</v>
      </c>
      <c r="J129" s="745" t="s">
        <v>2948</v>
      </c>
      <c r="K129" s="745" t="s">
        <v>569</v>
      </c>
      <c r="L129" s="748">
        <v>67.42</v>
      </c>
      <c r="M129" s="748">
        <v>337.1</v>
      </c>
      <c r="N129" s="745">
        <v>5</v>
      </c>
      <c r="O129" s="749">
        <v>3</v>
      </c>
      <c r="P129" s="748"/>
      <c r="Q129" s="750">
        <v>0</v>
      </c>
      <c r="R129" s="745"/>
      <c r="S129" s="750">
        <v>0</v>
      </c>
      <c r="T129" s="749"/>
      <c r="U129" s="744">
        <v>0</v>
      </c>
    </row>
    <row r="130" spans="1:21" ht="14.4" customHeight="1" x14ac:dyDescent="0.3">
      <c r="A130" s="743">
        <v>30</v>
      </c>
      <c r="B130" s="745" t="s">
        <v>550</v>
      </c>
      <c r="C130" s="745">
        <v>89301301</v>
      </c>
      <c r="D130" s="746" t="s">
        <v>4981</v>
      </c>
      <c r="E130" s="747" t="s">
        <v>3889</v>
      </c>
      <c r="F130" s="745" t="s">
        <v>3881</v>
      </c>
      <c r="G130" s="745" t="s">
        <v>4075</v>
      </c>
      <c r="H130" s="745" t="s">
        <v>551</v>
      </c>
      <c r="I130" s="745" t="s">
        <v>1679</v>
      </c>
      <c r="J130" s="745" t="s">
        <v>1680</v>
      </c>
      <c r="K130" s="745" t="s">
        <v>1146</v>
      </c>
      <c r="L130" s="748">
        <v>214.07</v>
      </c>
      <c r="M130" s="748">
        <v>214.07</v>
      </c>
      <c r="N130" s="745">
        <v>1</v>
      </c>
      <c r="O130" s="749">
        <v>0.5</v>
      </c>
      <c r="P130" s="748"/>
      <c r="Q130" s="750">
        <v>0</v>
      </c>
      <c r="R130" s="745"/>
      <c r="S130" s="750">
        <v>0</v>
      </c>
      <c r="T130" s="749"/>
      <c r="U130" s="744">
        <v>0</v>
      </c>
    </row>
    <row r="131" spans="1:21" ht="14.4" customHeight="1" x14ac:dyDescent="0.3">
      <c r="A131" s="743">
        <v>30</v>
      </c>
      <c r="B131" s="745" t="s">
        <v>550</v>
      </c>
      <c r="C131" s="745">
        <v>89301301</v>
      </c>
      <c r="D131" s="746" t="s">
        <v>4981</v>
      </c>
      <c r="E131" s="747" t="s">
        <v>3889</v>
      </c>
      <c r="F131" s="745" t="s">
        <v>3881</v>
      </c>
      <c r="G131" s="745" t="s">
        <v>4076</v>
      </c>
      <c r="H131" s="745" t="s">
        <v>551</v>
      </c>
      <c r="I131" s="745" t="s">
        <v>1329</v>
      </c>
      <c r="J131" s="745" t="s">
        <v>4077</v>
      </c>
      <c r="K131" s="745" t="s">
        <v>1331</v>
      </c>
      <c r="L131" s="748">
        <v>101.68</v>
      </c>
      <c r="M131" s="748">
        <v>101.68</v>
      </c>
      <c r="N131" s="745">
        <v>1</v>
      </c>
      <c r="O131" s="749">
        <v>0.5</v>
      </c>
      <c r="P131" s="748"/>
      <c r="Q131" s="750">
        <v>0</v>
      </c>
      <c r="R131" s="745"/>
      <c r="S131" s="750">
        <v>0</v>
      </c>
      <c r="T131" s="749"/>
      <c r="U131" s="744">
        <v>0</v>
      </c>
    </row>
    <row r="132" spans="1:21" ht="14.4" customHeight="1" x14ac:dyDescent="0.3">
      <c r="A132" s="743">
        <v>30</v>
      </c>
      <c r="B132" s="745" t="s">
        <v>550</v>
      </c>
      <c r="C132" s="745">
        <v>89301301</v>
      </c>
      <c r="D132" s="746" t="s">
        <v>4981</v>
      </c>
      <c r="E132" s="747" t="s">
        <v>3889</v>
      </c>
      <c r="F132" s="745" t="s">
        <v>3881</v>
      </c>
      <c r="G132" s="745" t="s">
        <v>4076</v>
      </c>
      <c r="H132" s="745" t="s">
        <v>2717</v>
      </c>
      <c r="I132" s="745" t="s">
        <v>2920</v>
      </c>
      <c r="J132" s="745" t="s">
        <v>2921</v>
      </c>
      <c r="K132" s="745" t="s">
        <v>1146</v>
      </c>
      <c r="L132" s="748">
        <v>101.68</v>
      </c>
      <c r="M132" s="748">
        <v>101.68</v>
      </c>
      <c r="N132" s="745">
        <v>1</v>
      </c>
      <c r="O132" s="749">
        <v>0.5</v>
      </c>
      <c r="P132" s="748"/>
      <c r="Q132" s="750">
        <v>0</v>
      </c>
      <c r="R132" s="745"/>
      <c r="S132" s="750">
        <v>0</v>
      </c>
      <c r="T132" s="749"/>
      <c r="U132" s="744">
        <v>0</v>
      </c>
    </row>
    <row r="133" spans="1:21" ht="14.4" customHeight="1" x14ac:dyDescent="0.3">
      <c r="A133" s="743">
        <v>30</v>
      </c>
      <c r="B133" s="745" t="s">
        <v>550</v>
      </c>
      <c r="C133" s="745">
        <v>89301301</v>
      </c>
      <c r="D133" s="746" t="s">
        <v>4981</v>
      </c>
      <c r="E133" s="747" t="s">
        <v>3889</v>
      </c>
      <c r="F133" s="745" t="s">
        <v>3881</v>
      </c>
      <c r="G133" s="745" t="s">
        <v>4076</v>
      </c>
      <c r="H133" s="745" t="s">
        <v>551</v>
      </c>
      <c r="I133" s="745" t="s">
        <v>1400</v>
      </c>
      <c r="J133" s="745" t="s">
        <v>1401</v>
      </c>
      <c r="K133" s="745" t="s">
        <v>1331</v>
      </c>
      <c r="L133" s="748">
        <v>203.38</v>
      </c>
      <c r="M133" s="748">
        <v>203.38</v>
      </c>
      <c r="N133" s="745">
        <v>1</v>
      </c>
      <c r="O133" s="749">
        <v>0.5</v>
      </c>
      <c r="P133" s="748"/>
      <c r="Q133" s="750">
        <v>0</v>
      </c>
      <c r="R133" s="745"/>
      <c r="S133" s="750">
        <v>0</v>
      </c>
      <c r="T133" s="749"/>
      <c r="U133" s="744">
        <v>0</v>
      </c>
    </row>
    <row r="134" spans="1:21" ht="14.4" customHeight="1" x14ac:dyDescent="0.3">
      <c r="A134" s="743">
        <v>30</v>
      </c>
      <c r="B134" s="745" t="s">
        <v>550</v>
      </c>
      <c r="C134" s="745">
        <v>89301301</v>
      </c>
      <c r="D134" s="746" t="s">
        <v>4981</v>
      </c>
      <c r="E134" s="747" t="s">
        <v>3889</v>
      </c>
      <c r="F134" s="745" t="s">
        <v>3881</v>
      </c>
      <c r="G134" s="745" t="s">
        <v>4078</v>
      </c>
      <c r="H134" s="745" t="s">
        <v>551</v>
      </c>
      <c r="I134" s="745" t="s">
        <v>1575</v>
      </c>
      <c r="J134" s="745" t="s">
        <v>4079</v>
      </c>
      <c r="K134" s="745" t="s">
        <v>4080</v>
      </c>
      <c r="L134" s="748">
        <v>0</v>
      </c>
      <c r="M134" s="748">
        <v>0</v>
      </c>
      <c r="N134" s="745">
        <v>1</v>
      </c>
      <c r="O134" s="749">
        <v>0.5</v>
      </c>
      <c r="P134" s="748">
        <v>0</v>
      </c>
      <c r="Q134" s="750"/>
      <c r="R134" s="745">
        <v>1</v>
      </c>
      <c r="S134" s="750">
        <v>1</v>
      </c>
      <c r="T134" s="749">
        <v>0.5</v>
      </c>
      <c r="U134" s="744">
        <v>1</v>
      </c>
    </row>
    <row r="135" spans="1:21" ht="14.4" customHeight="1" x14ac:dyDescent="0.3">
      <c r="A135" s="743">
        <v>30</v>
      </c>
      <c r="B135" s="745" t="s">
        <v>550</v>
      </c>
      <c r="C135" s="745">
        <v>89301301</v>
      </c>
      <c r="D135" s="746" t="s">
        <v>4981</v>
      </c>
      <c r="E135" s="747" t="s">
        <v>3889</v>
      </c>
      <c r="F135" s="745" t="s">
        <v>3881</v>
      </c>
      <c r="G135" s="745" t="s">
        <v>4081</v>
      </c>
      <c r="H135" s="745" t="s">
        <v>2717</v>
      </c>
      <c r="I135" s="745" t="s">
        <v>4082</v>
      </c>
      <c r="J135" s="745" t="s">
        <v>2722</v>
      </c>
      <c r="K135" s="745" t="s">
        <v>4083</v>
      </c>
      <c r="L135" s="748">
        <v>16.32</v>
      </c>
      <c r="M135" s="748">
        <v>16.32</v>
      </c>
      <c r="N135" s="745">
        <v>1</v>
      </c>
      <c r="O135" s="749">
        <v>0.5</v>
      </c>
      <c r="P135" s="748"/>
      <c r="Q135" s="750">
        <v>0</v>
      </c>
      <c r="R135" s="745"/>
      <c r="S135" s="750">
        <v>0</v>
      </c>
      <c r="T135" s="749"/>
      <c r="U135" s="744">
        <v>0</v>
      </c>
    </row>
    <row r="136" spans="1:21" ht="14.4" customHeight="1" x14ac:dyDescent="0.3">
      <c r="A136" s="743">
        <v>30</v>
      </c>
      <c r="B136" s="745" t="s">
        <v>550</v>
      </c>
      <c r="C136" s="745">
        <v>89301301</v>
      </c>
      <c r="D136" s="746" t="s">
        <v>4981</v>
      </c>
      <c r="E136" s="747" t="s">
        <v>3889</v>
      </c>
      <c r="F136" s="745" t="s">
        <v>3881</v>
      </c>
      <c r="G136" s="745" t="s">
        <v>4081</v>
      </c>
      <c r="H136" s="745" t="s">
        <v>2717</v>
      </c>
      <c r="I136" s="745" t="s">
        <v>2724</v>
      </c>
      <c r="J136" s="745" t="s">
        <v>2725</v>
      </c>
      <c r="K136" s="745" t="s">
        <v>2726</v>
      </c>
      <c r="L136" s="748">
        <v>22.47</v>
      </c>
      <c r="M136" s="748">
        <v>22.47</v>
      </c>
      <c r="N136" s="745">
        <v>1</v>
      </c>
      <c r="O136" s="749">
        <v>0.5</v>
      </c>
      <c r="P136" s="748"/>
      <c r="Q136" s="750">
        <v>0</v>
      </c>
      <c r="R136" s="745"/>
      <c r="S136" s="750">
        <v>0</v>
      </c>
      <c r="T136" s="749"/>
      <c r="U136" s="744">
        <v>0</v>
      </c>
    </row>
    <row r="137" spans="1:21" ht="14.4" customHeight="1" x14ac:dyDescent="0.3">
      <c r="A137" s="743">
        <v>30</v>
      </c>
      <c r="B137" s="745" t="s">
        <v>550</v>
      </c>
      <c r="C137" s="745">
        <v>89301301</v>
      </c>
      <c r="D137" s="746" t="s">
        <v>4981</v>
      </c>
      <c r="E137" s="747" t="s">
        <v>3889</v>
      </c>
      <c r="F137" s="745" t="s">
        <v>3881</v>
      </c>
      <c r="G137" s="745" t="s">
        <v>4081</v>
      </c>
      <c r="H137" s="745" t="s">
        <v>2717</v>
      </c>
      <c r="I137" s="745" t="s">
        <v>2845</v>
      </c>
      <c r="J137" s="745" t="s">
        <v>3735</v>
      </c>
      <c r="K137" s="745" t="s">
        <v>1289</v>
      </c>
      <c r="L137" s="748">
        <v>67.42</v>
      </c>
      <c r="M137" s="748">
        <v>67.42</v>
      </c>
      <c r="N137" s="745">
        <v>1</v>
      </c>
      <c r="O137" s="749">
        <v>0.5</v>
      </c>
      <c r="P137" s="748"/>
      <c r="Q137" s="750">
        <v>0</v>
      </c>
      <c r="R137" s="745"/>
      <c r="S137" s="750">
        <v>0</v>
      </c>
      <c r="T137" s="749"/>
      <c r="U137" s="744">
        <v>0</v>
      </c>
    </row>
    <row r="138" spans="1:21" ht="14.4" customHeight="1" x14ac:dyDescent="0.3">
      <c r="A138" s="743">
        <v>30</v>
      </c>
      <c r="B138" s="745" t="s">
        <v>550</v>
      </c>
      <c r="C138" s="745">
        <v>89301301</v>
      </c>
      <c r="D138" s="746" t="s">
        <v>4981</v>
      </c>
      <c r="E138" s="747" t="s">
        <v>3889</v>
      </c>
      <c r="F138" s="745" t="s">
        <v>3881</v>
      </c>
      <c r="G138" s="745" t="s">
        <v>4084</v>
      </c>
      <c r="H138" s="745" t="s">
        <v>551</v>
      </c>
      <c r="I138" s="745" t="s">
        <v>4085</v>
      </c>
      <c r="J138" s="745" t="s">
        <v>4086</v>
      </c>
      <c r="K138" s="745" t="s">
        <v>4087</v>
      </c>
      <c r="L138" s="748">
        <v>0</v>
      </c>
      <c r="M138" s="748">
        <v>0</v>
      </c>
      <c r="N138" s="745">
        <v>1</v>
      </c>
      <c r="O138" s="749">
        <v>0.5</v>
      </c>
      <c r="P138" s="748"/>
      <c r="Q138" s="750"/>
      <c r="R138" s="745"/>
      <c r="S138" s="750">
        <v>0</v>
      </c>
      <c r="T138" s="749"/>
      <c r="U138" s="744">
        <v>0</v>
      </c>
    </row>
    <row r="139" spans="1:21" ht="14.4" customHeight="1" x14ac:dyDescent="0.3">
      <c r="A139" s="743">
        <v>30</v>
      </c>
      <c r="B139" s="745" t="s">
        <v>550</v>
      </c>
      <c r="C139" s="745">
        <v>89301301</v>
      </c>
      <c r="D139" s="746" t="s">
        <v>4981</v>
      </c>
      <c r="E139" s="747" t="s">
        <v>3889</v>
      </c>
      <c r="F139" s="745" t="s">
        <v>3881</v>
      </c>
      <c r="G139" s="745" t="s">
        <v>4088</v>
      </c>
      <c r="H139" s="745" t="s">
        <v>551</v>
      </c>
      <c r="I139" s="745" t="s">
        <v>1148</v>
      </c>
      <c r="J139" s="745" t="s">
        <v>1149</v>
      </c>
      <c r="K139" s="745" t="s">
        <v>2562</v>
      </c>
      <c r="L139" s="748">
        <v>110.25</v>
      </c>
      <c r="M139" s="748">
        <v>110.25</v>
      </c>
      <c r="N139" s="745">
        <v>1</v>
      </c>
      <c r="O139" s="749">
        <v>0.5</v>
      </c>
      <c r="P139" s="748"/>
      <c r="Q139" s="750">
        <v>0</v>
      </c>
      <c r="R139" s="745"/>
      <c r="S139" s="750">
        <v>0</v>
      </c>
      <c r="T139" s="749"/>
      <c r="U139" s="744">
        <v>0</v>
      </c>
    </row>
    <row r="140" spans="1:21" ht="14.4" customHeight="1" x14ac:dyDescent="0.3">
      <c r="A140" s="743">
        <v>30</v>
      </c>
      <c r="B140" s="745" t="s">
        <v>550</v>
      </c>
      <c r="C140" s="745">
        <v>89301301</v>
      </c>
      <c r="D140" s="746" t="s">
        <v>4981</v>
      </c>
      <c r="E140" s="747" t="s">
        <v>3889</v>
      </c>
      <c r="F140" s="745" t="s">
        <v>3881</v>
      </c>
      <c r="G140" s="745" t="s">
        <v>4089</v>
      </c>
      <c r="H140" s="745" t="s">
        <v>2717</v>
      </c>
      <c r="I140" s="745" t="s">
        <v>3029</v>
      </c>
      <c r="J140" s="745" t="s">
        <v>3030</v>
      </c>
      <c r="K140" s="745" t="s">
        <v>1105</v>
      </c>
      <c r="L140" s="748">
        <v>130.59</v>
      </c>
      <c r="M140" s="748">
        <v>261.18</v>
      </c>
      <c r="N140" s="745">
        <v>2</v>
      </c>
      <c r="O140" s="749">
        <v>1</v>
      </c>
      <c r="P140" s="748"/>
      <c r="Q140" s="750">
        <v>0</v>
      </c>
      <c r="R140" s="745"/>
      <c r="S140" s="750">
        <v>0</v>
      </c>
      <c r="T140" s="749"/>
      <c r="U140" s="744">
        <v>0</v>
      </c>
    </row>
    <row r="141" spans="1:21" ht="14.4" customHeight="1" x14ac:dyDescent="0.3">
      <c r="A141" s="743">
        <v>30</v>
      </c>
      <c r="B141" s="745" t="s">
        <v>550</v>
      </c>
      <c r="C141" s="745">
        <v>89301301</v>
      </c>
      <c r="D141" s="746" t="s">
        <v>4981</v>
      </c>
      <c r="E141" s="747" t="s">
        <v>3889</v>
      </c>
      <c r="F141" s="745" t="s">
        <v>3881</v>
      </c>
      <c r="G141" s="745" t="s">
        <v>4089</v>
      </c>
      <c r="H141" s="745" t="s">
        <v>551</v>
      </c>
      <c r="I141" s="745" t="s">
        <v>4090</v>
      </c>
      <c r="J141" s="745" t="s">
        <v>4091</v>
      </c>
      <c r="K141" s="745" t="s">
        <v>3752</v>
      </c>
      <c r="L141" s="748">
        <v>0</v>
      </c>
      <c r="M141" s="748">
        <v>0</v>
      </c>
      <c r="N141" s="745">
        <v>1</v>
      </c>
      <c r="O141" s="749">
        <v>0.5</v>
      </c>
      <c r="P141" s="748"/>
      <c r="Q141" s="750"/>
      <c r="R141" s="745"/>
      <c r="S141" s="750">
        <v>0</v>
      </c>
      <c r="T141" s="749"/>
      <c r="U141" s="744">
        <v>0</v>
      </c>
    </row>
    <row r="142" spans="1:21" ht="14.4" customHeight="1" x14ac:dyDescent="0.3">
      <c r="A142" s="743">
        <v>30</v>
      </c>
      <c r="B142" s="745" t="s">
        <v>550</v>
      </c>
      <c r="C142" s="745">
        <v>89301301</v>
      </c>
      <c r="D142" s="746" t="s">
        <v>4981</v>
      </c>
      <c r="E142" s="747" t="s">
        <v>3889</v>
      </c>
      <c r="F142" s="745" t="s">
        <v>3881</v>
      </c>
      <c r="G142" s="745" t="s">
        <v>4092</v>
      </c>
      <c r="H142" s="745" t="s">
        <v>551</v>
      </c>
      <c r="I142" s="745" t="s">
        <v>1229</v>
      </c>
      <c r="J142" s="745" t="s">
        <v>4093</v>
      </c>
      <c r="K142" s="745" t="s">
        <v>4094</v>
      </c>
      <c r="L142" s="748">
        <v>0</v>
      </c>
      <c r="M142" s="748">
        <v>0</v>
      </c>
      <c r="N142" s="745">
        <v>1</v>
      </c>
      <c r="O142" s="749">
        <v>0.5</v>
      </c>
      <c r="P142" s="748"/>
      <c r="Q142" s="750"/>
      <c r="R142" s="745"/>
      <c r="S142" s="750">
        <v>0</v>
      </c>
      <c r="T142" s="749"/>
      <c r="U142" s="744">
        <v>0</v>
      </c>
    </row>
    <row r="143" spans="1:21" ht="14.4" customHeight="1" x14ac:dyDescent="0.3">
      <c r="A143" s="743">
        <v>30</v>
      </c>
      <c r="B143" s="745" t="s">
        <v>550</v>
      </c>
      <c r="C143" s="745">
        <v>89301301</v>
      </c>
      <c r="D143" s="746" t="s">
        <v>4981</v>
      </c>
      <c r="E143" s="747" t="s">
        <v>3889</v>
      </c>
      <c r="F143" s="745" t="s">
        <v>3881</v>
      </c>
      <c r="G143" s="745" t="s">
        <v>4095</v>
      </c>
      <c r="H143" s="745" t="s">
        <v>551</v>
      </c>
      <c r="I143" s="745" t="s">
        <v>1062</v>
      </c>
      <c r="J143" s="745" t="s">
        <v>1063</v>
      </c>
      <c r="K143" s="745" t="s">
        <v>4096</v>
      </c>
      <c r="L143" s="748">
        <v>0</v>
      </c>
      <c r="M143" s="748">
        <v>0</v>
      </c>
      <c r="N143" s="745">
        <v>1</v>
      </c>
      <c r="O143" s="749">
        <v>0.5</v>
      </c>
      <c r="P143" s="748">
        <v>0</v>
      </c>
      <c r="Q143" s="750"/>
      <c r="R143" s="745">
        <v>1</v>
      </c>
      <c r="S143" s="750">
        <v>1</v>
      </c>
      <c r="T143" s="749">
        <v>0.5</v>
      </c>
      <c r="U143" s="744">
        <v>1</v>
      </c>
    </row>
    <row r="144" spans="1:21" ht="14.4" customHeight="1" x14ac:dyDescent="0.3">
      <c r="A144" s="743">
        <v>30</v>
      </c>
      <c r="B144" s="745" t="s">
        <v>550</v>
      </c>
      <c r="C144" s="745">
        <v>89301301</v>
      </c>
      <c r="D144" s="746" t="s">
        <v>4981</v>
      </c>
      <c r="E144" s="747" t="s">
        <v>3889</v>
      </c>
      <c r="F144" s="745" t="s">
        <v>3881</v>
      </c>
      <c r="G144" s="745" t="s">
        <v>4097</v>
      </c>
      <c r="H144" s="745" t="s">
        <v>551</v>
      </c>
      <c r="I144" s="745" t="s">
        <v>1695</v>
      </c>
      <c r="J144" s="745" t="s">
        <v>1696</v>
      </c>
      <c r="K144" s="745" t="s">
        <v>1697</v>
      </c>
      <c r="L144" s="748">
        <v>0</v>
      </c>
      <c r="M144" s="748">
        <v>0</v>
      </c>
      <c r="N144" s="745">
        <v>1</v>
      </c>
      <c r="O144" s="749">
        <v>1</v>
      </c>
      <c r="P144" s="748"/>
      <c r="Q144" s="750"/>
      <c r="R144" s="745"/>
      <c r="S144" s="750">
        <v>0</v>
      </c>
      <c r="T144" s="749"/>
      <c r="U144" s="744">
        <v>0</v>
      </c>
    </row>
    <row r="145" spans="1:21" ht="14.4" customHeight="1" x14ac:dyDescent="0.3">
      <c r="A145" s="743">
        <v>30</v>
      </c>
      <c r="B145" s="745" t="s">
        <v>550</v>
      </c>
      <c r="C145" s="745">
        <v>89301301</v>
      </c>
      <c r="D145" s="746" t="s">
        <v>4981</v>
      </c>
      <c r="E145" s="747" t="s">
        <v>3889</v>
      </c>
      <c r="F145" s="745" t="s">
        <v>3881</v>
      </c>
      <c r="G145" s="745" t="s">
        <v>4098</v>
      </c>
      <c r="H145" s="745" t="s">
        <v>551</v>
      </c>
      <c r="I145" s="745" t="s">
        <v>1030</v>
      </c>
      <c r="J145" s="745" t="s">
        <v>4099</v>
      </c>
      <c r="K145" s="745" t="s">
        <v>4100</v>
      </c>
      <c r="L145" s="748">
        <v>0</v>
      </c>
      <c r="M145" s="748">
        <v>0</v>
      </c>
      <c r="N145" s="745">
        <v>3</v>
      </c>
      <c r="O145" s="749">
        <v>2.5</v>
      </c>
      <c r="P145" s="748"/>
      <c r="Q145" s="750"/>
      <c r="R145" s="745"/>
      <c r="S145" s="750">
        <v>0</v>
      </c>
      <c r="T145" s="749"/>
      <c r="U145" s="744">
        <v>0</v>
      </c>
    </row>
    <row r="146" spans="1:21" ht="14.4" customHeight="1" x14ac:dyDescent="0.3">
      <c r="A146" s="743">
        <v>30</v>
      </c>
      <c r="B146" s="745" t="s">
        <v>550</v>
      </c>
      <c r="C146" s="745">
        <v>89301301</v>
      </c>
      <c r="D146" s="746" t="s">
        <v>4981</v>
      </c>
      <c r="E146" s="747" t="s">
        <v>3889</v>
      </c>
      <c r="F146" s="745" t="s">
        <v>3881</v>
      </c>
      <c r="G146" s="745" t="s">
        <v>4101</v>
      </c>
      <c r="H146" s="745" t="s">
        <v>551</v>
      </c>
      <c r="I146" s="745" t="s">
        <v>769</v>
      </c>
      <c r="J146" s="745" t="s">
        <v>770</v>
      </c>
      <c r="K146" s="745" t="s">
        <v>4102</v>
      </c>
      <c r="L146" s="748">
        <v>43.99</v>
      </c>
      <c r="M146" s="748">
        <v>351.92</v>
      </c>
      <c r="N146" s="745">
        <v>8</v>
      </c>
      <c r="O146" s="749">
        <v>4</v>
      </c>
      <c r="P146" s="748"/>
      <c r="Q146" s="750">
        <v>0</v>
      </c>
      <c r="R146" s="745"/>
      <c r="S146" s="750">
        <v>0</v>
      </c>
      <c r="T146" s="749"/>
      <c r="U146" s="744">
        <v>0</v>
      </c>
    </row>
    <row r="147" spans="1:21" ht="14.4" customHeight="1" x14ac:dyDescent="0.3">
      <c r="A147" s="743">
        <v>30</v>
      </c>
      <c r="B147" s="745" t="s">
        <v>550</v>
      </c>
      <c r="C147" s="745">
        <v>89301301</v>
      </c>
      <c r="D147" s="746" t="s">
        <v>4981</v>
      </c>
      <c r="E147" s="747" t="s">
        <v>3889</v>
      </c>
      <c r="F147" s="745" t="s">
        <v>3881</v>
      </c>
      <c r="G147" s="745" t="s">
        <v>4103</v>
      </c>
      <c r="H147" s="745" t="s">
        <v>551</v>
      </c>
      <c r="I147" s="745" t="s">
        <v>1221</v>
      </c>
      <c r="J147" s="745" t="s">
        <v>1222</v>
      </c>
      <c r="K147" s="745" t="s">
        <v>4104</v>
      </c>
      <c r="L147" s="748">
        <v>472.71</v>
      </c>
      <c r="M147" s="748">
        <v>1418.1299999999999</v>
      </c>
      <c r="N147" s="745">
        <v>3</v>
      </c>
      <c r="O147" s="749">
        <v>1</v>
      </c>
      <c r="P147" s="748">
        <v>945.42</v>
      </c>
      <c r="Q147" s="750">
        <v>0.66666666666666674</v>
      </c>
      <c r="R147" s="745">
        <v>2</v>
      </c>
      <c r="S147" s="750">
        <v>0.66666666666666663</v>
      </c>
      <c r="T147" s="749">
        <v>0.5</v>
      </c>
      <c r="U147" s="744">
        <v>0.5</v>
      </c>
    </row>
    <row r="148" spans="1:21" ht="14.4" customHeight="1" x14ac:dyDescent="0.3">
      <c r="A148" s="743">
        <v>30</v>
      </c>
      <c r="B148" s="745" t="s">
        <v>550</v>
      </c>
      <c r="C148" s="745">
        <v>89301301</v>
      </c>
      <c r="D148" s="746" t="s">
        <v>4981</v>
      </c>
      <c r="E148" s="747" t="s">
        <v>3889</v>
      </c>
      <c r="F148" s="745" t="s">
        <v>3881</v>
      </c>
      <c r="G148" s="745" t="s">
        <v>4105</v>
      </c>
      <c r="H148" s="745" t="s">
        <v>2717</v>
      </c>
      <c r="I148" s="745" t="s">
        <v>2997</v>
      </c>
      <c r="J148" s="745" t="s">
        <v>2998</v>
      </c>
      <c r="K148" s="745" t="s">
        <v>2999</v>
      </c>
      <c r="L148" s="748">
        <v>143.69999999999999</v>
      </c>
      <c r="M148" s="748">
        <v>143.69999999999999</v>
      </c>
      <c r="N148" s="745">
        <v>1</v>
      </c>
      <c r="O148" s="749">
        <v>0.5</v>
      </c>
      <c r="P148" s="748"/>
      <c r="Q148" s="750">
        <v>0</v>
      </c>
      <c r="R148" s="745"/>
      <c r="S148" s="750">
        <v>0</v>
      </c>
      <c r="T148" s="749"/>
      <c r="U148" s="744">
        <v>0</v>
      </c>
    </row>
    <row r="149" spans="1:21" ht="14.4" customHeight="1" x14ac:dyDescent="0.3">
      <c r="A149" s="743">
        <v>30</v>
      </c>
      <c r="B149" s="745" t="s">
        <v>550</v>
      </c>
      <c r="C149" s="745">
        <v>89301301</v>
      </c>
      <c r="D149" s="746" t="s">
        <v>4981</v>
      </c>
      <c r="E149" s="747" t="s">
        <v>3889</v>
      </c>
      <c r="F149" s="745" t="s">
        <v>3881</v>
      </c>
      <c r="G149" s="745" t="s">
        <v>4105</v>
      </c>
      <c r="H149" s="745" t="s">
        <v>551</v>
      </c>
      <c r="I149" s="745" t="s">
        <v>4106</v>
      </c>
      <c r="J149" s="745" t="s">
        <v>4107</v>
      </c>
      <c r="K149" s="745" t="s">
        <v>2999</v>
      </c>
      <c r="L149" s="748">
        <v>0</v>
      </c>
      <c r="M149" s="748">
        <v>0</v>
      </c>
      <c r="N149" s="745">
        <v>1</v>
      </c>
      <c r="O149" s="749">
        <v>0.5</v>
      </c>
      <c r="P149" s="748"/>
      <c r="Q149" s="750"/>
      <c r="R149" s="745"/>
      <c r="S149" s="750">
        <v>0</v>
      </c>
      <c r="T149" s="749"/>
      <c r="U149" s="744">
        <v>0</v>
      </c>
    </row>
    <row r="150" spans="1:21" ht="14.4" customHeight="1" x14ac:dyDescent="0.3">
      <c r="A150" s="743">
        <v>30</v>
      </c>
      <c r="B150" s="745" t="s">
        <v>550</v>
      </c>
      <c r="C150" s="745">
        <v>89301301</v>
      </c>
      <c r="D150" s="746" t="s">
        <v>4981</v>
      </c>
      <c r="E150" s="747" t="s">
        <v>3889</v>
      </c>
      <c r="F150" s="745" t="s">
        <v>3881</v>
      </c>
      <c r="G150" s="745" t="s">
        <v>4108</v>
      </c>
      <c r="H150" s="745" t="s">
        <v>551</v>
      </c>
      <c r="I150" s="745" t="s">
        <v>4109</v>
      </c>
      <c r="J150" s="745" t="s">
        <v>1414</v>
      </c>
      <c r="K150" s="745" t="s">
        <v>4110</v>
      </c>
      <c r="L150" s="748">
        <v>0</v>
      </c>
      <c r="M150" s="748">
        <v>0</v>
      </c>
      <c r="N150" s="745">
        <v>1</v>
      </c>
      <c r="O150" s="749">
        <v>0.5</v>
      </c>
      <c r="P150" s="748"/>
      <c r="Q150" s="750"/>
      <c r="R150" s="745"/>
      <c r="S150" s="750">
        <v>0</v>
      </c>
      <c r="T150" s="749"/>
      <c r="U150" s="744">
        <v>0</v>
      </c>
    </row>
    <row r="151" spans="1:21" ht="14.4" customHeight="1" x14ac:dyDescent="0.3">
      <c r="A151" s="743">
        <v>30</v>
      </c>
      <c r="B151" s="745" t="s">
        <v>550</v>
      </c>
      <c r="C151" s="745">
        <v>89301301</v>
      </c>
      <c r="D151" s="746" t="s">
        <v>4981</v>
      </c>
      <c r="E151" s="747" t="s">
        <v>3889</v>
      </c>
      <c r="F151" s="745" t="s">
        <v>3881</v>
      </c>
      <c r="G151" s="745" t="s">
        <v>4111</v>
      </c>
      <c r="H151" s="745" t="s">
        <v>551</v>
      </c>
      <c r="I151" s="745" t="s">
        <v>4112</v>
      </c>
      <c r="J151" s="745" t="s">
        <v>4113</v>
      </c>
      <c r="K151" s="745" t="s">
        <v>4114</v>
      </c>
      <c r="L151" s="748">
        <v>0</v>
      </c>
      <c r="M151" s="748">
        <v>0</v>
      </c>
      <c r="N151" s="745">
        <v>1</v>
      </c>
      <c r="O151" s="749">
        <v>0.5</v>
      </c>
      <c r="P151" s="748"/>
      <c r="Q151" s="750"/>
      <c r="R151" s="745"/>
      <c r="S151" s="750">
        <v>0</v>
      </c>
      <c r="T151" s="749"/>
      <c r="U151" s="744">
        <v>0</v>
      </c>
    </row>
    <row r="152" spans="1:21" ht="14.4" customHeight="1" x14ac:dyDescent="0.3">
      <c r="A152" s="743">
        <v>30</v>
      </c>
      <c r="B152" s="745" t="s">
        <v>550</v>
      </c>
      <c r="C152" s="745">
        <v>89301301</v>
      </c>
      <c r="D152" s="746" t="s">
        <v>4981</v>
      </c>
      <c r="E152" s="747" t="s">
        <v>3889</v>
      </c>
      <c r="F152" s="745" t="s">
        <v>3881</v>
      </c>
      <c r="G152" s="745" t="s">
        <v>4111</v>
      </c>
      <c r="H152" s="745" t="s">
        <v>551</v>
      </c>
      <c r="I152" s="745" t="s">
        <v>884</v>
      </c>
      <c r="J152" s="745" t="s">
        <v>4113</v>
      </c>
      <c r="K152" s="745" t="s">
        <v>886</v>
      </c>
      <c r="L152" s="748">
        <v>129.94999999999999</v>
      </c>
      <c r="M152" s="748">
        <v>129.94999999999999</v>
      </c>
      <c r="N152" s="745">
        <v>1</v>
      </c>
      <c r="O152" s="749">
        <v>0.5</v>
      </c>
      <c r="P152" s="748"/>
      <c r="Q152" s="750">
        <v>0</v>
      </c>
      <c r="R152" s="745"/>
      <c r="S152" s="750">
        <v>0</v>
      </c>
      <c r="T152" s="749"/>
      <c r="U152" s="744">
        <v>0</v>
      </c>
    </row>
    <row r="153" spans="1:21" ht="14.4" customHeight="1" x14ac:dyDescent="0.3">
      <c r="A153" s="743">
        <v>30</v>
      </c>
      <c r="B153" s="745" t="s">
        <v>550</v>
      </c>
      <c r="C153" s="745">
        <v>89301301</v>
      </c>
      <c r="D153" s="746" t="s">
        <v>4981</v>
      </c>
      <c r="E153" s="747" t="s">
        <v>3889</v>
      </c>
      <c r="F153" s="745" t="s">
        <v>3881</v>
      </c>
      <c r="G153" s="745" t="s">
        <v>4115</v>
      </c>
      <c r="H153" s="745" t="s">
        <v>551</v>
      </c>
      <c r="I153" s="745" t="s">
        <v>4116</v>
      </c>
      <c r="J153" s="745" t="s">
        <v>4117</v>
      </c>
      <c r="K153" s="745" t="s">
        <v>4118</v>
      </c>
      <c r="L153" s="748">
        <v>0</v>
      </c>
      <c r="M153" s="748">
        <v>0</v>
      </c>
      <c r="N153" s="745">
        <v>1</v>
      </c>
      <c r="O153" s="749">
        <v>0.5</v>
      </c>
      <c r="P153" s="748"/>
      <c r="Q153" s="750"/>
      <c r="R153" s="745"/>
      <c r="S153" s="750">
        <v>0</v>
      </c>
      <c r="T153" s="749"/>
      <c r="U153" s="744">
        <v>0</v>
      </c>
    </row>
    <row r="154" spans="1:21" ht="14.4" customHeight="1" x14ac:dyDescent="0.3">
      <c r="A154" s="743">
        <v>30</v>
      </c>
      <c r="B154" s="745" t="s">
        <v>550</v>
      </c>
      <c r="C154" s="745">
        <v>89301301</v>
      </c>
      <c r="D154" s="746" t="s">
        <v>4981</v>
      </c>
      <c r="E154" s="747" t="s">
        <v>3889</v>
      </c>
      <c r="F154" s="745" t="s">
        <v>3881</v>
      </c>
      <c r="G154" s="745" t="s">
        <v>4119</v>
      </c>
      <c r="H154" s="745" t="s">
        <v>551</v>
      </c>
      <c r="I154" s="745" t="s">
        <v>4120</v>
      </c>
      <c r="J154" s="745" t="s">
        <v>980</v>
      </c>
      <c r="K154" s="745" t="s">
        <v>4121</v>
      </c>
      <c r="L154" s="748">
        <v>0</v>
      </c>
      <c r="M154" s="748">
        <v>0</v>
      </c>
      <c r="N154" s="745">
        <v>5</v>
      </c>
      <c r="O154" s="749">
        <v>2.5</v>
      </c>
      <c r="P154" s="748"/>
      <c r="Q154" s="750"/>
      <c r="R154" s="745"/>
      <c r="S154" s="750">
        <v>0</v>
      </c>
      <c r="T154" s="749"/>
      <c r="U154" s="744">
        <v>0</v>
      </c>
    </row>
    <row r="155" spans="1:21" ht="14.4" customHeight="1" x14ac:dyDescent="0.3">
      <c r="A155" s="743">
        <v>30</v>
      </c>
      <c r="B155" s="745" t="s">
        <v>550</v>
      </c>
      <c r="C155" s="745">
        <v>89301301</v>
      </c>
      <c r="D155" s="746" t="s">
        <v>4981</v>
      </c>
      <c r="E155" s="747" t="s">
        <v>3889</v>
      </c>
      <c r="F155" s="745" t="s">
        <v>3881</v>
      </c>
      <c r="G155" s="745" t="s">
        <v>4119</v>
      </c>
      <c r="H155" s="745" t="s">
        <v>551</v>
      </c>
      <c r="I155" s="745" t="s">
        <v>979</v>
      </c>
      <c r="J155" s="745" t="s">
        <v>980</v>
      </c>
      <c r="K155" s="745" t="s">
        <v>1701</v>
      </c>
      <c r="L155" s="748">
        <v>98.31</v>
      </c>
      <c r="M155" s="748">
        <v>98.31</v>
      </c>
      <c r="N155" s="745">
        <v>1</v>
      </c>
      <c r="O155" s="749">
        <v>0.5</v>
      </c>
      <c r="P155" s="748"/>
      <c r="Q155" s="750">
        <v>0</v>
      </c>
      <c r="R155" s="745"/>
      <c r="S155" s="750">
        <v>0</v>
      </c>
      <c r="T155" s="749"/>
      <c r="U155" s="744">
        <v>0</v>
      </c>
    </row>
    <row r="156" spans="1:21" ht="14.4" customHeight="1" x14ac:dyDescent="0.3">
      <c r="A156" s="743">
        <v>30</v>
      </c>
      <c r="B156" s="745" t="s">
        <v>550</v>
      </c>
      <c r="C156" s="745">
        <v>89301301</v>
      </c>
      <c r="D156" s="746" t="s">
        <v>4981</v>
      </c>
      <c r="E156" s="747" t="s">
        <v>3889</v>
      </c>
      <c r="F156" s="745" t="s">
        <v>3881</v>
      </c>
      <c r="G156" s="745" t="s">
        <v>4122</v>
      </c>
      <c r="H156" s="745" t="s">
        <v>551</v>
      </c>
      <c r="I156" s="745" t="s">
        <v>1703</v>
      </c>
      <c r="J156" s="745" t="s">
        <v>1549</v>
      </c>
      <c r="K156" s="745" t="s">
        <v>1704</v>
      </c>
      <c r="L156" s="748">
        <v>40.64</v>
      </c>
      <c r="M156" s="748">
        <v>81.28</v>
      </c>
      <c r="N156" s="745">
        <v>2</v>
      </c>
      <c r="O156" s="749">
        <v>1.5</v>
      </c>
      <c r="P156" s="748"/>
      <c r="Q156" s="750">
        <v>0</v>
      </c>
      <c r="R156" s="745"/>
      <c r="S156" s="750">
        <v>0</v>
      </c>
      <c r="T156" s="749"/>
      <c r="U156" s="744">
        <v>0</v>
      </c>
    </row>
    <row r="157" spans="1:21" ht="14.4" customHeight="1" x14ac:dyDescent="0.3">
      <c r="A157" s="743">
        <v>30</v>
      </c>
      <c r="B157" s="745" t="s">
        <v>550</v>
      </c>
      <c r="C157" s="745">
        <v>89301301</v>
      </c>
      <c r="D157" s="746" t="s">
        <v>4981</v>
      </c>
      <c r="E157" s="747" t="s">
        <v>3889</v>
      </c>
      <c r="F157" s="745" t="s">
        <v>3881</v>
      </c>
      <c r="G157" s="745" t="s">
        <v>4122</v>
      </c>
      <c r="H157" s="745" t="s">
        <v>551</v>
      </c>
      <c r="I157" s="745" t="s">
        <v>1690</v>
      </c>
      <c r="J157" s="745" t="s">
        <v>1549</v>
      </c>
      <c r="K157" s="745" t="s">
        <v>1331</v>
      </c>
      <c r="L157" s="748">
        <v>60.97</v>
      </c>
      <c r="M157" s="748">
        <v>60.97</v>
      </c>
      <c r="N157" s="745">
        <v>1</v>
      </c>
      <c r="O157" s="749">
        <v>0.5</v>
      </c>
      <c r="P157" s="748"/>
      <c r="Q157" s="750">
        <v>0</v>
      </c>
      <c r="R157" s="745"/>
      <c r="S157" s="750">
        <v>0</v>
      </c>
      <c r="T157" s="749"/>
      <c r="U157" s="744">
        <v>0</v>
      </c>
    </row>
    <row r="158" spans="1:21" ht="14.4" customHeight="1" x14ac:dyDescent="0.3">
      <c r="A158" s="743">
        <v>30</v>
      </c>
      <c r="B158" s="745" t="s">
        <v>550</v>
      </c>
      <c r="C158" s="745">
        <v>89301301</v>
      </c>
      <c r="D158" s="746" t="s">
        <v>4981</v>
      </c>
      <c r="E158" s="747" t="s">
        <v>3889</v>
      </c>
      <c r="F158" s="745" t="s">
        <v>3881</v>
      </c>
      <c r="G158" s="745" t="s">
        <v>4122</v>
      </c>
      <c r="H158" s="745" t="s">
        <v>551</v>
      </c>
      <c r="I158" s="745" t="s">
        <v>1690</v>
      </c>
      <c r="J158" s="745" t="s">
        <v>1549</v>
      </c>
      <c r="K158" s="745" t="s">
        <v>1331</v>
      </c>
      <c r="L158" s="748">
        <v>78.64</v>
      </c>
      <c r="M158" s="748">
        <v>78.64</v>
      </c>
      <c r="N158" s="745">
        <v>1</v>
      </c>
      <c r="O158" s="749">
        <v>0.5</v>
      </c>
      <c r="P158" s="748"/>
      <c r="Q158" s="750">
        <v>0</v>
      </c>
      <c r="R158" s="745"/>
      <c r="S158" s="750">
        <v>0</v>
      </c>
      <c r="T158" s="749"/>
      <c r="U158" s="744">
        <v>0</v>
      </c>
    </row>
    <row r="159" spans="1:21" ht="14.4" customHeight="1" x14ac:dyDescent="0.3">
      <c r="A159" s="743">
        <v>30</v>
      </c>
      <c r="B159" s="745" t="s">
        <v>550</v>
      </c>
      <c r="C159" s="745">
        <v>89301301</v>
      </c>
      <c r="D159" s="746" t="s">
        <v>4981</v>
      </c>
      <c r="E159" s="747" t="s">
        <v>3889</v>
      </c>
      <c r="F159" s="745" t="s">
        <v>3881</v>
      </c>
      <c r="G159" s="745" t="s">
        <v>4122</v>
      </c>
      <c r="H159" s="745" t="s">
        <v>551</v>
      </c>
      <c r="I159" s="745" t="s">
        <v>4123</v>
      </c>
      <c r="J159" s="745" t="s">
        <v>1549</v>
      </c>
      <c r="K159" s="745" t="s">
        <v>824</v>
      </c>
      <c r="L159" s="748">
        <v>0</v>
      </c>
      <c r="M159" s="748">
        <v>0</v>
      </c>
      <c r="N159" s="745">
        <v>1</v>
      </c>
      <c r="O159" s="749">
        <v>0.5</v>
      </c>
      <c r="P159" s="748">
        <v>0</v>
      </c>
      <c r="Q159" s="750"/>
      <c r="R159" s="745">
        <v>1</v>
      </c>
      <c r="S159" s="750">
        <v>1</v>
      </c>
      <c r="T159" s="749">
        <v>0.5</v>
      </c>
      <c r="U159" s="744">
        <v>1</v>
      </c>
    </row>
    <row r="160" spans="1:21" ht="14.4" customHeight="1" x14ac:dyDescent="0.3">
      <c r="A160" s="743">
        <v>30</v>
      </c>
      <c r="B160" s="745" t="s">
        <v>550</v>
      </c>
      <c r="C160" s="745">
        <v>89301301</v>
      </c>
      <c r="D160" s="746" t="s">
        <v>4981</v>
      </c>
      <c r="E160" s="747" t="s">
        <v>3889</v>
      </c>
      <c r="F160" s="745" t="s">
        <v>3881</v>
      </c>
      <c r="G160" s="745" t="s">
        <v>4124</v>
      </c>
      <c r="H160" s="745" t="s">
        <v>551</v>
      </c>
      <c r="I160" s="745" t="s">
        <v>4125</v>
      </c>
      <c r="J160" s="745" t="s">
        <v>3737</v>
      </c>
      <c r="K160" s="745" t="s">
        <v>1197</v>
      </c>
      <c r="L160" s="748">
        <v>0</v>
      </c>
      <c r="M160" s="748">
        <v>0</v>
      </c>
      <c r="N160" s="745">
        <v>1</v>
      </c>
      <c r="O160" s="749">
        <v>0.5</v>
      </c>
      <c r="P160" s="748"/>
      <c r="Q160" s="750"/>
      <c r="R160" s="745"/>
      <c r="S160" s="750">
        <v>0</v>
      </c>
      <c r="T160" s="749"/>
      <c r="U160" s="744">
        <v>0</v>
      </c>
    </row>
    <row r="161" spans="1:21" ht="14.4" customHeight="1" x14ac:dyDescent="0.3">
      <c r="A161" s="743">
        <v>30</v>
      </c>
      <c r="B161" s="745" t="s">
        <v>550</v>
      </c>
      <c r="C161" s="745">
        <v>89301301</v>
      </c>
      <c r="D161" s="746" t="s">
        <v>4981</v>
      </c>
      <c r="E161" s="747" t="s">
        <v>3889</v>
      </c>
      <c r="F161" s="745" t="s">
        <v>3881</v>
      </c>
      <c r="G161" s="745" t="s">
        <v>4126</v>
      </c>
      <c r="H161" s="745" t="s">
        <v>551</v>
      </c>
      <c r="I161" s="745" t="s">
        <v>4127</v>
      </c>
      <c r="J161" s="745" t="s">
        <v>915</v>
      </c>
      <c r="K161" s="745" t="s">
        <v>4128</v>
      </c>
      <c r="L161" s="748">
        <v>0</v>
      </c>
      <c r="M161" s="748">
        <v>0</v>
      </c>
      <c r="N161" s="745">
        <v>1</v>
      </c>
      <c r="O161" s="749">
        <v>0.5</v>
      </c>
      <c r="P161" s="748"/>
      <c r="Q161" s="750"/>
      <c r="R161" s="745"/>
      <c r="S161" s="750">
        <v>0</v>
      </c>
      <c r="T161" s="749"/>
      <c r="U161" s="744">
        <v>0</v>
      </c>
    </row>
    <row r="162" spans="1:21" ht="14.4" customHeight="1" x14ac:dyDescent="0.3">
      <c r="A162" s="743">
        <v>30</v>
      </c>
      <c r="B162" s="745" t="s">
        <v>550</v>
      </c>
      <c r="C162" s="745">
        <v>89301301</v>
      </c>
      <c r="D162" s="746" t="s">
        <v>4981</v>
      </c>
      <c r="E162" s="747" t="s">
        <v>3889</v>
      </c>
      <c r="F162" s="745" t="s">
        <v>3881</v>
      </c>
      <c r="G162" s="745" t="s">
        <v>4126</v>
      </c>
      <c r="H162" s="745" t="s">
        <v>551</v>
      </c>
      <c r="I162" s="745" t="s">
        <v>4129</v>
      </c>
      <c r="J162" s="745" t="s">
        <v>915</v>
      </c>
      <c r="K162" s="745" t="s">
        <v>4130</v>
      </c>
      <c r="L162" s="748">
        <v>0</v>
      </c>
      <c r="M162" s="748">
        <v>0</v>
      </c>
      <c r="N162" s="745">
        <v>2</v>
      </c>
      <c r="O162" s="749">
        <v>1</v>
      </c>
      <c r="P162" s="748"/>
      <c r="Q162" s="750"/>
      <c r="R162" s="745"/>
      <c r="S162" s="750">
        <v>0</v>
      </c>
      <c r="T162" s="749"/>
      <c r="U162" s="744">
        <v>0</v>
      </c>
    </row>
    <row r="163" spans="1:21" ht="14.4" customHeight="1" x14ac:dyDescent="0.3">
      <c r="A163" s="743">
        <v>30</v>
      </c>
      <c r="B163" s="745" t="s">
        <v>550</v>
      </c>
      <c r="C163" s="745">
        <v>89301301</v>
      </c>
      <c r="D163" s="746" t="s">
        <v>4981</v>
      </c>
      <c r="E163" s="747" t="s">
        <v>3889</v>
      </c>
      <c r="F163" s="745" t="s">
        <v>3881</v>
      </c>
      <c r="G163" s="745" t="s">
        <v>4126</v>
      </c>
      <c r="H163" s="745" t="s">
        <v>551</v>
      </c>
      <c r="I163" s="745" t="s">
        <v>914</v>
      </c>
      <c r="J163" s="745" t="s">
        <v>915</v>
      </c>
      <c r="K163" s="745" t="s">
        <v>916</v>
      </c>
      <c r="L163" s="748">
        <v>157.01</v>
      </c>
      <c r="M163" s="748">
        <v>157.01</v>
      </c>
      <c r="N163" s="745">
        <v>1</v>
      </c>
      <c r="O163" s="749">
        <v>0.5</v>
      </c>
      <c r="P163" s="748"/>
      <c r="Q163" s="750">
        <v>0</v>
      </c>
      <c r="R163" s="745"/>
      <c r="S163" s="750">
        <v>0</v>
      </c>
      <c r="T163" s="749"/>
      <c r="U163" s="744">
        <v>0</v>
      </c>
    </row>
    <row r="164" spans="1:21" ht="14.4" customHeight="1" x14ac:dyDescent="0.3">
      <c r="A164" s="743">
        <v>30</v>
      </c>
      <c r="B164" s="745" t="s">
        <v>550</v>
      </c>
      <c r="C164" s="745">
        <v>89301301</v>
      </c>
      <c r="D164" s="746" t="s">
        <v>4981</v>
      </c>
      <c r="E164" s="747" t="s">
        <v>3889</v>
      </c>
      <c r="F164" s="745" t="s">
        <v>3881</v>
      </c>
      <c r="G164" s="745" t="s">
        <v>4131</v>
      </c>
      <c r="H164" s="745" t="s">
        <v>551</v>
      </c>
      <c r="I164" s="745" t="s">
        <v>1508</v>
      </c>
      <c r="J164" s="745" t="s">
        <v>1509</v>
      </c>
      <c r="K164" s="745" t="s">
        <v>1510</v>
      </c>
      <c r="L164" s="748">
        <v>146.84</v>
      </c>
      <c r="M164" s="748">
        <v>146.84</v>
      </c>
      <c r="N164" s="745">
        <v>1</v>
      </c>
      <c r="O164" s="749">
        <v>0.5</v>
      </c>
      <c r="P164" s="748"/>
      <c r="Q164" s="750">
        <v>0</v>
      </c>
      <c r="R164" s="745"/>
      <c r="S164" s="750">
        <v>0</v>
      </c>
      <c r="T164" s="749"/>
      <c r="U164" s="744">
        <v>0</v>
      </c>
    </row>
    <row r="165" spans="1:21" ht="14.4" customHeight="1" x14ac:dyDescent="0.3">
      <c r="A165" s="743">
        <v>30</v>
      </c>
      <c r="B165" s="745" t="s">
        <v>550</v>
      </c>
      <c r="C165" s="745">
        <v>89301301</v>
      </c>
      <c r="D165" s="746" t="s">
        <v>4981</v>
      </c>
      <c r="E165" s="747" t="s">
        <v>3889</v>
      </c>
      <c r="F165" s="745" t="s">
        <v>3881</v>
      </c>
      <c r="G165" s="745" t="s">
        <v>4132</v>
      </c>
      <c r="H165" s="745" t="s">
        <v>551</v>
      </c>
      <c r="I165" s="745" t="s">
        <v>1133</v>
      </c>
      <c r="J165" s="745" t="s">
        <v>1134</v>
      </c>
      <c r="K165" s="745" t="s">
        <v>1135</v>
      </c>
      <c r="L165" s="748">
        <v>91.88</v>
      </c>
      <c r="M165" s="748">
        <v>183.76</v>
      </c>
      <c r="N165" s="745">
        <v>2</v>
      </c>
      <c r="O165" s="749">
        <v>1</v>
      </c>
      <c r="P165" s="748"/>
      <c r="Q165" s="750">
        <v>0</v>
      </c>
      <c r="R165" s="745"/>
      <c r="S165" s="750">
        <v>0</v>
      </c>
      <c r="T165" s="749"/>
      <c r="U165" s="744">
        <v>0</v>
      </c>
    </row>
    <row r="166" spans="1:21" ht="14.4" customHeight="1" x14ac:dyDescent="0.3">
      <c r="A166" s="743">
        <v>30</v>
      </c>
      <c r="B166" s="745" t="s">
        <v>550</v>
      </c>
      <c r="C166" s="745">
        <v>89301301</v>
      </c>
      <c r="D166" s="746" t="s">
        <v>4981</v>
      </c>
      <c r="E166" s="747" t="s">
        <v>3889</v>
      </c>
      <c r="F166" s="745" t="s">
        <v>3881</v>
      </c>
      <c r="G166" s="745" t="s">
        <v>4133</v>
      </c>
      <c r="H166" s="745" t="s">
        <v>551</v>
      </c>
      <c r="I166" s="745" t="s">
        <v>1599</v>
      </c>
      <c r="J166" s="745" t="s">
        <v>1600</v>
      </c>
      <c r="K166" s="745" t="s">
        <v>1601</v>
      </c>
      <c r="L166" s="748">
        <v>286.63</v>
      </c>
      <c r="M166" s="748">
        <v>286.63</v>
      </c>
      <c r="N166" s="745">
        <v>1</v>
      </c>
      <c r="O166" s="749">
        <v>0.5</v>
      </c>
      <c r="P166" s="748">
        <v>286.63</v>
      </c>
      <c r="Q166" s="750">
        <v>1</v>
      </c>
      <c r="R166" s="745">
        <v>1</v>
      </c>
      <c r="S166" s="750">
        <v>1</v>
      </c>
      <c r="T166" s="749">
        <v>0.5</v>
      </c>
      <c r="U166" s="744">
        <v>1</v>
      </c>
    </row>
    <row r="167" spans="1:21" ht="14.4" customHeight="1" x14ac:dyDescent="0.3">
      <c r="A167" s="743">
        <v>30</v>
      </c>
      <c r="B167" s="745" t="s">
        <v>550</v>
      </c>
      <c r="C167" s="745">
        <v>89301301</v>
      </c>
      <c r="D167" s="746" t="s">
        <v>4981</v>
      </c>
      <c r="E167" s="747" t="s">
        <v>3889</v>
      </c>
      <c r="F167" s="745" t="s">
        <v>3881</v>
      </c>
      <c r="G167" s="745" t="s">
        <v>4133</v>
      </c>
      <c r="H167" s="745" t="s">
        <v>551</v>
      </c>
      <c r="I167" s="745" t="s">
        <v>1416</v>
      </c>
      <c r="J167" s="745" t="s">
        <v>1417</v>
      </c>
      <c r="K167" s="745" t="s">
        <v>1331</v>
      </c>
      <c r="L167" s="748">
        <v>0</v>
      </c>
      <c r="M167" s="748">
        <v>0</v>
      </c>
      <c r="N167" s="745">
        <v>2</v>
      </c>
      <c r="O167" s="749">
        <v>1</v>
      </c>
      <c r="P167" s="748"/>
      <c r="Q167" s="750"/>
      <c r="R167" s="745"/>
      <c r="S167" s="750">
        <v>0</v>
      </c>
      <c r="T167" s="749"/>
      <c r="U167" s="744">
        <v>0</v>
      </c>
    </row>
    <row r="168" spans="1:21" ht="14.4" customHeight="1" x14ac:dyDescent="0.3">
      <c r="A168" s="743">
        <v>30</v>
      </c>
      <c r="B168" s="745" t="s">
        <v>550</v>
      </c>
      <c r="C168" s="745">
        <v>89301301</v>
      </c>
      <c r="D168" s="746" t="s">
        <v>4981</v>
      </c>
      <c r="E168" s="747" t="s">
        <v>3889</v>
      </c>
      <c r="F168" s="745" t="s">
        <v>3881</v>
      </c>
      <c r="G168" s="745" t="s">
        <v>4133</v>
      </c>
      <c r="H168" s="745" t="s">
        <v>551</v>
      </c>
      <c r="I168" s="745" t="s">
        <v>1560</v>
      </c>
      <c r="J168" s="745" t="s">
        <v>4134</v>
      </c>
      <c r="K168" s="745" t="s">
        <v>4135</v>
      </c>
      <c r="L168" s="748">
        <v>0</v>
      </c>
      <c r="M168" s="748">
        <v>0</v>
      </c>
      <c r="N168" s="745">
        <v>1</v>
      </c>
      <c r="O168" s="749">
        <v>0.5</v>
      </c>
      <c r="P168" s="748"/>
      <c r="Q168" s="750"/>
      <c r="R168" s="745"/>
      <c r="S168" s="750">
        <v>0</v>
      </c>
      <c r="T168" s="749"/>
      <c r="U168" s="744">
        <v>0</v>
      </c>
    </row>
    <row r="169" spans="1:21" ht="14.4" customHeight="1" x14ac:dyDescent="0.3">
      <c r="A169" s="743">
        <v>30</v>
      </c>
      <c r="B169" s="745" t="s">
        <v>550</v>
      </c>
      <c r="C169" s="745">
        <v>89301301</v>
      </c>
      <c r="D169" s="746" t="s">
        <v>4981</v>
      </c>
      <c r="E169" s="747" t="s">
        <v>3889</v>
      </c>
      <c r="F169" s="745" t="s">
        <v>3881</v>
      </c>
      <c r="G169" s="745" t="s">
        <v>4133</v>
      </c>
      <c r="H169" s="745" t="s">
        <v>551</v>
      </c>
      <c r="I169" s="745" t="s">
        <v>2072</v>
      </c>
      <c r="J169" s="745" t="s">
        <v>4134</v>
      </c>
      <c r="K169" s="745" t="s">
        <v>4136</v>
      </c>
      <c r="L169" s="748">
        <v>0</v>
      </c>
      <c r="M169" s="748">
        <v>0</v>
      </c>
      <c r="N169" s="745">
        <v>1</v>
      </c>
      <c r="O169" s="749">
        <v>0.5</v>
      </c>
      <c r="P169" s="748"/>
      <c r="Q169" s="750"/>
      <c r="R169" s="745"/>
      <c r="S169" s="750">
        <v>0</v>
      </c>
      <c r="T169" s="749"/>
      <c r="U169" s="744">
        <v>0</v>
      </c>
    </row>
    <row r="170" spans="1:21" ht="14.4" customHeight="1" x14ac:dyDescent="0.3">
      <c r="A170" s="743">
        <v>30</v>
      </c>
      <c r="B170" s="745" t="s">
        <v>550</v>
      </c>
      <c r="C170" s="745">
        <v>89301301</v>
      </c>
      <c r="D170" s="746" t="s">
        <v>4981</v>
      </c>
      <c r="E170" s="747" t="s">
        <v>3889</v>
      </c>
      <c r="F170" s="745" t="s">
        <v>3881</v>
      </c>
      <c r="G170" s="745" t="s">
        <v>4137</v>
      </c>
      <c r="H170" s="745" t="s">
        <v>551</v>
      </c>
      <c r="I170" s="745" t="s">
        <v>1473</v>
      </c>
      <c r="J170" s="745" t="s">
        <v>4138</v>
      </c>
      <c r="K170" s="745" t="s">
        <v>4139</v>
      </c>
      <c r="L170" s="748">
        <v>54.67</v>
      </c>
      <c r="M170" s="748">
        <v>54.67</v>
      </c>
      <c r="N170" s="745">
        <v>1</v>
      </c>
      <c r="O170" s="749">
        <v>0.5</v>
      </c>
      <c r="P170" s="748"/>
      <c r="Q170" s="750">
        <v>0</v>
      </c>
      <c r="R170" s="745"/>
      <c r="S170" s="750">
        <v>0</v>
      </c>
      <c r="T170" s="749"/>
      <c r="U170" s="744">
        <v>0</v>
      </c>
    </row>
    <row r="171" spans="1:21" ht="14.4" customHeight="1" x14ac:dyDescent="0.3">
      <c r="A171" s="743">
        <v>30</v>
      </c>
      <c r="B171" s="745" t="s">
        <v>550</v>
      </c>
      <c r="C171" s="745">
        <v>89301301</v>
      </c>
      <c r="D171" s="746" t="s">
        <v>4981</v>
      </c>
      <c r="E171" s="747" t="s">
        <v>3889</v>
      </c>
      <c r="F171" s="745" t="s">
        <v>3881</v>
      </c>
      <c r="G171" s="745" t="s">
        <v>4140</v>
      </c>
      <c r="H171" s="745" t="s">
        <v>2717</v>
      </c>
      <c r="I171" s="745" t="s">
        <v>2728</v>
      </c>
      <c r="J171" s="745" t="s">
        <v>2729</v>
      </c>
      <c r="K171" s="745" t="s">
        <v>3854</v>
      </c>
      <c r="L171" s="748">
        <v>0</v>
      </c>
      <c r="M171" s="748">
        <v>0</v>
      </c>
      <c r="N171" s="745">
        <v>1</v>
      </c>
      <c r="O171" s="749">
        <v>1</v>
      </c>
      <c r="P171" s="748">
        <v>0</v>
      </c>
      <c r="Q171" s="750"/>
      <c r="R171" s="745">
        <v>1</v>
      </c>
      <c r="S171" s="750">
        <v>1</v>
      </c>
      <c r="T171" s="749">
        <v>1</v>
      </c>
      <c r="U171" s="744">
        <v>1</v>
      </c>
    </row>
    <row r="172" spans="1:21" ht="14.4" customHeight="1" x14ac:dyDescent="0.3">
      <c r="A172" s="743">
        <v>30</v>
      </c>
      <c r="B172" s="745" t="s">
        <v>550</v>
      </c>
      <c r="C172" s="745">
        <v>89301301</v>
      </c>
      <c r="D172" s="746" t="s">
        <v>4981</v>
      </c>
      <c r="E172" s="747" t="s">
        <v>3889</v>
      </c>
      <c r="F172" s="745" t="s">
        <v>3881</v>
      </c>
      <c r="G172" s="745" t="s">
        <v>4141</v>
      </c>
      <c r="H172" s="745" t="s">
        <v>2717</v>
      </c>
      <c r="I172" s="745" t="s">
        <v>3015</v>
      </c>
      <c r="J172" s="745" t="s">
        <v>3699</v>
      </c>
      <c r="K172" s="745" t="s">
        <v>3700</v>
      </c>
      <c r="L172" s="748">
        <v>126.09</v>
      </c>
      <c r="M172" s="748">
        <v>504.36</v>
      </c>
      <c r="N172" s="745">
        <v>4</v>
      </c>
      <c r="O172" s="749">
        <v>2.5</v>
      </c>
      <c r="P172" s="748"/>
      <c r="Q172" s="750">
        <v>0</v>
      </c>
      <c r="R172" s="745"/>
      <c r="S172" s="750">
        <v>0</v>
      </c>
      <c r="T172" s="749"/>
      <c r="U172" s="744">
        <v>0</v>
      </c>
    </row>
    <row r="173" spans="1:21" ht="14.4" customHeight="1" x14ac:dyDescent="0.3">
      <c r="A173" s="743">
        <v>30</v>
      </c>
      <c r="B173" s="745" t="s">
        <v>550</v>
      </c>
      <c r="C173" s="745">
        <v>89301301</v>
      </c>
      <c r="D173" s="746" t="s">
        <v>4981</v>
      </c>
      <c r="E173" s="747" t="s">
        <v>3889</v>
      </c>
      <c r="F173" s="745" t="s">
        <v>3881</v>
      </c>
      <c r="G173" s="745" t="s">
        <v>4142</v>
      </c>
      <c r="H173" s="745" t="s">
        <v>551</v>
      </c>
      <c r="I173" s="745" t="s">
        <v>4143</v>
      </c>
      <c r="J173" s="745" t="s">
        <v>4144</v>
      </c>
      <c r="K173" s="745" t="s">
        <v>1212</v>
      </c>
      <c r="L173" s="748">
        <v>0</v>
      </c>
      <c r="M173" s="748">
        <v>0</v>
      </c>
      <c r="N173" s="745">
        <v>1</v>
      </c>
      <c r="O173" s="749">
        <v>0.5</v>
      </c>
      <c r="P173" s="748"/>
      <c r="Q173" s="750"/>
      <c r="R173" s="745"/>
      <c r="S173" s="750">
        <v>0</v>
      </c>
      <c r="T173" s="749"/>
      <c r="U173" s="744">
        <v>0</v>
      </c>
    </row>
    <row r="174" spans="1:21" ht="14.4" customHeight="1" x14ac:dyDescent="0.3">
      <c r="A174" s="743">
        <v>30</v>
      </c>
      <c r="B174" s="745" t="s">
        <v>550</v>
      </c>
      <c r="C174" s="745">
        <v>89301301</v>
      </c>
      <c r="D174" s="746" t="s">
        <v>4981</v>
      </c>
      <c r="E174" s="747" t="s">
        <v>3889</v>
      </c>
      <c r="F174" s="745" t="s">
        <v>3882</v>
      </c>
      <c r="G174" s="745" t="s">
        <v>4145</v>
      </c>
      <c r="H174" s="745" t="s">
        <v>551</v>
      </c>
      <c r="I174" s="745" t="s">
        <v>4146</v>
      </c>
      <c r="J174" s="745" t="s">
        <v>4004</v>
      </c>
      <c r="K174" s="745"/>
      <c r="L174" s="748">
        <v>0</v>
      </c>
      <c r="M174" s="748">
        <v>0</v>
      </c>
      <c r="N174" s="745">
        <v>1</v>
      </c>
      <c r="O174" s="749">
        <v>1</v>
      </c>
      <c r="P174" s="748"/>
      <c r="Q174" s="750"/>
      <c r="R174" s="745"/>
      <c r="S174" s="750">
        <v>0</v>
      </c>
      <c r="T174" s="749"/>
      <c r="U174" s="744">
        <v>0</v>
      </c>
    </row>
    <row r="175" spans="1:21" ht="14.4" customHeight="1" x14ac:dyDescent="0.3">
      <c r="A175" s="743">
        <v>30</v>
      </c>
      <c r="B175" s="745" t="s">
        <v>550</v>
      </c>
      <c r="C175" s="745">
        <v>89301301</v>
      </c>
      <c r="D175" s="746" t="s">
        <v>4981</v>
      </c>
      <c r="E175" s="747" t="s">
        <v>3889</v>
      </c>
      <c r="F175" s="745" t="s">
        <v>3882</v>
      </c>
      <c r="G175" s="745" t="s">
        <v>4145</v>
      </c>
      <c r="H175" s="745" t="s">
        <v>551</v>
      </c>
      <c r="I175" s="745" t="s">
        <v>4147</v>
      </c>
      <c r="J175" s="745" t="s">
        <v>4004</v>
      </c>
      <c r="K175" s="745"/>
      <c r="L175" s="748">
        <v>0</v>
      </c>
      <c r="M175" s="748">
        <v>0</v>
      </c>
      <c r="N175" s="745">
        <v>1</v>
      </c>
      <c r="O175" s="749">
        <v>1</v>
      </c>
      <c r="P175" s="748"/>
      <c r="Q175" s="750"/>
      <c r="R175" s="745"/>
      <c r="S175" s="750">
        <v>0</v>
      </c>
      <c r="T175" s="749"/>
      <c r="U175" s="744">
        <v>0</v>
      </c>
    </row>
    <row r="176" spans="1:21" ht="14.4" customHeight="1" x14ac:dyDescent="0.3">
      <c r="A176" s="743">
        <v>30</v>
      </c>
      <c r="B176" s="745" t="s">
        <v>550</v>
      </c>
      <c r="C176" s="745">
        <v>89301301</v>
      </c>
      <c r="D176" s="746" t="s">
        <v>4981</v>
      </c>
      <c r="E176" s="747" t="s">
        <v>3889</v>
      </c>
      <c r="F176" s="745" t="s">
        <v>3882</v>
      </c>
      <c r="G176" s="745" t="s">
        <v>4145</v>
      </c>
      <c r="H176" s="745" t="s">
        <v>551</v>
      </c>
      <c r="I176" s="745" t="s">
        <v>4148</v>
      </c>
      <c r="J176" s="745" t="s">
        <v>4004</v>
      </c>
      <c r="K176" s="745"/>
      <c r="L176" s="748">
        <v>0</v>
      </c>
      <c r="M176" s="748">
        <v>0</v>
      </c>
      <c r="N176" s="745">
        <v>1</v>
      </c>
      <c r="O176" s="749">
        <v>1</v>
      </c>
      <c r="P176" s="748"/>
      <c r="Q176" s="750"/>
      <c r="R176" s="745"/>
      <c r="S176" s="750">
        <v>0</v>
      </c>
      <c r="T176" s="749"/>
      <c r="U176" s="744">
        <v>0</v>
      </c>
    </row>
    <row r="177" spans="1:21" ht="14.4" customHeight="1" x14ac:dyDescent="0.3">
      <c r="A177" s="743">
        <v>30</v>
      </c>
      <c r="B177" s="745" t="s">
        <v>550</v>
      </c>
      <c r="C177" s="745">
        <v>89301301</v>
      </c>
      <c r="D177" s="746" t="s">
        <v>4981</v>
      </c>
      <c r="E177" s="747" t="s">
        <v>3889</v>
      </c>
      <c r="F177" s="745" t="s">
        <v>3882</v>
      </c>
      <c r="G177" s="745" t="s">
        <v>4145</v>
      </c>
      <c r="H177" s="745" t="s">
        <v>551</v>
      </c>
      <c r="I177" s="745" t="s">
        <v>4149</v>
      </c>
      <c r="J177" s="745" t="s">
        <v>4004</v>
      </c>
      <c r="K177" s="745"/>
      <c r="L177" s="748">
        <v>0</v>
      </c>
      <c r="M177" s="748">
        <v>0</v>
      </c>
      <c r="N177" s="745">
        <v>1</v>
      </c>
      <c r="O177" s="749">
        <v>1</v>
      </c>
      <c r="P177" s="748">
        <v>0</v>
      </c>
      <c r="Q177" s="750"/>
      <c r="R177" s="745">
        <v>1</v>
      </c>
      <c r="S177" s="750">
        <v>1</v>
      </c>
      <c r="T177" s="749">
        <v>1</v>
      </c>
      <c r="U177" s="744">
        <v>1</v>
      </c>
    </row>
    <row r="178" spans="1:21" ht="14.4" customHeight="1" x14ac:dyDescent="0.3">
      <c r="A178" s="743">
        <v>30</v>
      </c>
      <c r="B178" s="745" t="s">
        <v>550</v>
      </c>
      <c r="C178" s="745">
        <v>89301301</v>
      </c>
      <c r="D178" s="746" t="s">
        <v>4981</v>
      </c>
      <c r="E178" s="747" t="s">
        <v>3889</v>
      </c>
      <c r="F178" s="745" t="s">
        <v>3883</v>
      </c>
      <c r="G178" s="745" t="s">
        <v>4150</v>
      </c>
      <c r="H178" s="745" t="s">
        <v>551</v>
      </c>
      <c r="I178" s="745" t="s">
        <v>4151</v>
      </c>
      <c r="J178" s="745" t="s">
        <v>4152</v>
      </c>
      <c r="K178" s="745" t="s">
        <v>4153</v>
      </c>
      <c r="L178" s="748">
        <v>2260</v>
      </c>
      <c r="M178" s="748">
        <v>4520</v>
      </c>
      <c r="N178" s="745">
        <v>2</v>
      </c>
      <c r="O178" s="749">
        <v>2</v>
      </c>
      <c r="P178" s="748"/>
      <c r="Q178" s="750">
        <v>0</v>
      </c>
      <c r="R178" s="745"/>
      <c r="S178" s="750">
        <v>0</v>
      </c>
      <c r="T178" s="749"/>
      <c r="U178" s="744">
        <v>0</v>
      </c>
    </row>
    <row r="179" spans="1:21" ht="14.4" customHeight="1" x14ac:dyDescent="0.3">
      <c r="A179" s="743">
        <v>30</v>
      </c>
      <c r="B179" s="745" t="s">
        <v>550</v>
      </c>
      <c r="C179" s="745">
        <v>89301301</v>
      </c>
      <c r="D179" s="746" t="s">
        <v>4981</v>
      </c>
      <c r="E179" s="747" t="s">
        <v>3889</v>
      </c>
      <c r="F179" s="745" t="s">
        <v>3883</v>
      </c>
      <c r="G179" s="745" t="s">
        <v>4150</v>
      </c>
      <c r="H179" s="745" t="s">
        <v>551</v>
      </c>
      <c r="I179" s="745" t="s">
        <v>4154</v>
      </c>
      <c r="J179" s="745" t="s">
        <v>4155</v>
      </c>
      <c r="K179" s="745" t="s">
        <v>4156</v>
      </c>
      <c r="L179" s="748">
        <v>1710</v>
      </c>
      <c r="M179" s="748">
        <v>1710</v>
      </c>
      <c r="N179" s="745">
        <v>1</v>
      </c>
      <c r="O179" s="749">
        <v>1</v>
      </c>
      <c r="P179" s="748"/>
      <c r="Q179" s="750">
        <v>0</v>
      </c>
      <c r="R179" s="745"/>
      <c r="S179" s="750">
        <v>0</v>
      </c>
      <c r="T179" s="749"/>
      <c r="U179" s="744">
        <v>0</v>
      </c>
    </row>
    <row r="180" spans="1:21" ht="14.4" customHeight="1" x14ac:dyDescent="0.3">
      <c r="A180" s="743">
        <v>30</v>
      </c>
      <c r="B180" s="745" t="s">
        <v>550</v>
      </c>
      <c r="C180" s="745">
        <v>89301301</v>
      </c>
      <c r="D180" s="746" t="s">
        <v>4981</v>
      </c>
      <c r="E180" s="747" t="s">
        <v>3889</v>
      </c>
      <c r="F180" s="745" t="s">
        <v>3883</v>
      </c>
      <c r="G180" s="745" t="s">
        <v>4157</v>
      </c>
      <c r="H180" s="745" t="s">
        <v>551</v>
      </c>
      <c r="I180" s="745" t="s">
        <v>4154</v>
      </c>
      <c r="J180" s="745" t="s">
        <v>4155</v>
      </c>
      <c r="K180" s="745" t="s">
        <v>4156</v>
      </c>
      <c r="L180" s="748">
        <v>1710</v>
      </c>
      <c r="M180" s="748">
        <v>1710</v>
      </c>
      <c r="N180" s="745">
        <v>1</v>
      </c>
      <c r="O180" s="749">
        <v>1</v>
      </c>
      <c r="P180" s="748"/>
      <c r="Q180" s="750">
        <v>0</v>
      </c>
      <c r="R180" s="745"/>
      <c r="S180" s="750">
        <v>0</v>
      </c>
      <c r="T180" s="749"/>
      <c r="U180" s="744">
        <v>0</v>
      </c>
    </row>
    <row r="181" spans="1:21" ht="14.4" customHeight="1" x14ac:dyDescent="0.3">
      <c r="A181" s="743">
        <v>30</v>
      </c>
      <c r="B181" s="745" t="s">
        <v>550</v>
      </c>
      <c r="C181" s="745">
        <v>89301301</v>
      </c>
      <c r="D181" s="746" t="s">
        <v>4981</v>
      </c>
      <c r="E181" s="747" t="s">
        <v>3890</v>
      </c>
      <c r="F181" s="745" t="s">
        <v>3881</v>
      </c>
      <c r="G181" s="745" t="s">
        <v>4158</v>
      </c>
      <c r="H181" s="745" t="s">
        <v>551</v>
      </c>
      <c r="I181" s="745" t="s">
        <v>1125</v>
      </c>
      <c r="J181" s="745" t="s">
        <v>4159</v>
      </c>
      <c r="K181" s="745" t="s">
        <v>1361</v>
      </c>
      <c r="L181" s="748">
        <v>44.89</v>
      </c>
      <c r="M181" s="748">
        <v>44.89</v>
      </c>
      <c r="N181" s="745">
        <v>1</v>
      </c>
      <c r="O181" s="749">
        <v>0.5</v>
      </c>
      <c r="P181" s="748">
        <v>44.89</v>
      </c>
      <c r="Q181" s="750">
        <v>1</v>
      </c>
      <c r="R181" s="745">
        <v>1</v>
      </c>
      <c r="S181" s="750">
        <v>1</v>
      </c>
      <c r="T181" s="749">
        <v>0.5</v>
      </c>
      <c r="U181" s="744">
        <v>1</v>
      </c>
    </row>
    <row r="182" spans="1:21" ht="14.4" customHeight="1" x14ac:dyDescent="0.3">
      <c r="A182" s="743">
        <v>30</v>
      </c>
      <c r="B182" s="745" t="s">
        <v>550</v>
      </c>
      <c r="C182" s="745">
        <v>89301301</v>
      </c>
      <c r="D182" s="746" t="s">
        <v>4981</v>
      </c>
      <c r="E182" s="747" t="s">
        <v>3890</v>
      </c>
      <c r="F182" s="745" t="s">
        <v>3881</v>
      </c>
      <c r="G182" s="745" t="s">
        <v>3896</v>
      </c>
      <c r="H182" s="745" t="s">
        <v>551</v>
      </c>
      <c r="I182" s="745" t="s">
        <v>1348</v>
      </c>
      <c r="J182" s="745" t="s">
        <v>1349</v>
      </c>
      <c r="K182" s="745" t="s">
        <v>1350</v>
      </c>
      <c r="L182" s="748">
        <v>89.6</v>
      </c>
      <c r="M182" s="748">
        <v>268.79999999999995</v>
      </c>
      <c r="N182" s="745">
        <v>3</v>
      </c>
      <c r="O182" s="749">
        <v>1.5</v>
      </c>
      <c r="P182" s="748"/>
      <c r="Q182" s="750">
        <v>0</v>
      </c>
      <c r="R182" s="745"/>
      <c r="S182" s="750">
        <v>0</v>
      </c>
      <c r="T182" s="749"/>
      <c r="U182" s="744">
        <v>0</v>
      </c>
    </row>
    <row r="183" spans="1:21" ht="14.4" customHeight="1" x14ac:dyDescent="0.3">
      <c r="A183" s="743">
        <v>30</v>
      </c>
      <c r="B183" s="745" t="s">
        <v>550</v>
      </c>
      <c r="C183" s="745">
        <v>89301301</v>
      </c>
      <c r="D183" s="746" t="s">
        <v>4981</v>
      </c>
      <c r="E183" s="747" t="s">
        <v>3890</v>
      </c>
      <c r="F183" s="745" t="s">
        <v>3881</v>
      </c>
      <c r="G183" s="745" t="s">
        <v>3896</v>
      </c>
      <c r="H183" s="745" t="s">
        <v>551</v>
      </c>
      <c r="I183" s="745" t="s">
        <v>1348</v>
      </c>
      <c r="J183" s="745" t="s">
        <v>1349</v>
      </c>
      <c r="K183" s="745" t="s">
        <v>1350</v>
      </c>
      <c r="L183" s="748">
        <v>95.25</v>
      </c>
      <c r="M183" s="748">
        <v>285.75</v>
      </c>
      <c r="N183" s="745">
        <v>3</v>
      </c>
      <c r="O183" s="749">
        <v>1.5</v>
      </c>
      <c r="P183" s="748"/>
      <c r="Q183" s="750">
        <v>0</v>
      </c>
      <c r="R183" s="745"/>
      <c r="S183" s="750">
        <v>0</v>
      </c>
      <c r="T183" s="749"/>
      <c r="U183" s="744">
        <v>0</v>
      </c>
    </row>
    <row r="184" spans="1:21" ht="14.4" customHeight="1" x14ac:dyDescent="0.3">
      <c r="A184" s="743">
        <v>30</v>
      </c>
      <c r="B184" s="745" t="s">
        <v>550</v>
      </c>
      <c r="C184" s="745">
        <v>89301301</v>
      </c>
      <c r="D184" s="746" t="s">
        <v>4981</v>
      </c>
      <c r="E184" s="747" t="s">
        <v>3890</v>
      </c>
      <c r="F184" s="745" t="s">
        <v>3881</v>
      </c>
      <c r="G184" s="745" t="s">
        <v>3896</v>
      </c>
      <c r="H184" s="745" t="s">
        <v>551</v>
      </c>
      <c r="I184" s="745" t="s">
        <v>710</v>
      </c>
      <c r="J184" s="745" t="s">
        <v>711</v>
      </c>
      <c r="K184" s="745" t="s">
        <v>3898</v>
      </c>
      <c r="L184" s="748">
        <v>42.42</v>
      </c>
      <c r="M184" s="748">
        <v>84.84</v>
      </c>
      <c r="N184" s="745">
        <v>2</v>
      </c>
      <c r="O184" s="749">
        <v>1</v>
      </c>
      <c r="P184" s="748"/>
      <c r="Q184" s="750">
        <v>0</v>
      </c>
      <c r="R184" s="745"/>
      <c r="S184" s="750">
        <v>0</v>
      </c>
      <c r="T184" s="749"/>
      <c r="U184" s="744">
        <v>0</v>
      </c>
    </row>
    <row r="185" spans="1:21" ht="14.4" customHeight="1" x14ac:dyDescent="0.3">
      <c r="A185" s="743">
        <v>30</v>
      </c>
      <c r="B185" s="745" t="s">
        <v>550</v>
      </c>
      <c r="C185" s="745">
        <v>89301301</v>
      </c>
      <c r="D185" s="746" t="s">
        <v>4981</v>
      </c>
      <c r="E185" s="747" t="s">
        <v>3890</v>
      </c>
      <c r="F185" s="745" t="s">
        <v>3881</v>
      </c>
      <c r="G185" s="745" t="s">
        <v>3896</v>
      </c>
      <c r="H185" s="745" t="s">
        <v>551</v>
      </c>
      <c r="I185" s="745" t="s">
        <v>710</v>
      </c>
      <c r="J185" s="745" t="s">
        <v>711</v>
      </c>
      <c r="K185" s="745" t="s">
        <v>3898</v>
      </c>
      <c r="L185" s="748">
        <v>85.72</v>
      </c>
      <c r="M185" s="748">
        <v>85.72</v>
      </c>
      <c r="N185" s="745">
        <v>1</v>
      </c>
      <c r="O185" s="749">
        <v>0.5</v>
      </c>
      <c r="P185" s="748">
        <v>85.72</v>
      </c>
      <c r="Q185" s="750">
        <v>1</v>
      </c>
      <c r="R185" s="745">
        <v>1</v>
      </c>
      <c r="S185" s="750">
        <v>1</v>
      </c>
      <c r="T185" s="749">
        <v>0.5</v>
      </c>
      <c r="U185" s="744">
        <v>1</v>
      </c>
    </row>
    <row r="186" spans="1:21" ht="14.4" customHeight="1" x14ac:dyDescent="0.3">
      <c r="A186" s="743">
        <v>30</v>
      </c>
      <c r="B186" s="745" t="s">
        <v>550</v>
      </c>
      <c r="C186" s="745">
        <v>89301301</v>
      </c>
      <c r="D186" s="746" t="s">
        <v>4981</v>
      </c>
      <c r="E186" s="747" t="s">
        <v>3890</v>
      </c>
      <c r="F186" s="745" t="s">
        <v>3881</v>
      </c>
      <c r="G186" s="745" t="s">
        <v>3896</v>
      </c>
      <c r="H186" s="745" t="s">
        <v>551</v>
      </c>
      <c r="I186" s="745" t="s">
        <v>741</v>
      </c>
      <c r="J186" s="745" t="s">
        <v>3899</v>
      </c>
      <c r="K186" s="745" t="s">
        <v>1701</v>
      </c>
      <c r="L186" s="748">
        <v>44.8</v>
      </c>
      <c r="M186" s="748">
        <v>44.8</v>
      </c>
      <c r="N186" s="745">
        <v>1</v>
      </c>
      <c r="O186" s="749">
        <v>0.5</v>
      </c>
      <c r="P186" s="748"/>
      <c r="Q186" s="750">
        <v>0</v>
      </c>
      <c r="R186" s="745"/>
      <c r="S186" s="750">
        <v>0</v>
      </c>
      <c r="T186" s="749"/>
      <c r="U186" s="744">
        <v>0</v>
      </c>
    </row>
    <row r="187" spans="1:21" ht="14.4" customHeight="1" x14ac:dyDescent="0.3">
      <c r="A187" s="743">
        <v>30</v>
      </c>
      <c r="B187" s="745" t="s">
        <v>550</v>
      </c>
      <c r="C187" s="745">
        <v>89301301</v>
      </c>
      <c r="D187" s="746" t="s">
        <v>4981</v>
      </c>
      <c r="E187" s="747" t="s">
        <v>3890</v>
      </c>
      <c r="F187" s="745" t="s">
        <v>3881</v>
      </c>
      <c r="G187" s="745" t="s">
        <v>3900</v>
      </c>
      <c r="H187" s="745" t="s">
        <v>2717</v>
      </c>
      <c r="I187" s="745" t="s">
        <v>2891</v>
      </c>
      <c r="J187" s="745" t="s">
        <v>3837</v>
      </c>
      <c r="K187" s="745" t="s">
        <v>3838</v>
      </c>
      <c r="L187" s="748">
        <v>6.98</v>
      </c>
      <c r="M187" s="748">
        <v>6.98</v>
      </c>
      <c r="N187" s="745">
        <v>1</v>
      </c>
      <c r="O187" s="749">
        <v>0.5</v>
      </c>
      <c r="P187" s="748"/>
      <c r="Q187" s="750">
        <v>0</v>
      </c>
      <c r="R187" s="745"/>
      <c r="S187" s="750">
        <v>0</v>
      </c>
      <c r="T187" s="749"/>
      <c r="U187" s="744">
        <v>0</v>
      </c>
    </row>
    <row r="188" spans="1:21" ht="14.4" customHeight="1" x14ac:dyDescent="0.3">
      <c r="A188" s="743">
        <v>30</v>
      </c>
      <c r="B188" s="745" t="s">
        <v>550</v>
      </c>
      <c r="C188" s="745">
        <v>89301301</v>
      </c>
      <c r="D188" s="746" t="s">
        <v>4981</v>
      </c>
      <c r="E188" s="747" t="s">
        <v>3890</v>
      </c>
      <c r="F188" s="745" t="s">
        <v>3881</v>
      </c>
      <c r="G188" s="745" t="s">
        <v>3901</v>
      </c>
      <c r="H188" s="745" t="s">
        <v>2717</v>
      </c>
      <c r="I188" s="745" t="s">
        <v>2741</v>
      </c>
      <c r="J188" s="745" t="s">
        <v>2742</v>
      </c>
      <c r="K188" s="745" t="s">
        <v>3710</v>
      </c>
      <c r="L188" s="748">
        <v>75.28</v>
      </c>
      <c r="M188" s="748">
        <v>75.28</v>
      </c>
      <c r="N188" s="745">
        <v>1</v>
      </c>
      <c r="O188" s="749">
        <v>0.5</v>
      </c>
      <c r="P188" s="748"/>
      <c r="Q188" s="750">
        <v>0</v>
      </c>
      <c r="R188" s="745"/>
      <c r="S188" s="750">
        <v>0</v>
      </c>
      <c r="T188" s="749"/>
      <c r="U188" s="744">
        <v>0</v>
      </c>
    </row>
    <row r="189" spans="1:21" ht="14.4" customHeight="1" x14ac:dyDescent="0.3">
      <c r="A189" s="743">
        <v>30</v>
      </c>
      <c r="B189" s="745" t="s">
        <v>550</v>
      </c>
      <c r="C189" s="745">
        <v>89301301</v>
      </c>
      <c r="D189" s="746" t="s">
        <v>4981</v>
      </c>
      <c r="E189" s="747" t="s">
        <v>3890</v>
      </c>
      <c r="F189" s="745" t="s">
        <v>3881</v>
      </c>
      <c r="G189" s="745" t="s">
        <v>3901</v>
      </c>
      <c r="H189" s="745" t="s">
        <v>2717</v>
      </c>
      <c r="I189" s="745" t="s">
        <v>2745</v>
      </c>
      <c r="J189" s="745" t="s">
        <v>2742</v>
      </c>
      <c r="K189" s="745" t="s">
        <v>3711</v>
      </c>
      <c r="L189" s="748">
        <v>150.55000000000001</v>
      </c>
      <c r="M189" s="748">
        <v>150.55000000000001</v>
      </c>
      <c r="N189" s="745">
        <v>1</v>
      </c>
      <c r="O189" s="749">
        <v>0.5</v>
      </c>
      <c r="P189" s="748"/>
      <c r="Q189" s="750">
        <v>0</v>
      </c>
      <c r="R189" s="745"/>
      <c r="S189" s="750">
        <v>0</v>
      </c>
      <c r="T189" s="749"/>
      <c r="U189" s="744">
        <v>0</v>
      </c>
    </row>
    <row r="190" spans="1:21" ht="14.4" customHeight="1" x14ac:dyDescent="0.3">
      <c r="A190" s="743">
        <v>30</v>
      </c>
      <c r="B190" s="745" t="s">
        <v>550</v>
      </c>
      <c r="C190" s="745">
        <v>89301301</v>
      </c>
      <c r="D190" s="746" t="s">
        <v>4981</v>
      </c>
      <c r="E190" s="747" t="s">
        <v>3890</v>
      </c>
      <c r="F190" s="745" t="s">
        <v>3881</v>
      </c>
      <c r="G190" s="745" t="s">
        <v>3902</v>
      </c>
      <c r="H190" s="745" t="s">
        <v>551</v>
      </c>
      <c r="I190" s="745" t="s">
        <v>3904</v>
      </c>
      <c r="J190" s="745" t="s">
        <v>1388</v>
      </c>
      <c r="K190" s="745" t="s">
        <v>1289</v>
      </c>
      <c r="L190" s="748">
        <v>0</v>
      </c>
      <c r="M190" s="748">
        <v>0</v>
      </c>
      <c r="N190" s="745">
        <v>2</v>
      </c>
      <c r="O190" s="749">
        <v>1</v>
      </c>
      <c r="P190" s="748"/>
      <c r="Q190" s="750"/>
      <c r="R190" s="745"/>
      <c r="S190" s="750">
        <v>0</v>
      </c>
      <c r="T190" s="749"/>
      <c r="U190" s="744">
        <v>0</v>
      </c>
    </row>
    <row r="191" spans="1:21" ht="14.4" customHeight="1" x14ac:dyDescent="0.3">
      <c r="A191" s="743">
        <v>30</v>
      </c>
      <c r="B191" s="745" t="s">
        <v>550</v>
      </c>
      <c r="C191" s="745">
        <v>89301301</v>
      </c>
      <c r="D191" s="746" t="s">
        <v>4981</v>
      </c>
      <c r="E191" s="747" t="s">
        <v>3890</v>
      </c>
      <c r="F191" s="745" t="s">
        <v>3881</v>
      </c>
      <c r="G191" s="745" t="s">
        <v>3902</v>
      </c>
      <c r="H191" s="745" t="s">
        <v>551</v>
      </c>
      <c r="I191" s="745" t="s">
        <v>1391</v>
      </c>
      <c r="J191" s="745" t="s">
        <v>1388</v>
      </c>
      <c r="K191" s="745" t="s">
        <v>1289</v>
      </c>
      <c r="L191" s="748">
        <v>60.92</v>
      </c>
      <c r="M191" s="748">
        <v>60.92</v>
      </c>
      <c r="N191" s="745">
        <v>1</v>
      </c>
      <c r="O191" s="749">
        <v>0.5</v>
      </c>
      <c r="P191" s="748"/>
      <c r="Q191" s="750">
        <v>0</v>
      </c>
      <c r="R191" s="745"/>
      <c r="S191" s="750">
        <v>0</v>
      </c>
      <c r="T191" s="749"/>
      <c r="U191" s="744">
        <v>0</v>
      </c>
    </row>
    <row r="192" spans="1:21" ht="14.4" customHeight="1" x14ac:dyDescent="0.3">
      <c r="A192" s="743">
        <v>30</v>
      </c>
      <c r="B192" s="745" t="s">
        <v>550</v>
      </c>
      <c r="C192" s="745">
        <v>89301301</v>
      </c>
      <c r="D192" s="746" t="s">
        <v>4981</v>
      </c>
      <c r="E192" s="747" t="s">
        <v>3890</v>
      </c>
      <c r="F192" s="745" t="s">
        <v>3881</v>
      </c>
      <c r="G192" s="745" t="s">
        <v>3906</v>
      </c>
      <c r="H192" s="745" t="s">
        <v>2717</v>
      </c>
      <c r="I192" s="745" t="s">
        <v>2902</v>
      </c>
      <c r="J192" s="745" t="s">
        <v>2907</v>
      </c>
      <c r="K192" s="745" t="s">
        <v>1108</v>
      </c>
      <c r="L192" s="748">
        <v>130.59</v>
      </c>
      <c r="M192" s="748">
        <v>652.95000000000005</v>
      </c>
      <c r="N192" s="745">
        <v>5</v>
      </c>
      <c r="O192" s="749">
        <v>2.5</v>
      </c>
      <c r="P192" s="748">
        <v>130.59</v>
      </c>
      <c r="Q192" s="750">
        <v>0.19999999999999998</v>
      </c>
      <c r="R192" s="745">
        <v>1</v>
      </c>
      <c r="S192" s="750">
        <v>0.2</v>
      </c>
      <c r="T192" s="749">
        <v>0.5</v>
      </c>
      <c r="U192" s="744">
        <v>0.2</v>
      </c>
    </row>
    <row r="193" spans="1:21" ht="14.4" customHeight="1" x14ac:dyDescent="0.3">
      <c r="A193" s="743">
        <v>30</v>
      </c>
      <c r="B193" s="745" t="s">
        <v>550</v>
      </c>
      <c r="C193" s="745">
        <v>89301301</v>
      </c>
      <c r="D193" s="746" t="s">
        <v>4981</v>
      </c>
      <c r="E193" s="747" t="s">
        <v>3890</v>
      </c>
      <c r="F193" s="745" t="s">
        <v>3881</v>
      </c>
      <c r="G193" s="745" t="s">
        <v>3906</v>
      </c>
      <c r="H193" s="745" t="s">
        <v>551</v>
      </c>
      <c r="I193" s="745" t="s">
        <v>4160</v>
      </c>
      <c r="J193" s="745" t="s">
        <v>4161</v>
      </c>
      <c r="K193" s="745" t="s">
        <v>1108</v>
      </c>
      <c r="L193" s="748">
        <v>130.59</v>
      </c>
      <c r="M193" s="748">
        <v>130.59</v>
      </c>
      <c r="N193" s="745">
        <v>1</v>
      </c>
      <c r="O193" s="749">
        <v>0.5</v>
      </c>
      <c r="P193" s="748"/>
      <c r="Q193" s="750">
        <v>0</v>
      </c>
      <c r="R193" s="745"/>
      <c r="S193" s="750">
        <v>0</v>
      </c>
      <c r="T193" s="749"/>
      <c r="U193" s="744">
        <v>0</v>
      </c>
    </row>
    <row r="194" spans="1:21" ht="14.4" customHeight="1" x14ac:dyDescent="0.3">
      <c r="A194" s="743">
        <v>30</v>
      </c>
      <c r="B194" s="745" t="s">
        <v>550</v>
      </c>
      <c r="C194" s="745">
        <v>89301301</v>
      </c>
      <c r="D194" s="746" t="s">
        <v>4981</v>
      </c>
      <c r="E194" s="747" t="s">
        <v>3890</v>
      </c>
      <c r="F194" s="745" t="s">
        <v>3881</v>
      </c>
      <c r="G194" s="745" t="s">
        <v>4162</v>
      </c>
      <c r="H194" s="745" t="s">
        <v>2717</v>
      </c>
      <c r="I194" s="745" t="s">
        <v>3068</v>
      </c>
      <c r="J194" s="745" t="s">
        <v>3069</v>
      </c>
      <c r="K194" s="745" t="s">
        <v>3857</v>
      </c>
      <c r="L194" s="748">
        <v>172</v>
      </c>
      <c r="M194" s="748">
        <v>172</v>
      </c>
      <c r="N194" s="745">
        <v>1</v>
      </c>
      <c r="O194" s="749">
        <v>0.5</v>
      </c>
      <c r="P194" s="748"/>
      <c r="Q194" s="750">
        <v>0</v>
      </c>
      <c r="R194" s="745"/>
      <c r="S194" s="750">
        <v>0</v>
      </c>
      <c r="T194" s="749"/>
      <c r="U194" s="744">
        <v>0</v>
      </c>
    </row>
    <row r="195" spans="1:21" ht="14.4" customHeight="1" x14ac:dyDescent="0.3">
      <c r="A195" s="743">
        <v>30</v>
      </c>
      <c r="B195" s="745" t="s">
        <v>550</v>
      </c>
      <c r="C195" s="745">
        <v>89301301</v>
      </c>
      <c r="D195" s="746" t="s">
        <v>4981</v>
      </c>
      <c r="E195" s="747" t="s">
        <v>3890</v>
      </c>
      <c r="F195" s="745" t="s">
        <v>3881</v>
      </c>
      <c r="G195" s="745" t="s">
        <v>3915</v>
      </c>
      <c r="H195" s="745" t="s">
        <v>551</v>
      </c>
      <c r="I195" s="745" t="s">
        <v>3916</v>
      </c>
      <c r="J195" s="745" t="s">
        <v>3917</v>
      </c>
      <c r="K195" s="745" t="s">
        <v>3918</v>
      </c>
      <c r="L195" s="748">
        <v>31.43</v>
      </c>
      <c r="M195" s="748">
        <v>31.43</v>
      </c>
      <c r="N195" s="745">
        <v>1</v>
      </c>
      <c r="O195" s="749">
        <v>0.5</v>
      </c>
      <c r="P195" s="748"/>
      <c r="Q195" s="750">
        <v>0</v>
      </c>
      <c r="R195" s="745"/>
      <c r="S195" s="750">
        <v>0</v>
      </c>
      <c r="T195" s="749"/>
      <c r="U195" s="744">
        <v>0</v>
      </c>
    </row>
    <row r="196" spans="1:21" ht="14.4" customHeight="1" x14ac:dyDescent="0.3">
      <c r="A196" s="743">
        <v>30</v>
      </c>
      <c r="B196" s="745" t="s">
        <v>550</v>
      </c>
      <c r="C196" s="745">
        <v>89301301</v>
      </c>
      <c r="D196" s="746" t="s">
        <v>4981</v>
      </c>
      <c r="E196" s="747" t="s">
        <v>3890</v>
      </c>
      <c r="F196" s="745" t="s">
        <v>3881</v>
      </c>
      <c r="G196" s="745" t="s">
        <v>3915</v>
      </c>
      <c r="H196" s="745" t="s">
        <v>2717</v>
      </c>
      <c r="I196" s="745" t="s">
        <v>2815</v>
      </c>
      <c r="J196" s="745" t="s">
        <v>2816</v>
      </c>
      <c r="K196" s="745" t="s">
        <v>1293</v>
      </c>
      <c r="L196" s="748">
        <v>44.89</v>
      </c>
      <c r="M196" s="748">
        <v>89.78</v>
      </c>
      <c r="N196" s="745">
        <v>2</v>
      </c>
      <c r="O196" s="749">
        <v>1</v>
      </c>
      <c r="P196" s="748"/>
      <c r="Q196" s="750">
        <v>0</v>
      </c>
      <c r="R196" s="745"/>
      <c r="S196" s="750">
        <v>0</v>
      </c>
      <c r="T196" s="749"/>
      <c r="U196" s="744">
        <v>0</v>
      </c>
    </row>
    <row r="197" spans="1:21" ht="14.4" customHeight="1" x14ac:dyDescent="0.3">
      <c r="A197" s="743">
        <v>30</v>
      </c>
      <c r="B197" s="745" t="s">
        <v>550</v>
      </c>
      <c r="C197" s="745">
        <v>89301301</v>
      </c>
      <c r="D197" s="746" t="s">
        <v>4981</v>
      </c>
      <c r="E197" s="747" t="s">
        <v>3890</v>
      </c>
      <c r="F197" s="745" t="s">
        <v>3881</v>
      </c>
      <c r="G197" s="745" t="s">
        <v>3926</v>
      </c>
      <c r="H197" s="745" t="s">
        <v>2717</v>
      </c>
      <c r="I197" s="745" t="s">
        <v>4163</v>
      </c>
      <c r="J197" s="745" t="s">
        <v>2732</v>
      </c>
      <c r="K197" s="745" t="s">
        <v>4164</v>
      </c>
      <c r="L197" s="748">
        <v>0</v>
      </c>
      <c r="M197" s="748">
        <v>0</v>
      </c>
      <c r="N197" s="745">
        <v>1</v>
      </c>
      <c r="O197" s="749">
        <v>0.5</v>
      </c>
      <c r="P197" s="748"/>
      <c r="Q197" s="750"/>
      <c r="R197" s="745"/>
      <c r="S197" s="750">
        <v>0</v>
      </c>
      <c r="T197" s="749"/>
      <c r="U197" s="744">
        <v>0</v>
      </c>
    </row>
    <row r="198" spans="1:21" ht="14.4" customHeight="1" x14ac:dyDescent="0.3">
      <c r="A198" s="743">
        <v>30</v>
      </c>
      <c r="B198" s="745" t="s">
        <v>550</v>
      </c>
      <c r="C198" s="745">
        <v>89301301</v>
      </c>
      <c r="D198" s="746" t="s">
        <v>4981</v>
      </c>
      <c r="E198" s="747" t="s">
        <v>3890</v>
      </c>
      <c r="F198" s="745" t="s">
        <v>3881</v>
      </c>
      <c r="G198" s="745" t="s">
        <v>4165</v>
      </c>
      <c r="H198" s="745" t="s">
        <v>551</v>
      </c>
      <c r="I198" s="745" t="s">
        <v>862</v>
      </c>
      <c r="J198" s="745" t="s">
        <v>863</v>
      </c>
      <c r="K198" s="745" t="s">
        <v>864</v>
      </c>
      <c r="L198" s="748">
        <v>0</v>
      </c>
      <c r="M198" s="748">
        <v>0</v>
      </c>
      <c r="N198" s="745">
        <v>1</v>
      </c>
      <c r="O198" s="749">
        <v>1</v>
      </c>
      <c r="P198" s="748"/>
      <c r="Q198" s="750"/>
      <c r="R198" s="745"/>
      <c r="S198" s="750">
        <v>0</v>
      </c>
      <c r="T198" s="749"/>
      <c r="U198" s="744">
        <v>0</v>
      </c>
    </row>
    <row r="199" spans="1:21" ht="14.4" customHeight="1" x14ac:dyDescent="0.3">
      <c r="A199" s="743">
        <v>30</v>
      </c>
      <c r="B199" s="745" t="s">
        <v>550</v>
      </c>
      <c r="C199" s="745">
        <v>89301301</v>
      </c>
      <c r="D199" s="746" t="s">
        <v>4981</v>
      </c>
      <c r="E199" s="747" t="s">
        <v>3890</v>
      </c>
      <c r="F199" s="745" t="s">
        <v>3881</v>
      </c>
      <c r="G199" s="745" t="s">
        <v>3927</v>
      </c>
      <c r="H199" s="745" t="s">
        <v>2717</v>
      </c>
      <c r="I199" s="745" t="s">
        <v>2964</v>
      </c>
      <c r="J199" s="745" t="s">
        <v>2965</v>
      </c>
      <c r="K199" s="745" t="s">
        <v>3843</v>
      </c>
      <c r="L199" s="748">
        <v>162.13</v>
      </c>
      <c r="M199" s="748">
        <v>162.13</v>
      </c>
      <c r="N199" s="745">
        <v>1</v>
      </c>
      <c r="O199" s="749">
        <v>0.5</v>
      </c>
      <c r="P199" s="748"/>
      <c r="Q199" s="750">
        <v>0</v>
      </c>
      <c r="R199" s="745"/>
      <c r="S199" s="750">
        <v>0</v>
      </c>
      <c r="T199" s="749"/>
      <c r="U199" s="744">
        <v>0</v>
      </c>
    </row>
    <row r="200" spans="1:21" ht="14.4" customHeight="1" x14ac:dyDescent="0.3">
      <c r="A200" s="743">
        <v>30</v>
      </c>
      <c r="B200" s="745" t="s">
        <v>550</v>
      </c>
      <c r="C200" s="745">
        <v>89301301</v>
      </c>
      <c r="D200" s="746" t="s">
        <v>4981</v>
      </c>
      <c r="E200" s="747" t="s">
        <v>3890</v>
      </c>
      <c r="F200" s="745" t="s">
        <v>3881</v>
      </c>
      <c r="G200" s="745" t="s">
        <v>3927</v>
      </c>
      <c r="H200" s="745" t="s">
        <v>2717</v>
      </c>
      <c r="I200" s="745" t="s">
        <v>3096</v>
      </c>
      <c r="J200" s="745" t="s">
        <v>2767</v>
      </c>
      <c r="K200" s="745" t="s">
        <v>3844</v>
      </c>
      <c r="L200" s="748">
        <v>216.16</v>
      </c>
      <c r="M200" s="748">
        <v>432.32</v>
      </c>
      <c r="N200" s="745">
        <v>2</v>
      </c>
      <c r="O200" s="749">
        <v>1</v>
      </c>
      <c r="P200" s="748"/>
      <c r="Q200" s="750">
        <v>0</v>
      </c>
      <c r="R200" s="745"/>
      <c r="S200" s="750">
        <v>0</v>
      </c>
      <c r="T200" s="749"/>
      <c r="U200" s="744">
        <v>0</v>
      </c>
    </row>
    <row r="201" spans="1:21" ht="14.4" customHeight="1" x14ac:dyDescent="0.3">
      <c r="A201" s="743">
        <v>30</v>
      </c>
      <c r="B201" s="745" t="s">
        <v>550</v>
      </c>
      <c r="C201" s="745">
        <v>89301301</v>
      </c>
      <c r="D201" s="746" t="s">
        <v>4981</v>
      </c>
      <c r="E201" s="747" t="s">
        <v>3890</v>
      </c>
      <c r="F201" s="745" t="s">
        <v>3881</v>
      </c>
      <c r="G201" s="745" t="s">
        <v>3933</v>
      </c>
      <c r="H201" s="745" t="s">
        <v>551</v>
      </c>
      <c r="I201" s="745" t="s">
        <v>1137</v>
      </c>
      <c r="J201" s="745" t="s">
        <v>3934</v>
      </c>
      <c r="K201" s="745" t="s">
        <v>3935</v>
      </c>
      <c r="L201" s="748">
        <v>36.89</v>
      </c>
      <c r="M201" s="748">
        <v>184.45</v>
      </c>
      <c r="N201" s="745">
        <v>5</v>
      </c>
      <c r="O201" s="749">
        <v>2.5</v>
      </c>
      <c r="P201" s="748"/>
      <c r="Q201" s="750">
        <v>0</v>
      </c>
      <c r="R201" s="745"/>
      <c r="S201" s="750">
        <v>0</v>
      </c>
      <c r="T201" s="749"/>
      <c r="U201" s="744">
        <v>0</v>
      </c>
    </row>
    <row r="202" spans="1:21" ht="14.4" customHeight="1" x14ac:dyDescent="0.3">
      <c r="A202" s="743">
        <v>30</v>
      </c>
      <c r="B202" s="745" t="s">
        <v>550</v>
      </c>
      <c r="C202" s="745">
        <v>89301301</v>
      </c>
      <c r="D202" s="746" t="s">
        <v>4981</v>
      </c>
      <c r="E202" s="747" t="s">
        <v>3890</v>
      </c>
      <c r="F202" s="745" t="s">
        <v>3881</v>
      </c>
      <c r="G202" s="745" t="s">
        <v>3936</v>
      </c>
      <c r="H202" s="745" t="s">
        <v>551</v>
      </c>
      <c r="I202" s="745" t="s">
        <v>3499</v>
      </c>
      <c r="J202" s="745" t="s">
        <v>823</v>
      </c>
      <c r="K202" s="745" t="s">
        <v>3937</v>
      </c>
      <c r="L202" s="748">
        <v>57.65</v>
      </c>
      <c r="M202" s="748">
        <v>57.65</v>
      </c>
      <c r="N202" s="745">
        <v>1</v>
      </c>
      <c r="O202" s="749">
        <v>0.5</v>
      </c>
      <c r="P202" s="748"/>
      <c r="Q202" s="750">
        <v>0</v>
      </c>
      <c r="R202" s="745"/>
      <c r="S202" s="750">
        <v>0</v>
      </c>
      <c r="T202" s="749"/>
      <c r="U202" s="744">
        <v>0</v>
      </c>
    </row>
    <row r="203" spans="1:21" ht="14.4" customHeight="1" x14ac:dyDescent="0.3">
      <c r="A203" s="743">
        <v>30</v>
      </c>
      <c r="B203" s="745" t="s">
        <v>550</v>
      </c>
      <c r="C203" s="745">
        <v>89301301</v>
      </c>
      <c r="D203" s="746" t="s">
        <v>4981</v>
      </c>
      <c r="E203" s="747" t="s">
        <v>3890</v>
      </c>
      <c r="F203" s="745" t="s">
        <v>3881</v>
      </c>
      <c r="G203" s="745" t="s">
        <v>3936</v>
      </c>
      <c r="H203" s="745" t="s">
        <v>551</v>
      </c>
      <c r="I203" s="745" t="s">
        <v>822</v>
      </c>
      <c r="J203" s="745" t="s">
        <v>823</v>
      </c>
      <c r="K203" s="745" t="s">
        <v>3695</v>
      </c>
      <c r="L203" s="748">
        <v>115.3</v>
      </c>
      <c r="M203" s="748">
        <v>230.6</v>
      </c>
      <c r="N203" s="745">
        <v>2</v>
      </c>
      <c r="O203" s="749">
        <v>0.5</v>
      </c>
      <c r="P203" s="748"/>
      <c r="Q203" s="750">
        <v>0</v>
      </c>
      <c r="R203" s="745"/>
      <c r="S203" s="750">
        <v>0</v>
      </c>
      <c r="T203" s="749"/>
      <c r="U203" s="744">
        <v>0</v>
      </c>
    </row>
    <row r="204" spans="1:21" ht="14.4" customHeight="1" x14ac:dyDescent="0.3">
      <c r="A204" s="743">
        <v>30</v>
      </c>
      <c r="B204" s="745" t="s">
        <v>550</v>
      </c>
      <c r="C204" s="745">
        <v>89301301</v>
      </c>
      <c r="D204" s="746" t="s">
        <v>4981</v>
      </c>
      <c r="E204" s="747" t="s">
        <v>3890</v>
      </c>
      <c r="F204" s="745" t="s">
        <v>3881</v>
      </c>
      <c r="G204" s="745" t="s">
        <v>3936</v>
      </c>
      <c r="H204" s="745" t="s">
        <v>551</v>
      </c>
      <c r="I204" s="745" t="s">
        <v>1245</v>
      </c>
      <c r="J204" s="745" t="s">
        <v>823</v>
      </c>
      <c r="K204" s="745" t="s">
        <v>3937</v>
      </c>
      <c r="L204" s="748">
        <v>57.65</v>
      </c>
      <c r="M204" s="748">
        <v>115.3</v>
      </c>
      <c r="N204" s="745">
        <v>2</v>
      </c>
      <c r="O204" s="749">
        <v>1</v>
      </c>
      <c r="P204" s="748"/>
      <c r="Q204" s="750">
        <v>0</v>
      </c>
      <c r="R204" s="745"/>
      <c r="S204" s="750">
        <v>0</v>
      </c>
      <c r="T204" s="749"/>
      <c r="U204" s="744">
        <v>0</v>
      </c>
    </row>
    <row r="205" spans="1:21" ht="14.4" customHeight="1" x14ac:dyDescent="0.3">
      <c r="A205" s="743">
        <v>30</v>
      </c>
      <c r="B205" s="745" t="s">
        <v>550</v>
      </c>
      <c r="C205" s="745">
        <v>89301301</v>
      </c>
      <c r="D205" s="746" t="s">
        <v>4981</v>
      </c>
      <c r="E205" s="747" t="s">
        <v>3890</v>
      </c>
      <c r="F205" s="745" t="s">
        <v>3881</v>
      </c>
      <c r="G205" s="745" t="s">
        <v>3942</v>
      </c>
      <c r="H205" s="745" t="s">
        <v>2717</v>
      </c>
      <c r="I205" s="745" t="s">
        <v>3032</v>
      </c>
      <c r="J205" s="745" t="s">
        <v>3033</v>
      </c>
      <c r="K205" s="745" t="s">
        <v>1105</v>
      </c>
      <c r="L205" s="748">
        <v>232.44</v>
      </c>
      <c r="M205" s="748">
        <v>232.44</v>
      </c>
      <c r="N205" s="745">
        <v>1</v>
      </c>
      <c r="O205" s="749">
        <v>0.5</v>
      </c>
      <c r="P205" s="748"/>
      <c r="Q205" s="750">
        <v>0</v>
      </c>
      <c r="R205" s="745"/>
      <c r="S205" s="750">
        <v>0</v>
      </c>
      <c r="T205" s="749"/>
      <c r="U205" s="744">
        <v>0</v>
      </c>
    </row>
    <row r="206" spans="1:21" ht="14.4" customHeight="1" x14ac:dyDescent="0.3">
      <c r="A206" s="743">
        <v>30</v>
      </c>
      <c r="B206" s="745" t="s">
        <v>550</v>
      </c>
      <c r="C206" s="745">
        <v>89301301</v>
      </c>
      <c r="D206" s="746" t="s">
        <v>4981</v>
      </c>
      <c r="E206" s="747" t="s">
        <v>3890</v>
      </c>
      <c r="F206" s="745" t="s">
        <v>3881</v>
      </c>
      <c r="G206" s="745" t="s">
        <v>4166</v>
      </c>
      <c r="H206" s="745" t="s">
        <v>551</v>
      </c>
      <c r="I206" s="745" t="s">
        <v>2144</v>
      </c>
      <c r="J206" s="745" t="s">
        <v>4167</v>
      </c>
      <c r="K206" s="745" t="s">
        <v>4168</v>
      </c>
      <c r="L206" s="748">
        <v>0</v>
      </c>
      <c r="M206" s="748">
        <v>0</v>
      </c>
      <c r="N206" s="745">
        <v>1</v>
      </c>
      <c r="O206" s="749">
        <v>1</v>
      </c>
      <c r="P206" s="748"/>
      <c r="Q206" s="750"/>
      <c r="R206" s="745"/>
      <c r="S206" s="750">
        <v>0</v>
      </c>
      <c r="T206" s="749"/>
      <c r="U206" s="744">
        <v>0</v>
      </c>
    </row>
    <row r="207" spans="1:21" ht="14.4" customHeight="1" x14ac:dyDescent="0.3">
      <c r="A207" s="743">
        <v>30</v>
      </c>
      <c r="B207" s="745" t="s">
        <v>550</v>
      </c>
      <c r="C207" s="745">
        <v>89301301</v>
      </c>
      <c r="D207" s="746" t="s">
        <v>4981</v>
      </c>
      <c r="E207" s="747" t="s">
        <v>3890</v>
      </c>
      <c r="F207" s="745" t="s">
        <v>3881</v>
      </c>
      <c r="G207" s="745" t="s">
        <v>4169</v>
      </c>
      <c r="H207" s="745" t="s">
        <v>551</v>
      </c>
      <c r="I207" s="745" t="s">
        <v>4170</v>
      </c>
      <c r="J207" s="745" t="s">
        <v>4171</v>
      </c>
      <c r="K207" s="745" t="s">
        <v>4172</v>
      </c>
      <c r="L207" s="748">
        <v>145.15</v>
      </c>
      <c r="M207" s="748">
        <v>145.15</v>
      </c>
      <c r="N207" s="745">
        <v>1</v>
      </c>
      <c r="O207" s="749">
        <v>0.5</v>
      </c>
      <c r="P207" s="748"/>
      <c r="Q207" s="750">
        <v>0</v>
      </c>
      <c r="R207" s="745"/>
      <c r="S207" s="750">
        <v>0</v>
      </c>
      <c r="T207" s="749"/>
      <c r="U207" s="744">
        <v>0</v>
      </c>
    </row>
    <row r="208" spans="1:21" ht="14.4" customHeight="1" x14ac:dyDescent="0.3">
      <c r="A208" s="743">
        <v>30</v>
      </c>
      <c r="B208" s="745" t="s">
        <v>550</v>
      </c>
      <c r="C208" s="745">
        <v>89301301</v>
      </c>
      <c r="D208" s="746" t="s">
        <v>4981</v>
      </c>
      <c r="E208" s="747" t="s">
        <v>3890</v>
      </c>
      <c r="F208" s="745" t="s">
        <v>3881</v>
      </c>
      <c r="G208" s="745" t="s">
        <v>4173</v>
      </c>
      <c r="H208" s="745" t="s">
        <v>551</v>
      </c>
      <c r="I208" s="745" t="s">
        <v>4174</v>
      </c>
      <c r="J208" s="745" t="s">
        <v>2322</v>
      </c>
      <c r="K208" s="745" t="s">
        <v>1350</v>
      </c>
      <c r="L208" s="748">
        <v>79.53</v>
      </c>
      <c r="M208" s="748">
        <v>79.53</v>
      </c>
      <c r="N208" s="745">
        <v>1</v>
      </c>
      <c r="O208" s="749">
        <v>0.5</v>
      </c>
      <c r="P208" s="748"/>
      <c r="Q208" s="750">
        <v>0</v>
      </c>
      <c r="R208" s="745"/>
      <c r="S208" s="750">
        <v>0</v>
      </c>
      <c r="T208" s="749"/>
      <c r="U208" s="744">
        <v>0</v>
      </c>
    </row>
    <row r="209" spans="1:21" ht="14.4" customHeight="1" x14ac:dyDescent="0.3">
      <c r="A209" s="743">
        <v>30</v>
      </c>
      <c r="B209" s="745" t="s">
        <v>550</v>
      </c>
      <c r="C209" s="745">
        <v>89301301</v>
      </c>
      <c r="D209" s="746" t="s">
        <v>4981</v>
      </c>
      <c r="E209" s="747" t="s">
        <v>3890</v>
      </c>
      <c r="F209" s="745" t="s">
        <v>3881</v>
      </c>
      <c r="G209" s="745" t="s">
        <v>3951</v>
      </c>
      <c r="H209" s="745" t="s">
        <v>551</v>
      </c>
      <c r="I209" s="745" t="s">
        <v>1036</v>
      </c>
      <c r="J209" s="745" t="s">
        <v>1037</v>
      </c>
      <c r="K209" s="745" t="s">
        <v>3955</v>
      </c>
      <c r="L209" s="748">
        <v>61.65</v>
      </c>
      <c r="M209" s="748">
        <v>308.25</v>
      </c>
      <c r="N209" s="745">
        <v>5</v>
      </c>
      <c r="O209" s="749">
        <v>2.5</v>
      </c>
      <c r="P209" s="748"/>
      <c r="Q209" s="750">
        <v>0</v>
      </c>
      <c r="R209" s="745"/>
      <c r="S209" s="750">
        <v>0</v>
      </c>
      <c r="T209" s="749"/>
      <c r="U209" s="744">
        <v>0</v>
      </c>
    </row>
    <row r="210" spans="1:21" ht="14.4" customHeight="1" x14ac:dyDescent="0.3">
      <c r="A210" s="743">
        <v>30</v>
      </c>
      <c r="B210" s="745" t="s">
        <v>550</v>
      </c>
      <c r="C210" s="745">
        <v>89301301</v>
      </c>
      <c r="D210" s="746" t="s">
        <v>4981</v>
      </c>
      <c r="E210" s="747" t="s">
        <v>3890</v>
      </c>
      <c r="F210" s="745" t="s">
        <v>3881</v>
      </c>
      <c r="G210" s="745" t="s">
        <v>3951</v>
      </c>
      <c r="H210" s="745" t="s">
        <v>551</v>
      </c>
      <c r="I210" s="745" t="s">
        <v>1044</v>
      </c>
      <c r="J210" s="745" t="s">
        <v>1041</v>
      </c>
      <c r="K210" s="745" t="s">
        <v>3957</v>
      </c>
      <c r="L210" s="748">
        <v>205.5</v>
      </c>
      <c r="M210" s="748">
        <v>205.5</v>
      </c>
      <c r="N210" s="745">
        <v>1</v>
      </c>
      <c r="O210" s="749">
        <v>0.5</v>
      </c>
      <c r="P210" s="748"/>
      <c r="Q210" s="750">
        <v>0</v>
      </c>
      <c r="R210" s="745"/>
      <c r="S210" s="750">
        <v>0</v>
      </c>
      <c r="T210" s="749"/>
      <c r="U210" s="744">
        <v>0</v>
      </c>
    </row>
    <row r="211" spans="1:21" ht="14.4" customHeight="1" x14ac:dyDescent="0.3">
      <c r="A211" s="743">
        <v>30</v>
      </c>
      <c r="B211" s="745" t="s">
        <v>550</v>
      </c>
      <c r="C211" s="745">
        <v>89301301</v>
      </c>
      <c r="D211" s="746" t="s">
        <v>4981</v>
      </c>
      <c r="E211" s="747" t="s">
        <v>3890</v>
      </c>
      <c r="F211" s="745" t="s">
        <v>3881</v>
      </c>
      <c r="G211" s="745" t="s">
        <v>3951</v>
      </c>
      <c r="H211" s="745" t="s">
        <v>551</v>
      </c>
      <c r="I211" s="745" t="s">
        <v>4175</v>
      </c>
      <c r="J211" s="745" t="s">
        <v>2170</v>
      </c>
      <c r="K211" s="745" t="s">
        <v>2354</v>
      </c>
      <c r="L211" s="748">
        <v>411</v>
      </c>
      <c r="M211" s="748">
        <v>411</v>
      </c>
      <c r="N211" s="745">
        <v>1</v>
      </c>
      <c r="O211" s="749">
        <v>0.5</v>
      </c>
      <c r="P211" s="748"/>
      <c r="Q211" s="750">
        <v>0</v>
      </c>
      <c r="R211" s="745"/>
      <c r="S211" s="750">
        <v>0</v>
      </c>
      <c r="T211" s="749"/>
      <c r="U211" s="744">
        <v>0</v>
      </c>
    </row>
    <row r="212" spans="1:21" ht="14.4" customHeight="1" x14ac:dyDescent="0.3">
      <c r="A212" s="743">
        <v>30</v>
      </c>
      <c r="B212" s="745" t="s">
        <v>550</v>
      </c>
      <c r="C212" s="745">
        <v>89301301</v>
      </c>
      <c r="D212" s="746" t="s">
        <v>4981</v>
      </c>
      <c r="E212" s="747" t="s">
        <v>3890</v>
      </c>
      <c r="F212" s="745" t="s">
        <v>3881</v>
      </c>
      <c r="G212" s="745" t="s">
        <v>3951</v>
      </c>
      <c r="H212" s="745" t="s">
        <v>551</v>
      </c>
      <c r="I212" s="745" t="s">
        <v>3958</v>
      </c>
      <c r="J212" s="745" t="s">
        <v>3959</v>
      </c>
      <c r="K212" s="745" t="s">
        <v>3954</v>
      </c>
      <c r="L212" s="748">
        <v>0</v>
      </c>
      <c r="M212" s="748">
        <v>0</v>
      </c>
      <c r="N212" s="745">
        <v>4</v>
      </c>
      <c r="O212" s="749">
        <v>2</v>
      </c>
      <c r="P212" s="748"/>
      <c r="Q212" s="750"/>
      <c r="R212" s="745"/>
      <c r="S212" s="750">
        <v>0</v>
      </c>
      <c r="T212" s="749"/>
      <c r="U212" s="744">
        <v>0</v>
      </c>
    </row>
    <row r="213" spans="1:21" ht="14.4" customHeight="1" x14ac:dyDescent="0.3">
      <c r="A213" s="743">
        <v>30</v>
      </c>
      <c r="B213" s="745" t="s">
        <v>550</v>
      </c>
      <c r="C213" s="745">
        <v>89301301</v>
      </c>
      <c r="D213" s="746" t="s">
        <v>4981</v>
      </c>
      <c r="E213" s="747" t="s">
        <v>3890</v>
      </c>
      <c r="F213" s="745" t="s">
        <v>3881</v>
      </c>
      <c r="G213" s="745" t="s">
        <v>3951</v>
      </c>
      <c r="H213" s="745" t="s">
        <v>551</v>
      </c>
      <c r="I213" s="745" t="s">
        <v>1248</v>
      </c>
      <c r="J213" s="745" t="s">
        <v>3959</v>
      </c>
      <c r="K213" s="745" t="s">
        <v>3960</v>
      </c>
      <c r="L213" s="748">
        <v>66.599999999999994</v>
      </c>
      <c r="M213" s="748">
        <v>532.79999999999995</v>
      </c>
      <c r="N213" s="745">
        <v>8</v>
      </c>
      <c r="O213" s="749">
        <v>4</v>
      </c>
      <c r="P213" s="748">
        <v>133.19999999999999</v>
      </c>
      <c r="Q213" s="750">
        <v>0.25</v>
      </c>
      <c r="R213" s="745">
        <v>2</v>
      </c>
      <c r="S213" s="750">
        <v>0.25</v>
      </c>
      <c r="T213" s="749">
        <v>1</v>
      </c>
      <c r="U213" s="744">
        <v>0.25</v>
      </c>
    </row>
    <row r="214" spans="1:21" ht="14.4" customHeight="1" x14ac:dyDescent="0.3">
      <c r="A214" s="743">
        <v>30</v>
      </c>
      <c r="B214" s="745" t="s">
        <v>550</v>
      </c>
      <c r="C214" s="745">
        <v>89301301</v>
      </c>
      <c r="D214" s="746" t="s">
        <v>4981</v>
      </c>
      <c r="E214" s="747" t="s">
        <v>3890</v>
      </c>
      <c r="F214" s="745" t="s">
        <v>3881</v>
      </c>
      <c r="G214" s="745" t="s">
        <v>4176</v>
      </c>
      <c r="H214" s="745" t="s">
        <v>551</v>
      </c>
      <c r="I214" s="745" t="s">
        <v>1545</v>
      </c>
      <c r="J214" s="745" t="s">
        <v>4177</v>
      </c>
      <c r="K214" s="745" t="s">
        <v>4178</v>
      </c>
      <c r="L214" s="748">
        <v>0</v>
      </c>
      <c r="M214" s="748">
        <v>0</v>
      </c>
      <c r="N214" s="745">
        <v>1</v>
      </c>
      <c r="O214" s="749">
        <v>0.5</v>
      </c>
      <c r="P214" s="748"/>
      <c r="Q214" s="750"/>
      <c r="R214" s="745"/>
      <c r="S214" s="750">
        <v>0</v>
      </c>
      <c r="T214" s="749"/>
      <c r="U214" s="744">
        <v>0</v>
      </c>
    </row>
    <row r="215" spans="1:21" ht="14.4" customHeight="1" x14ac:dyDescent="0.3">
      <c r="A215" s="743">
        <v>30</v>
      </c>
      <c r="B215" s="745" t="s">
        <v>550</v>
      </c>
      <c r="C215" s="745">
        <v>89301301</v>
      </c>
      <c r="D215" s="746" t="s">
        <v>4981</v>
      </c>
      <c r="E215" s="747" t="s">
        <v>3890</v>
      </c>
      <c r="F215" s="745" t="s">
        <v>3881</v>
      </c>
      <c r="G215" s="745" t="s">
        <v>4176</v>
      </c>
      <c r="H215" s="745" t="s">
        <v>551</v>
      </c>
      <c r="I215" s="745" t="s">
        <v>1736</v>
      </c>
      <c r="J215" s="745" t="s">
        <v>1737</v>
      </c>
      <c r="K215" s="745" t="s">
        <v>1738</v>
      </c>
      <c r="L215" s="748">
        <v>94.09</v>
      </c>
      <c r="M215" s="748">
        <v>188.18</v>
      </c>
      <c r="N215" s="745">
        <v>2</v>
      </c>
      <c r="O215" s="749">
        <v>1.5</v>
      </c>
      <c r="P215" s="748"/>
      <c r="Q215" s="750">
        <v>0</v>
      </c>
      <c r="R215" s="745"/>
      <c r="S215" s="750">
        <v>0</v>
      </c>
      <c r="T215" s="749"/>
      <c r="U215" s="744">
        <v>0</v>
      </c>
    </row>
    <row r="216" spans="1:21" ht="14.4" customHeight="1" x14ac:dyDescent="0.3">
      <c r="A216" s="743">
        <v>30</v>
      </c>
      <c r="B216" s="745" t="s">
        <v>550</v>
      </c>
      <c r="C216" s="745">
        <v>89301301</v>
      </c>
      <c r="D216" s="746" t="s">
        <v>4981</v>
      </c>
      <c r="E216" s="747" t="s">
        <v>3890</v>
      </c>
      <c r="F216" s="745" t="s">
        <v>3881</v>
      </c>
      <c r="G216" s="745" t="s">
        <v>4179</v>
      </c>
      <c r="H216" s="745" t="s">
        <v>551</v>
      </c>
      <c r="I216" s="745" t="s">
        <v>734</v>
      </c>
      <c r="J216" s="745" t="s">
        <v>4180</v>
      </c>
      <c r="K216" s="745" t="s">
        <v>4181</v>
      </c>
      <c r="L216" s="748">
        <v>50.95</v>
      </c>
      <c r="M216" s="748">
        <v>101.9</v>
      </c>
      <c r="N216" s="745">
        <v>2</v>
      </c>
      <c r="O216" s="749">
        <v>1</v>
      </c>
      <c r="P216" s="748"/>
      <c r="Q216" s="750">
        <v>0</v>
      </c>
      <c r="R216" s="745"/>
      <c r="S216" s="750">
        <v>0</v>
      </c>
      <c r="T216" s="749"/>
      <c r="U216" s="744">
        <v>0</v>
      </c>
    </row>
    <row r="217" spans="1:21" ht="14.4" customHeight="1" x14ac:dyDescent="0.3">
      <c r="A217" s="743">
        <v>30</v>
      </c>
      <c r="B217" s="745" t="s">
        <v>550</v>
      </c>
      <c r="C217" s="745">
        <v>89301301</v>
      </c>
      <c r="D217" s="746" t="s">
        <v>4981</v>
      </c>
      <c r="E217" s="747" t="s">
        <v>3890</v>
      </c>
      <c r="F217" s="745" t="s">
        <v>3881</v>
      </c>
      <c r="G217" s="745" t="s">
        <v>3964</v>
      </c>
      <c r="H217" s="745" t="s">
        <v>551</v>
      </c>
      <c r="I217" s="745" t="s">
        <v>1100</v>
      </c>
      <c r="J217" s="745" t="s">
        <v>1101</v>
      </c>
      <c r="K217" s="745" t="s">
        <v>3965</v>
      </c>
      <c r="L217" s="748">
        <v>163.9</v>
      </c>
      <c r="M217" s="748">
        <v>327.8</v>
      </c>
      <c r="N217" s="745">
        <v>2</v>
      </c>
      <c r="O217" s="749">
        <v>1</v>
      </c>
      <c r="P217" s="748">
        <v>163.9</v>
      </c>
      <c r="Q217" s="750">
        <v>0.5</v>
      </c>
      <c r="R217" s="745">
        <v>1</v>
      </c>
      <c r="S217" s="750">
        <v>0.5</v>
      </c>
      <c r="T217" s="749">
        <v>0.5</v>
      </c>
      <c r="U217" s="744">
        <v>0.5</v>
      </c>
    </row>
    <row r="218" spans="1:21" ht="14.4" customHeight="1" x14ac:dyDescent="0.3">
      <c r="A218" s="743">
        <v>30</v>
      </c>
      <c r="B218" s="745" t="s">
        <v>550</v>
      </c>
      <c r="C218" s="745">
        <v>89301301</v>
      </c>
      <c r="D218" s="746" t="s">
        <v>4981</v>
      </c>
      <c r="E218" s="747" t="s">
        <v>3890</v>
      </c>
      <c r="F218" s="745" t="s">
        <v>3881</v>
      </c>
      <c r="G218" s="745" t="s">
        <v>3971</v>
      </c>
      <c r="H218" s="745" t="s">
        <v>551</v>
      </c>
      <c r="I218" s="745" t="s">
        <v>1880</v>
      </c>
      <c r="J218" s="745" t="s">
        <v>3972</v>
      </c>
      <c r="K218" s="745" t="s">
        <v>3973</v>
      </c>
      <c r="L218" s="748">
        <v>147.12</v>
      </c>
      <c r="M218" s="748">
        <v>294.24</v>
      </c>
      <c r="N218" s="745">
        <v>2</v>
      </c>
      <c r="O218" s="749">
        <v>0.5</v>
      </c>
      <c r="P218" s="748"/>
      <c r="Q218" s="750">
        <v>0</v>
      </c>
      <c r="R218" s="745"/>
      <c r="S218" s="750">
        <v>0</v>
      </c>
      <c r="T218" s="749"/>
      <c r="U218" s="744">
        <v>0</v>
      </c>
    </row>
    <row r="219" spans="1:21" ht="14.4" customHeight="1" x14ac:dyDescent="0.3">
      <c r="A219" s="743">
        <v>30</v>
      </c>
      <c r="B219" s="745" t="s">
        <v>550</v>
      </c>
      <c r="C219" s="745">
        <v>89301301</v>
      </c>
      <c r="D219" s="746" t="s">
        <v>4981</v>
      </c>
      <c r="E219" s="747" t="s">
        <v>3890</v>
      </c>
      <c r="F219" s="745" t="s">
        <v>3881</v>
      </c>
      <c r="G219" s="745" t="s">
        <v>3975</v>
      </c>
      <c r="H219" s="745" t="s">
        <v>551</v>
      </c>
      <c r="I219" s="745" t="s">
        <v>3976</v>
      </c>
      <c r="J219" s="745" t="s">
        <v>855</v>
      </c>
      <c r="K219" s="745" t="s">
        <v>3180</v>
      </c>
      <c r="L219" s="748">
        <v>0</v>
      </c>
      <c r="M219" s="748">
        <v>0</v>
      </c>
      <c r="N219" s="745">
        <v>1</v>
      </c>
      <c r="O219" s="749">
        <v>0.5</v>
      </c>
      <c r="P219" s="748"/>
      <c r="Q219" s="750"/>
      <c r="R219" s="745"/>
      <c r="S219" s="750">
        <v>0</v>
      </c>
      <c r="T219" s="749"/>
      <c r="U219" s="744">
        <v>0</v>
      </c>
    </row>
    <row r="220" spans="1:21" ht="14.4" customHeight="1" x14ac:dyDescent="0.3">
      <c r="A220" s="743">
        <v>30</v>
      </c>
      <c r="B220" s="745" t="s">
        <v>550</v>
      </c>
      <c r="C220" s="745">
        <v>89301301</v>
      </c>
      <c r="D220" s="746" t="s">
        <v>4981</v>
      </c>
      <c r="E220" s="747" t="s">
        <v>3890</v>
      </c>
      <c r="F220" s="745" t="s">
        <v>3881</v>
      </c>
      <c r="G220" s="745" t="s">
        <v>3975</v>
      </c>
      <c r="H220" s="745" t="s">
        <v>551</v>
      </c>
      <c r="I220" s="745" t="s">
        <v>854</v>
      </c>
      <c r="J220" s="745" t="s">
        <v>855</v>
      </c>
      <c r="K220" s="745" t="s">
        <v>3187</v>
      </c>
      <c r="L220" s="748">
        <v>40.36</v>
      </c>
      <c r="M220" s="748">
        <v>161.44</v>
      </c>
      <c r="N220" s="745">
        <v>4</v>
      </c>
      <c r="O220" s="749">
        <v>2</v>
      </c>
      <c r="P220" s="748">
        <v>80.72</v>
      </c>
      <c r="Q220" s="750">
        <v>0.5</v>
      </c>
      <c r="R220" s="745">
        <v>2</v>
      </c>
      <c r="S220" s="750">
        <v>0.5</v>
      </c>
      <c r="T220" s="749">
        <v>1</v>
      </c>
      <c r="U220" s="744">
        <v>0.5</v>
      </c>
    </row>
    <row r="221" spans="1:21" ht="14.4" customHeight="1" x14ac:dyDescent="0.3">
      <c r="A221" s="743">
        <v>30</v>
      </c>
      <c r="B221" s="745" t="s">
        <v>550</v>
      </c>
      <c r="C221" s="745">
        <v>89301301</v>
      </c>
      <c r="D221" s="746" t="s">
        <v>4981</v>
      </c>
      <c r="E221" s="747" t="s">
        <v>3890</v>
      </c>
      <c r="F221" s="745" t="s">
        <v>3881</v>
      </c>
      <c r="G221" s="745" t="s">
        <v>3977</v>
      </c>
      <c r="H221" s="745" t="s">
        <v>551</v>
      </c>
      <c r="I221" s="745" t="s">
        <v>2036</v>
      </c>
      <c r="J221" s="745" t="s">
        <v>2037</v>
      </c>
      <c r="K221" s="745" t="s">
        <v>3978</v>
      </c>
      <c r="L221" s="748">
        <v>23.72</v>
      </c>
      <c r="M221" s="748">
        <v>260.91999999999996</v>
      </c>
      <c r="N221" s="745">
        <v>11</v>
      </c>
      <c r="O221" s="749">
        <v>6</v>
      </c>
      <c r="P221" s="748">
        <v>23.72</v>
      </c>
      <c r="Q221" s="750">
        <v>9.0909090909090925E-2</v>
      </c>
      <c r="R221" s="745">
        <v>1</v>
      </c>
      <c r="S221" s="750">
        <v>9.0909090909090912E-2</v>
      </c>
      <c r="T221" s="749">
        <v>0.5</v>
      </c>
      <c r="U221" s="744">
        <v>8.3333333333333329E-2</v>
      </c>
    </row>
    <row r="222" spans="1:21" ht="14.4" customHeight="1" x14ac:dyDescent="0.3">
      <c r="A222" s="743">
        <v>30</v>
      </c>
      <c r="B222" s="745" t="s">
        <v>550</v>
      </c>
      <c r="C222" s="745">
        <v>89301301</v>
      </c>
      <c r="D222" s="746" t="s">
        <v>4981</v>
      </c>
      <c r="E222" s="747" t="s">
        <v>3890</v>
      </c>
      <c r="F222" s="745" t="s">
        <v>3881</v>
      </c>
      <c r="G222" s="745" t="s">
        <v>4182</v>
      </c>
      <c r="H222" s="745" t="s">
        <v>551</v>
      </c>
      <c r="I222" s="745" t="s">
        <v>1233</v>
      </c>
      <c r="J222" s="745" t="s">
        <v>1234</v>
      </c>
      <c r="K222" s="745" t="s">
        <v>4183</v>
      </c>
      <c r="L222" s="748">
        <v>47.94</v>
      </c>
      <c r="M222" s="748">
        <v>47.94</v>
      </c>
      <c r="N222" s="745">
        <v>1</v>
      </c>
      <c r="O222" s="749">
        <v>0.5</v>
      </c>
      <c r="P222" s="748"/>
      <c r="Q222" s="750">
        <v>0</v>
      </c>
      <c r="R222" s="745"/>
      <c r="S222" s="750">
        <v>0</v>
      </c>
      <c r="T222" s="749"/>
      <c r="U222" s="744">
        <v>0</v>
      </c>
    </row>
    <row r="223" spans="1:21" ht="14.4" customHeight="1" x14ac:dyDescent="0.3">
      <c r="A223" s="743">
        <v>30</v>
      </c>
      <c r="B223" s="745" t="s">
        <v>550</v>
      </c>
      <c r="C223" s="745">
        <v>89301301</v>
      </c>
      <c r="D223" s="746" t="s">
        <v>4981</v>
      </c>
      <c r="E223" s="747" t="s">
        <v>3890</v>
      </c>
      <c r="F223" s="745" t="s">
        <v>3881</v>
      </c>
      <c r="G223" s="745" t="s">
        <v>4184</v>
      </c>
      <c r="H223" s="745" t="s">
        <v>551</v>
      </c>
      <c r="I223" s="745" t="s">
        <v>918</v>
      </c>
      <c r="J223" s="745" t="s">
        <v>919</v>
      </c>
      <c r="K223" s="745" t="s">
        <v>4185</v>
      </c>
      <c r="L223" s="748">
        <v>175.73</v>
      </c>
      <c r="M223" s="748">
        <v>351.46</v>
      </c>
      <c r="N223" s="745">
        <v>2</v>
      </c>
      <c r="O223" s="749">
        <v>1.5</v>
      </c>
      <c r="P223" s="748"/>
      <c r="Q223" s="750">
        <v>0</v>
      </c>
      <c r="R223" s="745"/>
      <c r="S223" s="750">
        <v>0</v>
      </c>
      <c r="T223" s="749"/>
      <c r="U223" s="744">
        <v>0</v>
      </c>
    </row>
    <row r="224" spans="1:21" ht="14.4" customHeight="1" x14ac:dyDescent="0.3">
      <c r="A224" s="743">
        <v>30</v>
      </c>
      <c r="B224" s="745" t="s">
        <v>550</v>
      </c>
      <c r="C224" s="745">
        <v>89301301</v>
      </c>
      <c r="D224" s="746" t="s">
        <v>4981</v>
      </c>
      <c r="E224" s="747" t="s">
        <v>3890</v>
      </c>
      <c r="F224" s="745" t="s">
        <v>3881</v>
      </c>
      <c r="G224" s="745" t="s">
        <v>4186</v>
      </c>
      <c r="H224" s="745" t="s">
        <v>551</v>
      </c>
      <c r="I224" s="745" t="s">
        <v>4187</v>
      </c>
      <c r="J224" s="745" t="s">
        <v>4188</v>
      </c>
      <c r="K224" s="745" t="s">
        <v>4189</v>
      </c>
      <c r="L224" s="748">
        <v>161.96</v>
      </c>
      <c r="M224" s="748">
        <v>161.96</v>
      </c>
      <c r="N224" s="745">
        <v>1</v>
      </c>
      <c r="O224" s="749">
        <v>0.5</v>
      </c>
      <c r="P224" s="748"/>
      <c r="Q224" s="750">
        <v>0</v>
      </c>
      <c r="R224" s="745"/>
      <c r="S224" s="750">
        <v>0</v>
      </c>
      <c r="T224" s="749"/>
      <c r="U224" s="744">
        <v>0</v>
      </c>
    </row>
    <row r="225" spans="1:21" ht="14.4" customHeight="1" x14ac:dyDescent="0.3">
      <c r="A225" s="743">
        <v>30</v>
      </c>
      <c r="B225" s="745" t="s">
        <v>550</v>
      </c>
      <c r="C225" s="745">
        <v>89301301</v>
      </c>
      <c r="D225" s="746" t="s">
        <v>4981</v>
      </c>
      <c r="E225" s="747" t="s">
        <v>3890</v>
      </c>
      <c r="F225" s="745" t="s">
        <v>3881</v>
      </c>
      <c r="G225" s="745" t="s">
        <v>4186</v>
      </c>
      <c r="H225" s="745" t="s">
        <v>551</v>
      </c>
      <c r="I225" s="745" t="s">
        <v>4190</v>
      </c>
      <c r="J225" s="745" t="s">
        <v>4191</v>
      </c>
      <c r="K225" s="745" t="s">
        <v>4192</v>
      </c>
      <c r="L225" s="748">
        <v>89.99</v>
      </c>
      <c r="M225" s="748">
        <v>89.99</v>
      </c>
      <c r="N225" s="745">
        <v>1</v>
      </c>
      <c r="O225" s="749">
        <v>0.5</v>
      </c>
      <c r="P225" s="748"/>
      <c r="Q225" s="750">
        <v>0</v>
      </c>
      <c r="R225" s="745"/>
      <c r="S225" s="750">
        <v>0</v>
      </c>
      <c r="T225" s="749"/>
      <c r="U225" s="744">
        <v>0</v>
      </c>
    </row>
    <row r="226" spans="1:21" ht="14.4" customHeight="1" x14ac:dyDescent="0.3">
      <c r="A226" s="743">
        <v>30</v>
      </c>
      <c r="B226" s="745" t="s">
        <v>550</v>
      </c>
      <c r="C226" s="745">
        <v>89301301</v>
      </c>
      <c r="D226" s="746" t="s">
        <v>4981</v>
      </c>
      <c r="E226" s="747" t="s">
        <v>3890</v>
      </c>
      <c r="F226" s="745" t="s">
        <v>3881</v>
      </c>
      <c r="G226" s="745" t="s">
        <v>3980</v>
      </c>
      <c r="H226" s="745" t="s">
        <v>551</v>
      </c>
      <c r="I226" s="745" t="s">
        <v>3981</v>
      </c>
      <c r="J226" s="745" t="s">
        <v>1520</v>
      </c>
      <c r="K226" s="745" t="s">
        <v>3982</v>
      </c>
      <c r="L226" s="748">
        <v>124.04</v>
      </c>
      <c r="M226" s="748">
        <v>248.08</v>
      </c>
      <c r="N226" s="745">
        <v>2</v>
      </c>
      <c r="O226" s="749">
        <v>1</v>
      </c>
      <c r="P226" s="748"/>
      <c r="Q226" s="750">
        <v>0</v>
      </c>
      <c r="R226" s="745"/>
      <c r="S226" s="750">
        <v>0</v>
      </c>
      <c r="T226" s="749"/>
      <c r="U226" s="744">
        <v>0</v>
      </c>
    </row>
    <row r="227" spans="1:21" ht="14.4" customHeight="1" x14ac:dyDescent="0.3">
      <c r="A227" s="743">
        <v>30</v>
      </c>
      <c r="B227" s="745" t="s">
        <v>550</v>
      </c>
      <c r="C227" s="745">
        <v>89301301</v>
      </c>
      <c r="D227" s="746" t="s">
        <v>4981</v>
      </c>
      <c r="E227" s="747" t="s">
        <v>3890</v>
      </c>
      <c r="F227" s="745" t="s">
        <v>3881</v>
      </c>
      <c r="G227" s="745" t="s">
        <v>3980</v>
      </c>
      <c r="H227" s="745" t="s">
        <v>551</v>
      </c>
      <c r="I227" s="745" t="s">
        <v>4193</v>
      </c>
      <c r="J227" s="745" t="s">
        <v>1410</v>
      </c>
      <c r="K227" s="745" t="s">
        <v>1411</v>
      </c>
      <c r="L227" s="748">
        <v>173.65</v>
      </c>
      <c r="M227" s="748">
        <v>173.65</v>
      </c>
      <c r="N227" s="745">
        <v>1</v>
      </c>
      <c r="O227" s="749">
        <v>0.5</v>
      </c>
      <c r="P227" s="748"/>
      <c r="Q227" s="750">
        <v>0</v>
      </c>
      <c r="R227" s="745"/>
      <c r="S227" s="750">
        <v>0</v>
      </c>
      <c r="T227" s="749"/>
      <c r="U227" s="744">
        <v>0</v>
      </c>
    </row>
    <row r="228" spans="1:21" ht="14.4" customHeight="1" x14ac:dyDescent="0.3">
      <c r="A228" s="743">
        <v>30</v>
      </c>
      <c r="B228" s="745" t="s">
        <v>550</v>
      </c>
      <c r="C228" s="745">
        <v>89301301</v>
      </c>
      <c r="D228" s="746" t="s">
        <v>4981</v>
      </c>
      <c r="E228" s="747" t="s">
        <v>3890</v>
      </c>
      <c r="F228" s="745" t="s">
        <v>3881</v>
      </c>
      <c r="G228" s="745" t="s">
        <v>3980</v>
      </c>
      <c r="H228" s="745" t="s">
        <v>551</v>
      </c>
      <c r="I228" s="745" t="s">
        <v>4194</v>
      </c>
      <c r="J228" s="745" t="s">
        <v>4195</v>
      </c>
      <c r="K228" s="745" t="s">
        <v>3954</v>
      </c>
      <c r="L228" s="748">
        <v>54.02</v>
      </c>
      <c r="M228" s="748">
        <v>54.02</v>
      </c>
      <c r="N228" s="745">
        <v>1</v>
      </c>
      <c r="O228" s="749">
        <v>0.5</v>
      </c>
      <c r="P228" s="748"/>
      <c r="Q228" s="750">
        <v>0</v>
      </c>
      <c r="R228" s="745"/>
      <c r="S228" s="750">
        <v>0</v>
      </c>
      <c r="T228" s="749"/>
      <c r="U228" s="744">
        <v>0</v>
      </c>
    </row>
    <row r="229" spans="1:21" ht="14.4" customHeight="1" x14ac:dyDescent="0.3">
      <c r="A229" s="743">
        <v>30</v>
      </c>
      <c r="B229" s="745" t="s">
        <v>550</v>
      </c>
      <c r="C229" s="745">
        <v>89301301</v>
      </c>
      <c r="D229" s="746" t="s">
        <v>4981</v>
      </c>
      <c r="E229" s="747" t="s">
        <v>3890</v>
      </c>
      <c r="F229" s="745" t="s">
        <v>3881</v>
      </c>
      <c r="G229" s="745" t="s">
        <v>4196</v>
      </c>
      <c r="H229" s="745" t="s">
        <v>551</v>
      </c>
      <c r="I229" s="745" t="s">
        <v>4197</v>
      </c>
      <c r="J229" s="745" t="s">
        <v>4198</v>
      </c>
      <c r="K229" s="745" t="s">
        <v>4199</v>
      </c>
      <c r="L229" s="748">
        <v>0</v>
      </c>
      <c r="M229" s="748">
        <v>0</v>
      </c>
      <c r="N229" s="745">
        <v>1</v>
      </c>
      <c r="O229" s="749">
        <v>0.5</v>
      </c>
      <c r="P229" s="748"/>
      <c r="Q229" s="750"/>
      <c r="R229" s="745"/>
      <c r="S229" s="750">
        <v>0</v>
      </c>
      <c r="T229" s="749"/>
      <c r="U229" s="744">
        <v>0</v>
      </c>
    </row>
    <row r="230" spans="1:21" ht="14.4" customHeight="1" x14ac:dyDescent="0.3">
      <c r="A230" s="743">
        <v>30</v>
      </c>
      <c r="B230" s="745" t="s">
        <v>550</v>
      </c>
      <c r="C230" s="745">
        <v>89301301</v>
      </c>
      <c r="D230" s="746" t="s">
        <v>4981</v>
      </c>
      <c r="E230" s="747" t="s">
        <v>3890</v>
      </c>
      <c r="F230" s="745" t="s">
        <v>3881</v>
      </c>
      <c r="G230" s="745" t="s">
        <v>4200</v>
      </c>
      <c r="H230" s="745" t="s">
        <v>551</v>
      </c>
      <c r="I230" s="745" t="s">
        <v>830</v>
      </c>
      <c r="J230" s="745" t="s">
        <v>4201</v>
      </c>
      <c r="K230" s="745" t="s">
        <v>4202</v>
      </c>
      <c r="L230" s="748">
        <v>99.91</v>
      </c>
      <c r="M230" s="748">
        <v>199.82</v>
      </c>
      <c r="N230" s="745">
        <v>2</v>
      </c>
      <c r="O230" s="749">
        <v>1</v>
      </c>
      <c r="P230" s="748"/>
      <c r="Q230" s="750">
        <v>0</v>
      </c>
      <c r="R230" s="745"/>
      <c r="S230" s="750">
        <v>0</v>
      </c>
      <c r="T230" s="749"/>
      <c r="U230" s="744">
        <v>0</v>
      </c>
    </row>
    <row r="231" spans="1:21" ht="14.4" customHeight="1" x14ac:dyDescent="0.3">
      <c r="A231" s="743">
        <v>30</v>
      </c>
      <c r="B231" s="745" t="s">
        <v>550</v>
      </c>
      <c r="C231" s="745">
        <v>89301301</v>
      </c>
      <c r="D231" s="746" t="s">
        <v>4981</v>
      </c>
      <c r="E231" s="747" t="s">
        <v>3890</v>
      </c>
      <c r="F231" s="745" t="s">
        <v>3881</v>
      </c>
      <c r="G231" s="745" t="s">
        <v>4200</v>
      </c>
      <c r="H231" s="745" t="s">
        <v>551</v>
      </c>
      <c r="I231" s="745" t="s">
        <v>4203</v>
      </c>
      <c r="J231" s="745" t="s">
        <v>4204</v>
      </c>
      <c r="K231" s="745" t="s">
        <v>4205</v>
      </c>
      <c r="L231" s="748">
        <v>133.21</v>
      </c>
      <c r="M231" s="748">
        <v>133.21</v>
      </c>
      <c r="N231" s="745">
        <v>1</v>
      </c>
      <c r="O231" s="749">
        <v>0.5</v>
      </c>
      <c r="P231" s="748"/>
      <c r="Q231" s="750">
        <v>0</v>
      </c>
      <c r="R231" s="745"/>
      <c r="S231" s="750">
        <v>0</v>
      </c>
      <c r="T231" s="749"/>
      <c r="U231" s="744">
        <v>0</v>
      </c>
    </row>
    <row r="232" spans="1:21" ht="14.4" customHeight="1" x14ac:dyDescent="0.3">
      <c r="A232" s="743">
        <v>30</v>
      </c>
      <c r="B232" s="745" t="s">
        <v>550</v>
      </c>
      <c r="C232" s="745">
        <v>89301301</v>
      </c>
      <c r="D232" s="746" t="s">
        <v>4981</v>
      </c>
      <c r="E232" s="747" t="s">
        <v>3890</v>
      </c>
      <c r="F232" s="745" t="s">
        <v>3881</v>
      </c>
      <c r="G232" s="745" t="s">
        <v>3985</v>
      </c>
      <c r="H232" s="745" t="s">
        <v>2717</v>
      </c>
      <c r="I232" s="745" t="s">
        <v>2940</v>
      </c>
      <c r="J232" s="745" t="s">
        <v>2941</v>
      </c>
      <c r="K232" s="745" t="s">
        <v>2942</v>
      </c>
      <c r="L232" s="748">
        <v>25.07</v>
      </c>
      <c r="M232" s="748">
        <v>50.14</v>
      </c>
      <c r="N232" s="745">
        <v>2</v>
      </c>
      <c r="O232" s="749">
        <v>1</v>
      </c>
      <c r="P232" s="748"/>
      <c r="Q232" s="750">
        <v>0</v>
      </c>
      <c r="R232" s="745"/>
      <c r="S232" s="750">
        <v>0</v>
      </c>
      <c r="T232" s="749"/>
      <c r="U232" s="744">
        <v>0</v>
      </c>
    </row>
    <row r="233" spans="1:21" ht="14.4" customHeight="1" x14ac:dyDescent="0.3">
      <c r="A233" s="743">
        <v>30</v>
      </c>
      <c r="B233" s="745" t="s">
        <v>550</v>
      </c>
      <c r="C233" s="745">
        <v>89301301</v>
      </c>
      <c r="D233" s="746" t="s">
        <v>4981</v>
      </c>
      <c r="E233" s="747" t="s">
        <v>3890</v>
      </c>
      <c r="F233" s="745" t="s">
        <v>3881</v>
      </c>
      <c r="G233" s="745" t="s">
        <v>3992</v>
      </c>
      <c r="H233" s="745" t="s">
        <v>551</v>
      </c>
      <c r="I233" s="745" t="s">
        <v>4206</v>
      </c>
      <c r="J233" s="745" t="s">
        <v>4207</v>
      </c>
      <c r="K233" s="745" t="s">
        <v>581</v>
      </c>
      <c r="L233" s="748">
        <v>104.66</v>
      </c>
      <c r="M233" s="748">
        <v>209.32</v>
      </c>
      <c r="N233" s="745">
        <v>2</v>
      </c>
      <c r="O233" s="749">
        <v>1</v>
      </c>
      <c r="P233" s="748"/>
      <c r="Q233" s="750">
        <v>0</v>
      </c>
      <c r="R233" s="745"/>
      <c r="S233" s="750">
        <v>0</v>
      </c>
      <c r="T233" s="749"/>
      <c r="U233" s="744">
        <v>0</v>
      </c>
    </row>
    <row r="234" spans="1:21" ht="14.4" customHeight="1" x14ac:dyDescent="0.3">
      <c r="A234" s="743">
        <v>30</v>
      </c>
      <c r="B234" s="745" t="s">
        <v>550</v>
      </c>
      <c r="C234" s="745">
        <v>89301301</v>
      </c>
      <c r="D234" s="746" t="s">
        <v>4981</v>
      </c>
      <c r="E234" s="747" t="s">
        <v>3890</v>
      </c>
      <c r="F234" s="745" t="s">
        <v>3881</v>
      </c>
      <c r="G234" s="745" t="s">
        <v>4208</v>
      </c>
      <c r="H234" s="745" t="s">
        <v>551</v>
      </c>
      <c r="I234" s="745" t="s">
        <v>1795</v>
      </c>
      <c r="J234" s="745" t="s">
        <v>4209</v>
      </c>
      <c r="K234" s="745" t="s">
        <v>4210</v>
      </c>
      <c r="L234" s="748">
        <v>25.4</v>
      </c>
      <c r="M234" s="748">
        <v>25.4</v>
      </c>
      <c r="N234" s="745">
        <v>1</v>
      </c>
      <c r="O234" s="749">
        <v>0.5</v>
      </c>
      <c r="P234" s="748"/>
      <c r="Q234" s="750">
        <v>0</v>
      </c>
      <c r="R234" s="745"/>
      <c r="S234" s="750">
        <v>0</v>
      </c>
      <c r="T234" s="749"/>
      <c r="U234" s="744">
        <v>0</v>
      </c>
    </row>
    <row r="235" spans="1:21" ht="14.4" customHeight="1" x14ac:dyDescent="0.3">
      <c r="A235" s="743">
        <v>30</v>
      </c>
      <c r="B235" s="745" t="s">
        <v>550</v>
      </c>
      <c r="C235" s="745">
        <v>89301301</v>
      </c>
      <c r="D235" s="746" t="s">
        <v>4981</v>
      </c>
      <c r="E235" s="747" t="s">
        <v>3890</v>
      </c>
      <c r="F235" s="745" t="s">
        <v>3881</v>
      </c>
      <c r="G235" s="745" t="s">
        <v>3998</v>
      </c>
      <c r="H235" s="745" t="s">
        <v>551</v>
      </c>
      <c r="I235" s="745" t="s">
        <v>4001</v>
      </c>
      <c r="J235" s="745" t="s">
        <v>3999</v>
      </c>
      <c r="K235" s="745" t="s">
        <v>3808</v>
      </c>
      <c r="L235" s="748">
        <v>0</v>
      </c>
      <c r="M235" s="748">
        <v>0</v>
      </c>
      <c r="N235" s="745">
        <v>1</v>
      </c>
      <c r="O235" s="749">
        <v>0.5</v>
      </c>
      <c r="P235" s="748"/>
      <c r="Q235" s="750"/>
      <c r="R235" s="745"/>
      <c r="S235" s="750">
        <v>0</v>
      </c>
      <c r="T235" s="749"/>
      <c r="U235" s="744">
        <v>0</v>
      </c>
    </row>
    <row r="236" spans="1:21" ht="14.4" customHeight="1" x14ac:dyDescent="0.3">
      <c r="A236" s="743">
        <v>30</v>
      </c>
      <c r="B236" s="745" t="s">
        <v>550</v>
      </c>
      <c r="C236" s="745">
        <v>89301301</v>
      </c>
      <c r="D236" s="746" t="s">
        <v>4981</v>
      </c>
      <c r="E236" s="747" t="s">
        <v>3890</v>
      </c>
      <c r="F236" s="745" t="s">
        <v>3881</v>
      </c>
      <c r="G236" s="745" t="s">
        <v>3998</v>
      </c>
      <c r="H236" s="745" t="s">
        <v>551</v>
      </c>
      <c r="I236" s="745" t="s">
        <v>1377</v>
      </c>
      <c r="J236" s="745" t="s">
        <v>1364</v>
      </c>
      <c r="K236" s="745" t="s">
        <v>970</v>
      </c>
      <c r="L236" s="748">
        <v>30.65</v>
      </c>
      <c r="M236" s="748">
        <v>61.3</v>
      </c>
      <c r="N236" s="745">
        <v>2</v>
      </c>
      <c r="O236" s="749">
        <v>1</v>
      </c>
      <c r="P236" s="748"/>
      <c r="Q236" s="750">
        <v>0</v>
      </c>
      <c r="R236" s="745"/>
      <c r="S236" s="750">
        <v>0</v>
      </c>
      <c r="T236" s="749"/>
      <c r="U236" s="744">
        <v>0</v>
      </c>
    </row>
    <row r="237" spans="1:21" ht="14.4" customHeight="1" x14ac:dyDescent="0.3">
      <c r="A237" s="743">
        <v>30</v>
      </c>
      <c r="B237" s="745" t="s">
        <v>550</v>
      </c>
      <c r="C237" s="745">
        <v>89301301</v>
      </c>
      <c r="D237" s="746" t="s">
        <v>4981</v>
      </c>
      <c r="E237" s="747" t="s">
        <v>3890</v>
      </c>
      <c r="F237" s="745" t="s">
        <v>3881</v>
      </c>
      <c r="G237" s="745" t="s">
        <v>3998</v>
      </c>
      <c r="H237" s="745" t="s">
        <v>551</v>
      </c>
      <c r="I237" s="745" t="s">
        <v>4002</v>
      </c>
      <c r="J237" s="745" t="s">
        <v>1089</v>
      </c>
      <c r="K237" s="745" t="s">
        <v>4003</v>
      </c>
      <c r="L237" s="748">
        <v>12.26</v>
      </c>
      <c r="M237" s="748">
        <v>36.78</v>
      </c>
      <c r="N237" s="745">
        <v>3</v>
      </c>
      <c r="O237" s="749">
        <v>1.5</v>
      </c>
      <c r="P237" s="748"/>
      <c r="Q237" s="750">
        <v>0</v>
      </c>
      <c r="R237" s="745"/>
      <c r="S237" s="750">
        <v>0</v>
      </c>
      <c r="T237" s="749"/>
      <c r="U237" s="744">
        <v>0</v>
      </c>
    </row>
    <row r="238" spans="1:21" ht="14.4" customHeight="1" x14ac:dyDescent="0.3">
      <c r="A238" s="743">
        <v>30</v>
      </c>
      <c r="B238" s="745" t="s">
        <v>550</v>
      </c>
      <c r="C238" s="745">
        <v>89301301</v>
      </c>
      <c r="D238" s="746" t="s">
        <v>4981</v>
      </c>
      <c r="E238" s="747" t="s">
        <v>3890</v>
      </c>
      <c r="F238" s="745" t="s">
        <v>3881</v>
      </c>
      <c r="G238" s="745" t="s">
        <v>3998</v>
      </c>
      <c r="H238" s="745" t="s">
        <v>551</v>
      </c>
      <c r="I238" s="745" t="s">
        <v>4005</v>
      </c>
      <c r="J238" s="745" t="s">
        <v>1364</v>
      </c>
      <c r="K238" s="745" t="s">
        <v>985</v>
      </c>
      <c r="L238" s="748">
        <v>12.26</v>
      </c>
      <c r="M238" s="748">
        <v>12.26</v>
      </c>
      <c r="N238" s="745">
        <v>1</v>
      </c>
      <c r="O238" s="749">
        <v>0.5</v>
      </c>
      <c r="P238" s="748"/>
      <c r="Q238" s="750">
        <v>0</v>
      </c>
      <c r="R238" s="745"/>
      <c r="S238" s="750">
        <v>0</v>
      </c>
      <c r="T238" s="749"/>
      <c r="U238" s="744">
        <v>0</v>
      </c>
    </row>
    <row r="239" spans="1:21" ht="14.4" customHeight="1" x14ac:dyDescent="0.3">
      <c r="A239" s="743">
        <v>30</v>
      </c>
      <c r="B239" s="745" t="s">
        <v>550</v>
      </c>
      <c r="C239" s="745">
        <v>89301301</v>
      </c>
      <c r="D239" s="746" t="s">
        <v>4981</v>
      </c>
      <c r="E239" s="747" t="s">
        <v>3890</v>
      </c>
      <c r="F239" s="745" t="s">
        <v>3881</v>
      </c>
      <c r="G239" s="745" t="s">
        <v>3998</v>
      </c>
      <c r="H239" s="745" t="s">
        <v>551</v>
      </c>
      <c r="I239" s="745" t="s">
        <v>4211</v>
      </c>
      <c r="J239" s="745" t="s">
        <v>3999</v>
      </c>
      <c r="K239" s="745" t="s">
        <v>4212</v>
      </c>
      <c r="L239" s="748">
        <v>34.31</v>
      </c>
      <c r="M239" s="748">
        <v>171.55</v>
      </c>
      <c r="N239" s="745">
        <v>5</v>
      </c>
      <c r="O239" s="749">
        <v>2.5</v>
      </c>
      <c r="P239" s="748">
        <v>34.31</v>
      </c>
      <c r="Q239" s="750">
        <v>0.2</v>
      </c>
      <c r="R239" s="745">
        <v>1</v>
      </c>
      <c r="S239" s="750">
        <v>0.2</v>
      </c>
      <c r="T239" s="749">
        <v>0.5</v>
      </c>
      <c r="U239" s="744">
        <v>0.2</v>
      </c>
    </row>
    <row r="240" spans="1:21" ht="14.4" customHeight="1" x14ac:dyDescent="0.3">
      <c r="A240" s="743">
        <v>30</v>
      </c>
      <c r="B240" s="745" t="s">
        <v>550</v>
      </c>
      <c r="C240" s="745">
        <v>89301301</v>
      </c>
      <c r="D240" s="746" t="s">
        <v>4981</v>
      </c>
      <c r="E240" s="747" t="s">
        <v>3890</v>
      </c>
      <c r="F240" s="745" t="s">
        <v>3881</v>
      </c>
      <c r="G240" s="745" t="s">
        <v>4213</v>
      </c>
      <c r="H240" s="745" t="s">
        <v>551</v>
      </c>
      <c r="I240" s="745" t="s">
        <v>4214</v>
      </c>
      <c r="J240" s="745" t="s">
        <v>4215</v>
      </c>
      <c r="K240" s="745" t="s">
        <v>4216</v>
      </c>
      <c r="L240" s="748">
        <v>619.14</v>
      </c>
      <c r="M240" s="748">
        <v>619.14</v>
      </c>
      <c r="N240" s="745">
        <v>1</v>
      </c>
      <c r="O240" s="749">
        <v>0.5</v>
      </c>
      <c r="P240" s="748"/>
      <c r="Q240" s="750">
        <v>0</v>
      </c>
      <c r="R240" s="745"/>
      <c r="S240" s="750">
        <v>0</v>
      </c>
      <c r="T240" s="749"/>
      <c r="U240" s="744">
        <v>0</v>
      </c>
    </row>
    <row r="241" spans="1:21" ht="14.4" customHeight="1" x14ac:dyDescent="0.3">
      <c r="A241" s="743">
        <v>30</v>
      </c>
      <c r="B241" s="745" t="s">
        <v>550</v>
      </c>
      <c r="C241" s="745">
        <v>89301301</v>
      </c>
      <c r="D241" s="746" t="s">
        <v>4981</v>
      </c>
      <c r="E241" s="747" t="s">
        <v>3890</v>
      </c>
      <c r="F241" s="745" t="s">
        <v>3881</v>
      </c>
      <c r="G241" s="745" t="s">
        <v>4006</v>
      </c>
      <c r="H241" s="745" t="s">
        <v>551</v>
      </c>
      <c r="I241" s="745" t="s">
        <v>1110</v>
      </c>
      <c r="J241" s="745" t="s">
        <v>4007</v>
      </c>
      <c r="K241" s="745" t="s">
        <v>4008</v>
      </c>
      <c r="L241" s="748">
        <v>91.14</v>
      </c>
      <c r="M241" s="748">
        <v>273.42</v>
      </c>
      <c r="N241" s="745">
        <v>3</v>
      </c>
      <c r="O241" s="749">
        <v>1.5</v>
      </c>
      <c r="P241" s="748"/>
      <c r="Q241" s="750">
        <v>0</v>
      </c>
      <c r="R241" s="745"/>
      <c r="S241" s="750">
        <v>0</v>
      </c>
      <c r="T241" s="749"/>
      <c r="U241" s="744">
        <v>0</v>
      </c>
    </row>
    <row r="242" spans="1:21" ht="14.4" customHeight="1" x14ac:dyDescent="0.3">
      <c r="A242" s="743">
        <v>30</v>
      </c>
      <c r="B242" s="745" t="s">
        <v>550</v>
      </c>
      <c r="C242" s="745">
        <v>89301301</v>
      </c>
      <c r="D242" s="746" t="s">
        <v>4981</v>
      </c>
      <c r="E242" s="747" t="s">
        <v>3890</v>
      </c>
      <c r="F242" s="745" t="s">
        <v>3881</v>
      </c>
      <c r="G242" s="745" t="s">
        <v>4217</v>
      </c>
      <c r="H242" s="745" t="s">
        <v>2717</v>
      </c>
      <c r="I242" s="745" t="s">
        <v>3004</v>
      </c>
      <c r="J242" s="745" t="s">
        <v>3818</v>
      </c>
      <c r="K242" s="745" t="s">
        <v>3822</v>
      </c>
      <c r="L242" s="748">
        <v>139.71</v>
      </c>
      <c r="M242" s="748">
        <v>279.42</v>
      </c>
      <c r="N242" s="745">
        <v>2</v>
      </c>
      <c r="O242" s="749">
        <v>1</v>
      </c>
      <c r="P242" s="748"/>
      <c r="Q242" s="750">
        <v>0</v>
      </c>
      <c r="R242" s="745"/>
      <c r="S242" s="750">
        <v>0</v>
      </c>
      <c r="T242" s="749"/>
      <c r="U242" s="744">
        <v>0</v>
      </c>
    </row>
    <row r="243" spans="1:21" ht="14.4" customHeight="1" x14ac:dyDescent="0.3">
      <c r="A243" s="743">
        <v>30</v>
      </c>
      <c r="B243" s="745" t="s">
        <v>550</v>
      </c>
      <c r="C243" s="745">
        <v>89301301</v>
      </c>
      <c r="D243" s="746" t="s">
        <v>4981</v>
      </c>
      <c r="E243" s="747" t="s">
        <v>3890</v>
      </c>
      <c r="F243" s="745" t="s">
        <v>3881</v>
      </c>
      <c r="G243" s="745" t="s">
        <v>4012</v>
      </c>
      <c r="H243" s="745" t="s">
        <v>2717</v>
      </c>
      <c r="I243" s="745" t="s">
        <v>2808</v>
      </c>
      <c r="J243" s="745" t="s">
        <v>2809</v>
      </c>
      <c r="K243" s="745" t="s">
        <v>2810</v>
      </c>
      <c r="L243" s="748">
        <v>0</v>
      </c>
      <c r="M243" s="748">
        <v>0</v>
      </c>
      <c r="N243" s="745">
        <v>3</v>
      </c>
      <c r="O243" s="749">
        <v>2</v>
      </c>
      <c r="P243" s="748">
        <v>0</v>
      </c>
      <c r="Q243" s="750"/>
      <c r="R243" s="745">
        <v>1</v>
      </c>
      <c r="S243" s="750">
        <v>0.33333333333333331</v>
      </c>
      <c r="T243" s="749">
        <v>1</v>
      </c>
      <c r="U243" s="744">
        <v>0.5</v>
      </c>
    </row>
    <row r="244" spans="1:21" ht="14.4" customHeight="1" x14ac:dyDescent="0.3">
      <c r="A244" s="743">
        <v>30</v>
      </c>
      <c r="B244" s="745" t="s">
        <v>550</v>
      </c>
      <c r="C244" s="745">
        <v>89301301</v>
      </c>
      <c r="D244" s="746" t="s">
        <v>4981</v>
      </c>
      <c r="E244" s="747" t="s">
        <v>3890</v>
      </c>
      <c r="F244" s="745" t="s">
        <v>3881</v>
      </c>
      <c r="G244" s="745" t="s">
        <v>4218</v>
      </c>
      <c r="H244" s="745" t="s">
        <v>551</v>
      </c>
      <c r="I244" s="745" t="s">
        <v>1687</v>
      </c>
      <c r="J244" s="745" t="s">
        <v>1688</v>
      </c>
      <c r="K244" s="745" t="s">
        <v>828</v>
      </c>
      <c r="L244" s="748">
        <v>0</v>
      </c>
      <c r="M244" s="748">
        <v>0</v>
      </c>
      <c r="N244" s="745">
        <v>1</v>
      </c>
      <c r="O244" s="749">
        <v>1</v>
      </c>
      <c r="P244" s="748"/>
      <c r="Q244" s="750"/>
      <c r="R244" s="745"/>
      <c r="S244" s="750">
        <v>0</v>
      </c>
      <c r="T244" s="749"/>
      <c r="U244" s="744">
        <v>0</v>
      </c>
    </row>
    <row r="245" spans="1:21" ht="14.4" customHeight="1" x14ac:dyDescent="0.3">
      <c r="A245" s="743">
        <v>30</v>
      </c>
      <c r="B245" s="745" t="s">
        <v>550</v>
      </c>
      <c r="C245" s="745">
        <v>89301301</v>
      </c>
      <c r="D245" s="746" t="s">
        <v>4981</v>
      </c>
      <c r="E245" s="747" t="s">
        <v>3890</v>
      </c>
      <c r="F245" s="745" t="s">
        <v>3881</v>
      </c>
      <c r="G245" s="745" t="s">
        <v>4219</v>
      </c>
      <c r="H245" s="745" t="s">
        <v>2717</v>
      </c>
      <c r="I245" s="745" t="s">
        <v>3161</v>
      </c>
      <c r="J245" s="745" t="s">
        <v>3162</v>
      </c>
      <c r="K245" s="745" t="s">
        <v>3163</v>
      </c>
      <c r="L245" s="748">
        <v>306.04000000000002</v>
      </c>
      <c r="M245" s="748">
        <v>306.04000000000002</v>
      </c>
      <c r="N245" s="745">
        <v>1</v>
      </c>
      <c r="O245" s="749">
        <v>0.5</v>
      </c>
      <c r="P245" s="748">
        <v>306.04000000000002</v>
      </c>
      <c r="Q245" s="750">
        <v>1</v>
      </c>
      <c r="R245" s="745">
        <v>1</v>
      </c>
      <c r="S245" s="750">
        <v>1</v>
      </c>
      <c r="T245" s="749">
        <v>0.5</v>
      </c>
      <c r="U245" s="744">
        <v>1</v>
      </c>
    </row>
    <row r="246" spans="1:21" ht="14.4" customHeight="1" x14ac:dyDescent="0.3">
      <c r="A246" s="743">
        <v>30</v>
      </c>
      <c r="B246" s="745" t="s">
        <v>550</v>
      </c>
      <c r="C246" s="745">
        <v>89301301</v>
      </c>
      <c r="D246" s="746" t="s">
        <v>4981</v>
      </c>
      <c r="E246" s="747" t="s">
        <v>3890</v>
      </c>
      <c r="F246" s="745" t="s">
        <v>3881</v>
      </c>
      <c r="G246" s="745" t="s">
        <v>4219</v>
      </c>
      <c r="H246" s="745" t="s">
        <v>2717</v>
      </c>
      <c r="I246" s="745" t="s">
        <v>3178</v>
      </c>
      <c r="J246" s="745" t="s">
        <v>3179</v>
      </c>
      <c r="K246" s="745" t="s">
        <v>3180</v>
      </c>
      <c r="L246" s="748">
        <v>612.08000000000004</v>
      </c>
      <c r="M246" s="748">
        <v>612.08000000000004</v>
      </c>
      <c r="N246" s="745">
        <v>1</v>
      </c>
      <c r="O246" s="749">
        <v>0.5</v>
      </c>
      <c r="P246" s="748"/>
      <c r="Q246" s="750">
        <v>0</v>
      </c>
      <c r="R246" s="745"/>
      <c r="S246" s="750">
        <v>0</v>
      </c>
      <c r="T246" s="749"/>
      <c r="U246" s="744">
        <v>0</v>
      </c>
    </row>
    <row r="247" spans="1:21" ht="14.4" customHeight="1" x14ac:dyDescent="0.3">
      <c r="A247" s="743">
        <v>30</v>
      </c>
      <c r="B247" s="745" t="s">
        <v>550</v>
      </c>
      <c r="C247" s="745">
        <v>89301301</v>
      </c>
      <c r="D247" s="746" t="s">
        <v>4981</v>
      </c>
      <c r="E247" s="747" t="s">
        <v>3890</v>
      </c>
      <c r="F247" s="745" t="s">
        <v>3881</v>
      </c>
      <c r="G247" s="745" t="s">
        <v>4013</v>
      </c>
      <c r="H247" s="745" t="s">
        <v>551</v>
      </c>
      <c r="I247" s="745" t="s">
        <v>4220</v>
      </c>
      <c r="J247" s="745" t="s">
        <v>4221</v>
      </c>
      <c r="K247" s="745" t="s">
        <v>4222</v>
      </c>
      <c r="L247" s="748">
        <v>559.04</v>
      </c>
      <c r="M247" s="748">
        <v>559.04</v>
      </c>
      <c r="N247" s="745">
        <v>1</v>
      </c>
      <c r="O247" s="749">
        <v>0.5</v>
      </c>
      <c r="P247" s="748"/>
      <c r="Q247" s="750">
        <v>0</v>
      </c>
      <c r="R247" s="745"/>
      <c r="S247" s="750">
        <v>0</v>
      </c>
      <c r="T247" s="749"/>
      <c r="U247" s="744">
        <v>0</v>
      </c>
    </row>
    <row r="248" spans="1:21" ht="14.4" customHeight="1" x14ac:dyDescent="0.3">
      <c r="A248" s="743">
        <v>30</v>
      </c>
      <c r="B248" s="745" t="s">
        <v>550</v>
      </c>
      <c r="C248" s="745">
        <v>89301301</v>
      </c>
      <c r="D248" s="746" t="s">
        <v>4981</v>
      </c>
      <c r="E248" s="747" t="s">
        <v>3890</v>
      </c>
      <c r="F248" s="745" t="s">
        <v>3881</v>
      </c>
      <c r="G248" s="745" t="s">
        <v>4016</v>
      </c>
      <c r="H248" s="745" t="s">
        <v>551</v>
      </c>
      <c r="I248" s="745" t="s">
        <v>4223</v>
      </c>
      <c r="J248" s="745" t="s">
        <v>4224</v>
      </c>
      <c r="K248" s="745" t="s">
        <v>4225</v>
      </c>
      <c r="L248" s="748">
        <v>173.54</v>
      </c>
      <c r="M248" s="748">
        <v>173.54</v>
      </c>
      <c r="N248" s="745">
        <v>1</v>
      </c>
      <c r="O248" s="749">
        <v>0.5</v>
      </c>
      <c r="P248" s="748"/>
      <c r="Q248" s="750">
        <v>0</v>
      </c>
      <c r="R248" s="745"/>
      <c r="S248" s="750">
        <v>0</v>
      </c>
      <c r="T248" s="749"/>
      <c r="U248" s="744">
        <v>0</v>
      </c>
    </row>
    <row r="249" spans="1:21" ht="14.4" customHeight="1" x14ac:dyDescent="0.3">
      <c r="A249" s="743">
        <v>30</v>
      </c>
      <c r="B249" s="745" t="s">
        <v>550</v>
      </c>
      <c r="C249" s="745">
        <v>89301301</v>
      </c>
      <c r="D249" s="746" t="s">
        <v>4981</v>
      </c>
      <c r="E249" s="747" t="s">
        <v>3890</v>
      </c>
      <c r="F249" s="745" t="s">
        <v>3881</v>
      </c>
      <c r="G249" s="745" t="s">
        <v>4016</v>
      </c>
      <c r="H249" s="745" t="s">
        <v>2717</v>
      </c>
      <c r="I249" s="745" t="s">
        <v>4019</v>
      </c>
      <c r="J249" s="745" t="s">
        <v>620</v>
      </c>
      <c r="K249" s="745" t="s">
        <v>4020</v>
      </c>
      <c r="L249" s="748">
        <v>50.57</v>
      </c>
      <c r="M249" s="748">
        <v>202.28</v>
      </c>
      <c r="N249" s="745">
        <v>4</v>
      </c>
      <c r="O249" s="749">
        <v>2</v>
      </c>
      <c r="P249" s="748"/>
      <c r="Q249" s="750">
        <v>0</v>
      </c>
      <c r="R249" s="745"/>
      <c r="S249" s="750">
        <v>0</v>
      </c>
      <c r="T249" s="749"/>
      <c r="U249" s="744">
        <v>0</v>
      </c>
    </row>
    <row r="250" spans="1:21" ht="14.4" customHeight="1" x14ac:dyDescent="0.3">
      <c r="A250" s="743">
        <v>30</v>
      </c>
      <c r="B250" s="745" t="s">
        <v>550</v>
      </c>
      <c r="C250" s="745">
        <v>89301301</v>
      </c>
      <c r="D250" s="746" t="s">
        <v>4981</v>
      </c>
      <c r="E250" s="747" t="s">
        <v>3890</v>
      </c>
      <c r="F250" s="745" t="s">
        <v>3881</v>
      </c>
      <c r="G250" s="745" t="s">
        <v>4016</v>
      </c>
      <c r="H250" s="745" t="s">
        <v>551</v>
      </c>
      <c r="I250" s="745" t="s">
        <v>1603</v>
      </c>
      <c r="J250" s="745" t="s">
        <v>4023</v>
      </c>
      <c r="K250" s="745" t="s">
        <v>4024</v>
      </c>
      <c r="L250" s="748">
        <v>50.57</v>
      </c>
      <c r="M250" s="748">
        <v>50.57</v>
      </c>
      <c r="N250" s="745">
        <v>1</v>
      </c>
      <c r="O250" s="749">
        <v>0.5</v>
      </c>
      <c r="P250" s="748"/>
      <c r="Q250" s="750">
        <v>0</v>
      </c>
      <c r="R250" s="745"/>
      <c r="S250" s="750">
        <v>0</v>
      </c>
      <c r="T250" s="749"/>
      <c r="U250" s="744">
        <v>0</v>
      </c>
    </row>
    <row r="251" spans="1:21" ht="14.4" customHeight="1" x14ac:dyDescent="0.3">
      <c r="A251" s="743">
        <v>30</v>
      </c>
      <c r="B251" s="745" t="s">
        <v>550</v>
      </c>
      <c r="C251" s="745">
        <v>89301301</v>
      </c>
      <c r="D251" s="746" t="s">
        <v>4981</v>
      </c>
      <c r="E251" s="747" t="s">
        <v>3890</v>
      </c>
      <c r="F251" s="745" t="s">
        <v>3881</v>
      </c>
      <c r="G251" s="745" t="s">
        <v>4016</v>
      </c>
      <c r="H251" s="745" t="s">
        <v>551</v>
      </c>
      <c r="I251" s="745" t="s">
        <v>1654</v>
      </c>
      <c r="J251" s="745" t="s">
        <v>4027</v>
      </c>
      <c r="K251" s="745" t="s">
        <v>4028</v>
      </c>
      <c r="L251" s="748">
        <v>86.76</v>
      </c>
      <c r="M251" s="748">
        <v>173.52</v>
      </c>
      <c r="N251" s="745">
        <v>2</v>
      </c>
      <c r="O251" s="749">
        <v>1</v>
      </c>
      <c r="P251" s="748"/>
      <c r="Q251" s="750">
        <v>0</v>
      </c>
      <c r="R251" s="745"/>
      <c r="S251" s="750">
        <v>0</v>
      </c>
      <c r="T251" s="749"/>
      <c r="U251" s="744">
        <v>0</v>
      </c>
    </row>
    <row r="252" spans="1:21" ht="14.4" customHeight="1" x14ac:dyDescent="0.3">
      <c r="A252" s="743">
        <v>30</v>
      </c>
      <c r="B252" s="745" t="s">
        <v>550</v>
      </c>
      <c r="C252" s="745">
        <v>89301301</v>
      </c>
      <c r="D252" s="746" t="s">
        <v>4981</v>
      </c>
      <c r="E252" s="747" t="s">
        <v>3890</v>
      </c>
      <c r="F252" s="745" t="s">
        <v>3881</v>
      </c>
      <c r="G252" s="745" t="s">
        <v>4032</v>
      </c>
      <c r="H252" s="745" t="s">
        <v>551</v>
      </c>
      <c r="I252" s="745" t="s">
        <v>4226</v>
      </c>
      <c r="J252" s="745" t="s">
        <v>4227</v>
      </c>
      <c r="K252" s="745" t="s">
        <v>2354</v>
      </c>
      <c r="L252" s="748">
        <v>0</v>
      </c>
      <c r="M252" s="748">
        <v>0</v>
      </c>
      <c r="N252" s="745">
        <v>3</v>
      </c>
      <c r="O252" s="749">
        <v>2</v>
      </c>
      <c r="P252" s="748"/>
      <c r="Q252" s="750"/>
      <c r="R252" s="745"/>
      <c r="S252" s="750">
        <v>0</v>
      </c>
      <c r="T252" s="749"/>
      <c r="U252" s="744">
        <v>0</v>
      </c>
    </row>
    <row r="253" spans="1:21" ht="14.4" customHeight="1" x14ac:dyDescent="0.3">
      <c r="A253" s="743">
        <v>30</v>
      </c>
      <c r="B253" s="745" t="s">
        <v>550</v>
      </c>
      <c r="C253" s="745">
        <v>89301301</v>
      </c>
      <c r="D253" s="746" t="s">
        <v>4981</v>
      </c>
      <c r="E253" s="747" t="s">
        <v>3890</v>
      </c>
      <c r="F253" s="745" t="s">
        <v>3881</v>
      </c>
      <c r="G253" s="745" t="s">
        <v>4032</v>
      </c>
      <c r="H253" s="745" t="s">
        <v>551</v>
      </c>
      <c r="I253" s="745" t="s">
        <v>1171</v>
      </c>
      <c r="J253" s="745" t="s">
        <v>4033</v>
      </c>
      <c r="K253" s="745" t="s">
        <v>4034</v>
      </c>
      <c r="L253" s="748">
        <v>0</v>
      </c>
      <c r="M253" s="748">
        <v>0</v>
      </c>
      <c r="N253" s="745">
        <v>5</v>
      </c>
      <c r="O253" s="749">
        <v>3</v>
      </c>
      <c r="P253" s="748">
        <v>0</v>
      </c>
      <c r="Q253" s="750"/>
      <c r="R253" s="745">
        <v>1</v>
      </c>
      <c r="S253" s="750">
        <v>0.2</v>
      </c>
      <c r="T253" s="749">
        <v>0.5</v>
      </c>
      <c r="U253" s="744">
        <v>0.16666666666666666</v>
      </c>
    </row>
    <row r="254" spans="1:21" ht="14.4" customHeight="1" x14ac:dyDescent="0.3">
      <c r="A254" s="743">
        <v>30</v>
      </c>
      <c r="B254" s="745" t="s">
        <v>550</v>
      </c>
      <c r="C254" s="745">
        <v>89301301</v>
      </c>
      <c r="D254" s="746" t="s">
        <v>4981</v>
      </c>
      <c r="E254" s="747" t="s">
        <v>3890</v>
      </c>
      <c r="F254" s="745" t="s">
        <v>3881</v>
      </c>
      <c r="G254" s="745" t="s">
        <v>4228</v>
      </c>
      <c r="H254" s="745" t="s">
        <v>551</v>
      </c>
      <c r="I254" s="745" t="s">
        <v>1077</v>
      </c>
      <c r="J254" s="745" t="s">
        <v>1078</v>
      </c>
      <c r="K254" s="745" t="s">
        <v>4229</v>
      </c>
      <c r="L254" s="748">
        <v>242.93</v>
      </c>
      <c r="M254" s="748">
        <v>242.93</v>
      </c>
      <c r="N254" s="745">
        <v>1</v>
      </c>
      <c r="O254" s="749">
        <v>1</v>
      </c>
      <c r="P254" s="748">
        <v>242.93</v>
      </c>
      <c r="Q254" s="750">
        <v>1</v>
      </c>
      <c r="R254" s="745">
        <v>1</v>
      </c>
      <c r="S254" s="750">
        <v>1</v>
      </c>
      <c r="T254" s="749">
        <v>1</v>
      </c>
      <c r="U254" s="744">
        <v>1</v>
      </c>
    </row>
    <row r="255" spans="1:21" ht="14.4" customHeight="1" x14ac:dyDescent="0.3">
      <c r="A255" s="743">
        <v>30</v>
      </c>
      <c r="B255" s="745" t="s">
        <v>550</v>
      </c>
      <c r="C255" s="745">
        <v>89301301</v>
      </c>
      <c r="D255" s="746" t="s">
        <v>4981</v>
      </c>
      <c r="E255" s="747" t="s">
        <v>3890</v>
      </c>
      <c r="F255" s="745" t="s">
        <v>3881</v>
      </c>
      <c r="G255" s="745" t="s">
        <v>4035</v>
      </c>
      <c r="H255" s="745" t="s">
        <v>551</v>
      </c>
      <c r="I255" s="745" t="s">
        <v>4036</v>
      </c>
      <c r="J255" s="745" t="s">
        <v>1979</v>
      </c>
      <c r="K255" s="745" t="s">
        <v>1980</v>
      </c>
      <c r="L255" s="748">
        <v>98.31</v>
      </c>
      <c r="M255" s="748">
        <v>294.93</v>
      </c>
      <c r="N255" s="745">
        <v>3</v>
      </c>
      <c r="O255" s="749">
        <v>2</v>
      </c>
      <c r="P255" s="748"/>
      <c r="Q255" s="750">
        <v>0</v>
      </c>
      <c r="R255" s="745"/>
      <c r="S255" s="750">
        <v>0</v>
      </c>
      <c r="T255" s="749"/>
      <c r="U255" s="744">
        <v>0</v>
      </c>
    </row>
    <row r="256" spans="1:21" ht="14.4" customHeight="1" x14ac:dyDescent="0.3">
      <c r="A256" s="743">
        <v>30</v>
      </c>
      <c r="B256" s="745" t="s">
        <v>550</v>
      </c>
      <c r="C256" s="745">
        <v>89301301</v>
      </c>
      <c r="D256" s="746" t="s">
        <v>4981</v>
      </c>
      <c r="E256" s="747" t="s">
        <v>3890</v>
      </c>
      <c r="F256" s="745" t="s">
        <v>3881</v>
      </c>
      <c r="G256" s="745" t="s">
        <v>4044</v>
      </c>
      <c r="H256" s="745" t="s">
        <v>2717</v>
      </c>
      <c r="I256" s="745" t="s">
        <v>2804</v>
      </c>
      <c r="J256" s="745" t="s">
        <v>2805</v>
      </c>
      <c r="K256" s="745" t="s">
        <v>569</v>
      </c>
      <c r="L256" s="748">
        <v>38.130000000000003</v>
      </c>
      <c r="M256" s="748">
        <v>38.130000000000003</v>
      </c>
      <c r="N256" s="745">
        <v>1</v>
      </c>
      <c r="O256" s="749">
        <v>0.5</v>
      </c>
      <c r="P256" s="748"/>
      <c r="Q256" s="750">
        <v>0</v>
      </c>
      <c r="R256" s="745"/>
      <c r="S256" s="750">
        <v>0</v>
      </c>
      <c r="T256" s="749"/>
      <c r="U256" s="744">
        <v>0</v>
      </c>
    </row>
    <row r="257" spans="1:21" ht="14.4" customHeight="1" x14ac:dyDescent="0.3">
      <c r="A257" s="743">
        <v>30</v>
      </c>
      <c r="B257" s="745" t="s">
        <v>550</v>
      </c>
      <c r="C257" s="745">
        <v>89301301</v>
      </c>
      <c r="D257" s="746" t="s">
        <v>4981</v>
      </c>
      <c r="E257" s="747" t="s">
        <v>3890</v>
      </c>
      <c r="F257" s="745" t="s">
        <v>3881</v>
      </c>
      <c r="G257" s="745" t="s">
        <v>4048</v>
      </c>
      <c r="H257" s="745" t="s">
        <v>551</v>
      </c>
      <c r="I257" s="745" t="s">
        <v>903</v>
      </c>
      <c r="J257" s="745" t="s">
        <v>900</v>
      </c>
      <c r="K257" s="745" t="s">
        <v>4049</v>
      </c>
      <c r="L257" s="748">
        <v>23.4</v>
      </c>
      <c r="M257" s="748">
        <v>117</v>
      </c>
      <c r="N257" s="745">
        <v>5</v>
      </c>
      <c r="O257" s="749">
        <v>2.5</v>
      </c>
      <c r="P257" s="748"/>
      <c r="Q257" s="750">
        <v>0</v>
      </c>
      <c r="R257" s="745"/>
      <c r="S257" s="750">
        <v>0</v>
      </c>
      <c r="T257" s="749"/>
      <c r="U257" s="744">
        <v>0</v>
      </c>
    </row>
    <row r="258" spans="1:21" ht="14.4" customHeight="1" x14ac:dyDescent="0.3">
      <c r="A258" s="743">
        <v>30</v>
      </c>
      <c r="B258" s="745" t="s">
        <v>550</v>
      </c>
      <c r="C258" s="745">
        <v>89301301</v>
      </c>
      <c r="D258" s="746" t="s">
        <v>4981</v>
      </c>
      <c r="E258" s="747" t="s">
        <v>3890</v>
      </c>
      <c r="F258" s="745" t="s">
        <v>3881</v>
      </c>
      <c r="G258" s="745" t="s">
        <v>4048</v>
      </c>
      <c r="H258" s="745" t="s">
        <v>551</v>
      </c>
      <c r="I258" s="745" t="s">
        <v>957</v>
      </c>
      <c r="J258" s="745" t="s">
        <v>4230</v>
      </c>
      <c r="K258" s="745" t="s">
        <v>1072</v>
      </c>
      <c r="L258" s="748">
        <v>60.02</v>
      </c>
      <c r="M258" s="748">
        <v>60.02</v>
      </c>
      <c r="N258" s="745">
        <v>1</v>
      </c>
      <c r="O258" s="749">
        <v>0.5</v>
      </c>
      <c r="P258" s="748"/>
      <c r="Q258" s="750">
        <v>0</v>
      </c>
      <c r="R258" s="745"/>
      <c r="S258" s="750">
        <v>0</v>
      </c>
      <c r="T258" s="749"/>
      <c r="U258" s="744">
        <v>0</v>
      </c>
    </row>
    <row r="259" spans="1:21" ht="14.4" customHeight="1" x14ac:dyDescent="0.3">
      <c r="A259" s="743">
        <v>30</v>
      </c>
      <c r="B259" s="745" t="s">
        <v>550</v>
      </c>
      <c r="C259" s="745">
        <v>89301301</v>
      </c>
      <c r="D259" s="746" t="s">
        <v>4981</v>
      </c>
      <c r="E259" s="747" t="s">
        <v>3890</v>
      </c>
      <c r="F259" s="745" t="s">
        <v>3881</v>
      </c>
      <c r="G259" s="745" t="s">
        <v>4048</v>
      </c>
      <c r="H259" s="745" t="s">
        <v>551</v>
      </c>
      <c r="I259" s="745" t="s">
        <v>4050</v>
      </c>
      <c r="J259" s="745" t="s">
        <v>900</v>
      </c>
      <c r="K259" s="745" t="s">
        <v>4051</v>
      </c>
      <c r="L259" s="748">
        <v>0</v>
      </c>
      <c r="M259" s="748">
        <v>0</v>
      </c>
      <c r="N259" s="745">
        <v>1</v>
      </c>
      <c r="O259" s="749">
        <v>0.5</v>
      </c>
      <c r="P259" s="748"/>
      <c r="Q259" s="750"/>
      <c r="R259" s="745"/>
      <c r="S259" s="750">
        <v>0</v>
      </c>
      <c r="T259" s="749"/>
      <c r="U259" s="744">
        <v>0</v>
      </c>
    </row>
    <row r="260" spans="1:21" ht="14.4" customHeight="1" x14ac:dyDescent="0.3">
      <c r="A260" s="743">
        <v>30</v>
      </c>
      <c r="B260" s="745" t="s">
        <v>550</v>
      </c>
      <c r="C260" s="745">
        <v>89301301</v>
      </c>
      <c r="D260" s="746" t="s">
        <v>4981</v>
      </c>
      <c r="E260" s="747" t="s">
        <v>3890</v>
      </c>
      <c r="F260" s="745" t="s">
        <v>3881</v>
      </c>
      <c r="G260" s="745" t="s">
        <v>4048</v>
      </c>
      <c r="H260" s="745" t="s">
        <v>551</v>
      </c>
      <c r="I260" s="745" t="s">
        <v>1066</v>
      </c>
      <c r="J260" s="745" t="s">
        <v>1744</v>
      </c>
      <c r="K260" s="745" t="s">
        <v>4052</v>
      </c>
      <c r="L260" s="748">
        <v>33.68</v>
      </c>
      <c r="M260" s="748">
        <v>33.68</v>
      </c>
      <c r="N260" s="745">
        <v>1</v>
      </c>
      <c r="O260" s="749">
        <v>0.5</v>
      </c>
      <c r="P260" s="748"/>
      <c r="Q260" s="750">
        <v>0</v>
      </c>
      <c r="R260" s="745"/>
      <c r="S260" s="750">
        <v>0</v>
      </c>
      <c r="T260" s="749"/>
      <c r="U260" s="744">
        <v>0</v>
      </c>
    </row>
    <row r="261" spans="1:21" ht="14.4" customHeight="1" x14ac:dyDescent="0.3">
      <c r="A261" s="743">
        <v>30</v>
      </c>
      <c r="B261" s="745" t="s">
        <v>550</v>
      </c>
      <c r="C261" s="745">
        <v>89301301</v>
      </c>
      <c r="D261" s="746" t="s">
        <v>4981</v>
      </c>
      <c r="E261" s="747" t="s">
        <v>3890</v>
      </c>
      <c r="F261" s="745" t="s">
        <v>3881</v>
      </c>
      <c r="G261" s="745" t="s">
        <v>4056</v>
      </c>
      <c r="H261" s="745" t="s">
        <v>551</v>
      </c>
      <c r="I261" s="745" t="s">
        <v>1002</v>
      </c>
      <c r="J261" s="745" t="s">
        <v>1003</v>
      </c>
      <c r="K261" s="745" t="s">
        <v>4057</v>
      </c>
      <c r="L261" s="748">
        <v>81.03</v>
      </c>
      <c r="M261" s="748">
        <v>81.03</v>
      </c>
      <c r="N261" s="745">
        <v>1</v>
      </c>
      <c r="O261" s="749">
        <v>0.5</v>
      </c>
      <c r="P261" s="748"/>
      <c r="Q261" s="750">
        <v>0</v>
      </c>
      <c r="R261" s="745"/>
      <c r="S261" s="750">
        <v>0</v>
      </c>
      <c r="T261" s="749"/>
      <c r="U261" s="744">
        <v>0</v>
      </c>
    </row>
    <row r="262" spans="1:21" ht="14.4" customHeight="1" x14ac:dyDescent="0.3">
      <c r="A262" s="743">
        <v>30</v>
      </c>
      <c r="B262" s="745" t="s">
        <v>550</v>
      </c>
      <c r="C262" s="745">
        <v>89301301</v>
      </c>
      <c r="D262" s="746" t="s">
        <v>4981</v>
      </c>
      <c r="E262" s="747" t="s">
        <v>3890</v>
      </c>
      <c r="F262" s="745" t="s">
        <v>3881</v>
      </c>
      <c r="G262" s="745" t="s">
        <v>4058</v>
      </c>
      <c r="H262" s="745" t="s">
        <v>2717</v>
      </c>
      <c r="I262" s="745" t="s">
        <v>3062</v>
      </c>
      <c r="J262" s="745" t="s">
        <v>2779</v>
      </c>
      <c r="K262" s="745" t="s">
        <v>3063</v>
      </c>
      <c r="L262" s="748">
        <v>468.96</v>
      </c>
      <c r="M262" s="748">
        <v>2813.7599999999998</v>
      </c>
      <c r="N262" s="745">
        <v>6</v>
      </c>
      <c r="O262" s="749">
        <v>3</v>
      </c>
      <c r="P262" s="748"/>
      <c r="Q262" s="750">
        <v>0</v>
      </c>
      <c r="R262" s="745"/>
      <c r="S262" s="750">
        <v>0</v>
      </c>
      <c r="T262" s="749"/>
      <c r="U262" s="744">
        <v>0</v>
      </c>
    </row>
    <row r="263" spans="1:21" ht="14.4" customHeight="1" x14ac:dyDescent="0.3">
      <c r="A263" s="743">
        <v>30</v>
      </c>
      <c r="B263" s="745" t="s">
        <v>550</v>
      </c>
      <c r="C263" s="745">
        <v>89301301</v>
      </c>
      <c r="D263" s="746" t="s">
        <v>4981</v>
      </c>
      <c r="E263" s="747" t="s">
        <v>3890</v>
      </c>
      <c r="F263" s="745" t="s">
        <v>3881</v>
      </c>
      <c r="G263" s="745" t="s">
        <v>4058</v>
      </c>
      <c r="H263" s="745" t="s">
        <v>2717</v>
      </c>
      <c r="I263" s="745" t="s">
        <v>3065</v>
      </c>
      <c r="J263" s="745" t="s">
        <v>2779</v>
      </c>
      <c r="K263" s="745" t="s">
        <v>3066</v>
      </c>
      <c r="L263" s="748">
        <v>625.29</v>
      </c>
      <c r="M263" s="748">
        <v>6252.9</v>
      </c>
      <c r="N263" s="745">
        <v>10</v>
      </c>
      <c r="O263" s="749">
        <v>5.5</v>
      </c>
      <c r="P263" s="748"/>
      <c r="Q263" s="750">
        <v>0</v>
      </c>
      <c r="R263" s="745"/>
      <c r="S263" s="750">
        <v>0</v>
      </c>
      <c r="T263" s="749"/>
      <c r="U263" s="744">
        <v>0</v>
      </c>
    </row>
    <row r="264" spans="1:21" ht="14.4" customHeight="1" x14ac:dyDescent="0.3">
      <c r="A264" s="743">
        <v>30</v>
      </c>
      <c r="B264" s="745" t="s">
        <v>550</v>
      </c>
      <c r="C264" s="745">
        <v>89301301</v>
      </c>
      <c r="D264" s="746" t="s">
        <v>4981</v>
      </c>
      <c r="E264" s="747" t="s">
        <v>3890</v>
      </c>
      <c r="F264" s="745" t="s">
        <v>3881</v>
      </c>
      <c r="G264" s="745" t="s">
        <v>4058</v>
      </c>
      <c r="H264" s="745" t="s">
        <v>2717</v>
      </c>
      <c r="I264" s="745" t="s">
        <v>2778</v>
      </c>
      <c r="J264" s="745" t="s">
        <v>2779</v>
      </c>
      <c r="K264" s="745" t="s">
        <v>2780</v>
      </c>
      <c r="L264" s="748">
        <v>937.93</v>
      </c>
      <c r="M264" s="748">
        <v>7503.44</v>
      </c>
      <c r="N264" s="745">
        <v>8</v>
      </c>
      <c r="O264" s="749">
        <v>1.5</v>
      </c>
      <c r="P264" s="748"/>
      <c r="Q264" s="750">
        <v>0</v>
      </c>
      <c r="R264" s="745"/>
      <c r="S264" s="750">
        <v>0</v>
      </c>
      <c r="T264" s="749"/>
      <c r="U264" s="744">
        <v>0</v>
      </c>
    </row>
    <row r="265" spans="1:21" ht="14.4" customHeight="1" x14ac:dyDescent="0.3">
      <c r="A265" s="743">
        <v>30</v>
      </c>
      <c r="B265" s="745" t="s">
        <v>550</v>
      </c>
      <c r="C265" s="745">
        <v>89301301</v>
      </c>
      <c r="D265" s="746" t="s">
        <v>4981</v>
      </c>
      <c r="E265" s="747" t="s">
        <v>3890</v>
      </c>
      <c r="F265" s="745" t="s">
        <v>3881</v>
      </c>
      <c r="G265" s="745" t="s">
        <v>4058</v>
      </c>
      <c r="H265" s="745" t="s">
        <v>2717</v>
      </c>
      <c r="I265" s="745" t="s">
        <v>2862</v>
      </c>
      <c r="J265" s="745" t="s">
        <v>2863</v>
      </c>
      <c r="K265" s="745" t="s">
        <v>2780</v>
      </c>
      <c r="L265" s="748">
        <v>1749.69</v>
      </c>
      <c r="M265" s="748">
        <v>5249.07</v>
      </c>
      <c r="N265" s="745">
        <v>3</v>
      </c>
      <c r="O265" s="749">
        <v>0.5</v>
      </c>
      <c r="P265" s="748">
        <v>5249.07</v>
      </c>
      <c r="Q265" s="750">
        <v>1</v>
      </c>
      <c r="R265" s="745">
        <v>3</v>
      </c>
      <c r="S265" s="750">
        <v>1</v>
      </c>
      <c r="T265" s="749">
        <v>0.5</v>
      </c>
      <c r="U265" s="744">
        <v>1</v>
      </c>
    </row>
    <row r="266" spans="1:21" ht="14.4" customHeight="1" x14ac:dyDescent="0.3">
      <c r="A266" s="743">
        <v>30</v>
      </c>
      <c r="B266" s="745" t="s">
        <v>550</v>
      </c>
      <c r="C266" s="745">
        <v>89301301</v>
      </c>
      <c r="D266" s="746" t="s">
        <v>4981</v>
      </c>
      <c r="E266" s="747" t="s">
        <v>3890</v>
      </c>
      <c r="F266" s="745" t="s">
        <v>3881</v>
      </c>
      <c r="G266" s="745" t="s">
        <v>4058</v>
      </c>
      <c r="H266" s="745" t="s">
        <v>2717</v>
      </c>
      <c r="I266" s="745" t="s">
        <v>4231</v>
      </c>
      <c r="J266" s="745" t="s">
        <v>2863</v>
      </c>
      <c r="K266" s="745" t="s">
        <v>2783</v>
      </c>
      <c r="L266" s="748">
        <v>2332.92</v>
      </c>
      <c r="M266" s="748">
        <v>4665.84</v>
      </c>
      <c r="N266" s="745">
        <v>2</v>
      </c>
      <c r="O266" s="749">
        <v>0.5</v>
      </c>
      <c r="P266" s="748">
        <v>4665.84</v>
      </c>
      <c r="Q266" s="750">
        <v>1</v>
      </c>
      <c r="R266" s="745">
        <v>2</v>
      </c>
      <c r="S266" s="750">
        <v>1</v>
      </c>
      <c r="T266" s="749">
        <v>0.5</v>
      </c>
      <c r="U266" s="744">
        <v>1</v>
      </c>
    </row>
    <row r="267" spans="1:21" ht="14.4" customHeight="1" x14ac:dyDescent="0.3">
      <c r="A267" s="743">
        <v>30</v>
      </c>
      <c r="B267" s="745" t="s">
        <v>550</v>
      </c>
      <c r="C267" s="745">
        <v>89301301</v>
      </c>
      <c r="D267" s="746" t="s">
        <v>4981</v>
      </c>
      <c r="E267" s="747" t="s">
        <v>3890</v>
      </c>
      <c r="F267" s="745" t="s">
        <v>3881</v>
      </c>
      <c r="G267" s="745" t="s">
        <v>4232</v>
      </c>
      <c r="H267" s="745" t="s">
        <v>551</v>
      </c>
      <c r="I267" s="745" t="s">
        <v>1433</v>
      </c>
      <c r="J267" s="745" t="s">
        <v>1434</v>
      </c>
      <c r="K267" s="745" t="s">
        <v>1435</v>
      </c>
      <c r="L267" s="748">
        <v>41.89</v>
      </c>
      <c r="M267" s="748">
        <v>41.89</v>
      </c>
      <c r="N267" s="745">
        <v>1</v>
      </c>
      <c r="O267" s="749">
        <v>0.5</v>
      </c>
      <c r="P267" s="748"/>
      <c r="Q267" s="750">
        <v>0</v>
      </c>
      <c r="R267" s="745"/>
      <c r="S267" s="750">
        <v>0</v>
      </c>
      <c r="T267" s="749"/>
      <c r="U267" s="744">
        <v>0</v>
      </c>
    </row>
    <row r="268" spans="1:21" ht="14.4" customHeight="1" x14ac:dyDescent="0.3">
      <c r="A268" s="743">
        <v>30</v>
      </c>
      <c r="B268" s="745" t="s">
        <v>550</v>
      </c>
      <c r="C268" s="745">
        <v>89301301</v>
      </c>
      <c r="D268" s="746" t="s">
        <v>4981</v>
      </c>
      <c r="E268" s="747" t="s">
        <v>3890</v>
      </c>
      <c r="F268" s="745" t="s">
        <v>3881</v>
      </c>
      <c r="G268" s="745" t="s">
        <v>4233</v>
      </c>
      <c r="H268" s="745" t="s">
        <v>551</v>
      </c>
      <c r="I268" s="745" t="s">
        <v>2542</v>
      </c>
      <c r="J268" s="745" t="s">
        <v>2543</v>
      </c>
      <c r="K268" s="745" t="s">
        <v>4234</v>
      </c>
      <c r="L268" s="748">
        <v>55.38</v>
      </c>
      <c r="M268" s="748">
        <v>55.38</v>
      </c>
      <c r="N268" s="745">
        <v>1</v>
      </c>
      <c r="O268" s="749">
        <v>0.5</v>
      </c>
      <c r="P268" s="748"/>
      <c r="Q268" s="750">
        <v>0</v>
      </c>
      <c r="R268" s="745"/>
      <c r="S268" s="750">
        <v>0</v>
      </c>
      <c r="T268" s="749"/>
      <c r="U268" s="744">
        <v>0</v>
      </c>
    </row>
    <row r="269" spans="1:21" ht="14.4" customHeight="1" x14ac:dyDescent="0.3">
      <c r="A269" s="743">
        <v>30</v>
      </c>
      <c r="B269" s="745" t="s">
        <v>550</v>
      </c>
      <c r="C269" s="745">
        <v>89301301</v>
      </c>
      <c r="D269" s="746" t="s">
        <v>4981</v>
      </c>
      <c r="E269" s="747" t="s">
        <v>3890</v>
      </c>
      <c r="F269" s="745" t="s">
        <v>3881</v>
      </c>
      <c r="G269" s="745" t="s">
        <v>4062</v>
      </c>
      <c r="H269" s="745" t="s">
        <v>551</v>
      </c>
      <c r="I269" s="745" t="s">
        <v>3364</v>
      </c>
      <c r="J269" s="745" t="s">
        <v>3365</v>
      </c>
      <c r="K269" s="745" t="s">
        <v>3366</v>
      </c>
      <c r="L269" s="748">
        <v>153.52000000000001</v>
      </c>
      <c r="M269" s="748">
        <v>614.08000000000004</v>
      </c>
      <c r="N269" s="745">
        <v>4</v>
      </c>
      <c r="O269" s="749">
        <v>3.5</v>
      </c>
      <c r="P269" s="748"/>
      <c r="Q269" s="750">
        <v>0</v>
      </c>
      <c r="R269" s="745"/>
      <c r="S269" s="750">
        <v>0</v>
      </c>
      <c r="T269" s="749"/>
      <c r="U269" s="744">
        <v>0</v>
      </c>
    </row>
    <row r="270" spans="1:21" ht="14.4" customHeight="1" x14ac:dyDescent="0.3">
      <c r="A270" s="743">
        <v>30</v>
      </c>
      <c r="B270" s="745" t="s">
        <v>550</v>
      </c>
      <c r="C270" s="745">
        <v>89301301</v>
      </c>
      <c r="D270" s="746" t="s">
        <v>4981</v>
      </c>
      <c r="E270" s="747" t="s">
        <v>3890</v>
      </c>
      <c r="F270" s="745" t="s">
        <v>3881</v>
      </c>
      <c r="G270" s="745" t="s">
        <v>4063</v>
      </c>
      <c r="H270" s="745" t="s">
        <v>551</v>
      </c>
      <c r="I270" s="745" t="s">
        <v>4064</v>
      </c>
      <c r="J270" s="745" t="s">
        <v>4065</v>
      </c>
      <c r="K270" s="745" t="s">
        <v>875</v>
      </c>
      <c r="L270" s="748">
        <v>97.97</v>
      </c>
      <c r="M270" s="748">
        <v>489.84999999999997</v>
      </c>
      <c r="N270" s="745">
        <v>5</v>
      </c>
      <c r="O270" s="749">
        <v>3</v>
      </c>
      <c r="P270" s="748">
        <v>195.94</v>
      </c>
      <c r="Q270" s="750">
        <v>0.4</v>
      </c>
      <c r="R270" s="745">
        <v>2</v>
      </c>
      <c r="S270" s="750">
        <v>0.4</v>
      </c>
      <c r="T270" s="749">
        <v>1</v>
      </c>
      <c r="U270" s="744">
        <v>0.33333333333333331</v>
      </c>
    </row>
    <row r="271" spans="1:21" ht="14.4" customHeight="1" x14ac:dyDescent="0.3">
      <c r="A271" s="743">
        <v>30</v>
      </c>
      <c r="B271" s="745" t="s">
        <v>550</v>
      </c>
      <c r="C271" s="745">
        <v>89301301</v>
      </c>
      <c r="D271" s="746" t="s">
        <v>4981</v>
      </c>
      <c r="E271" s="747" t="s">
        <v>3890</v>
      </c>
      <c r="F271" s="745" t="s">
        <v>3881</v>
      </c>
      <c r="G271" s="745" t="s">
        <v>4063</v>
      </c>
      <c r="H271" s="745" t="s">
        <v>551</v>
      </c>
      <c r="I271" s="745" t="s">
        <v>873</v>
      </c>
      <c r="J271" s="745" t="s">
        <v>874</v>
      </c>
      <c r="K271" s="745" t="s">
        <v>4235</v>
      </c>
      <c r="L271" s="748">
        <v>97.97</v>
      </c>
      <c r="M271" s="748">
        <v>195.94</v>
      </c>
      <c r="N271" s="745">
        <v>2</v>
      </c>
      <c r="O271" s="749">
        <v>1</v>
      </c>
      <c r="P271" s="748"/>
      <c r="Q271" s="750">
        <v>0</v>
      </c>
      <c r="R271" s="745"/>
      <c r="S271" s="750">
        <v>0</v>
      </c>
      <c r="T271" s="749"/>
      <c r="U271" s="744">
        <v>0</v>
      </c>
    </row>
    <row r="272" spans="1:21" ht="14.4" customHeight="1" x14ac:dyDescent="0.3">
      <c r="A272" s="743">
        <v>30</v>
      </c>
      <c r="B272" s="745" t="s">
        <v>550</v>
      </c>
      <c r="C272" s="745">
        <v>89301301</v>
      </c>
      <c r="D272" s="746" t="s">
        <v>4981</v>
      </c>
      <c r="E272" s="747" t="s">
        <v>3890</v>
      </c>
      <c r="F272" s="745" t="s">
        <v>3881</v>
      </c>
      <c r="G272" s="745" t="s">
        <v>4063</v>
      </c>
      <c r="H272" s="745" t="s">
        <v>551</v>
      </c>
      <c r="I272" s="745" t="s">
        <v>4236</v>
      </c>
      <c r="J272" s="745" t="s">
        <v>4237</v>
      </c>
      <c r="K272" s="745" t="s">
        <v>4238</v>
      </c>
      <c r="L272" s="748">
        <v>97.97</v>
      </c>
      <c r="M272" s="748">
        <v>97.97</v>
      </c>
      <c r="N272" s="745">
        <v>1</v>
      </c>
      <c r="O272" s="749">
        <v>0.5</v>
      </c>
      <c r="P272" s="748"/>
      <c r="Q272" s="750">
        <v>0</v>
      </c>
      <c r="R272" s="745"/>
      <c r="S272" s="750">
        <v>0</v>
      </c>
      <c r="T272" s="749"/>
      <c r="U272" s="744">
        <v>0</v>
      </c>
    </row>
    <row r="273" spans="1:21" ht="14.4" customHeight="1" x14ac:dyDescent="0.3">
      <c r="A273" s="743">
        <v>30</v>
      </c>
      <c r="B273" s="745" t="s">
        <v>550</v>
      </c>
      <c r="C273" s="745">
        <v>89301301</v>
      </c>
      <c r="D273" s="746" t="s">
        <v>4981</v>
      </c>
      <c r="E273" s="747" t="s">
        <v>3890</v>
      </c>
      <c r="F273" s="745" t="s">
        <v>3881</v>
      </c>
      <c r="G273" s="745" t="s">
        <v>4239</v>
      </c>
      <c r="H273" s="745" t="s">
        <v>551</v>
      </c>
      <c r="I273" s="745" t="s">
        <v>1799</v>
      </c>
      <c r="J273" s="745" t="s">
        <v>4240</v>
      </c>
      <c r="K273" s="745" t="s">
        <v>3973</v>
      </c>
      <c r="L273" s="748">
        <v>19.66</v>
      </c>
      <c r="M273" s="748">
        <v>19.66</v>
      </c>
      <c r="N273" s="745">
        <v>1</v>
      </c>
      <c r="O273" s="749">
        <v>0.5</v>
      </c>
      <c r="P273" s="748"/>
      <c r="Q273" s="750">
        <v>0</v>
      </c>
      <c r="R273" s="745"/>
      <c r="S273" s="750">
        <v>0</v>
      </c>
      <c r="T273" s="749"/>
      <c r="U273" s="744">
        <v>0</v>
      </c>
    </row>
    <row r="274" spans="1:21" ht="14.4" customHeight="1" x14ac:dyDescent="0.3">
      <c r="A274" s="743">
        <v>30</v>
      </c>
      <c r="B274" s="745" t="s">
        <v>550</v>
      </c>
      <c r="C274" s="745">
        <v>89301301</v>
      </c>
      <c r="D274" s="746" t="s">
        <v>4981</v>
      </c>
      <c r="E274" s="747" t="s">
        <v>3890</v>
      </c>
      <c r="F274" s="745" t="s">
        <v>3881</v>
      </c>
      <c r="G274" s="745" t="s">
        <v>4241</v>
      </c>
      <c r="H274" s="745" t="s">
        <v>551</v>
      </c>
      <c r="I274" s="745" t="s">
        <v>2201</v>
      </c>
      <c r="J274" s="745" t="s">
        <v>2202</v>
      </c>
      <c r="K274" s="745" t="s">
        <v>1289</v>
      </c>
      <c r="L274" s="748">
        <v>128.61000000000001</v>
      </c>
      <c r="M274" s="748">
        <v>128.61000000000001</v>
      </c>
      <c r="N274" s="745">
        <v>1</v>
      </c>
      <c r="O274" s="749">
        <v>0.5</v>
      </c>
      <c r="P274" s="748"/>
      <c r="Q274" s="750">
        <v>0</v>
      </c>
      <c r="R274" s="745"/>
      <c r="S274" s="750">
        <v>0</v>
      </c>
      <c r="T274" s="749"/>
      <c r="U274" s="744">
        <v>0</v>
      </c>
    </row>
    <row r="275" spans="1:21" ht="14.4" customHeight="1" x14ac:dyDescent="0.3">
      <c r="A275" s="743">
        <v>30</v>
      </c>
      <c r="B275" s="745" t="s">
        <v>550</v>
      </c>
      <c r="C275" s="745">
        <v>89301301</v>
      </c>
      <c r="D275" s="746" t="s">
        <v>4981</v>
      </c>
      <c r="E275" s="747" t="s">
        <v>3890</v>
      </c>
      <c r="F275" s="745" t="s">
        <v>3881</v>
      </c>
      <c r="G275" s="745" t="s">
        <v>4067</v>
      </c>
      <c r="H275" s="745" t="s">
        <v>551</v>
      </c>
      <c r="I275" s="745" t="s">
        <v>4242</v>
      </c>
      <c r="J275" s="745" t="s">
        <v>4243</v>
      </c>
      <c r="K275" s="745" t="s">
        <v>4244</v>
      </c>
      <c r="L275" s="748">
        <v>48.98</v>
      </c>
      <c r="M275" s="748">
        <v>48.98</v>
      </c>
      <c r="N275" s="745">
        <v>1</v>
      </c>
      <c r="O275" s="749">
        <v>0.5</v>
      </c>
      <c r="P275" s="748"/>
      <c r="Q275" s="750">
        <v>0</v>
      </c>
      <c r="R275" s="745"/>
      <c r="S275" s="750">
        <v>0</v>
      </c>
      <c r="T275" s="749"/>
      <c r="U275" s="744">
        <v>0</v>
      </c>
    </row>
    <row r="276" spans="1:21" ht="14.4" customHeight="1" x14ac:dyDescent="0.3">
      <c r="A276" s="743">
        <v>30</v>
      </c>
      <c r="B276" s="745" t="s">
        <v>550</v>
      </c>
      <c r="C276" s="745">
        <v>89301301</v>
      </c>
      <c r="D276" s="746" t="s">
        <v>4981</v>
      </c>
      <c r="E276" s="747" t="s">
        <v>3890</v>
      </c>
      <c r="F276" s="745" t="s">
        <v>3881</v>
      </c>
      <c r="G276" s="745" t="s">
        <v>4067</v>
      </c>
      <c r="H276" s="745" t="s">
        <v>2717</v>
      </c>
      <c r="I276" s="745" t="s">
        <v>2821</v>
      </c>
      <c r="J276" s="745" t="s">
        <v>2719</v>
      </c>
      <c r="K276" s="745" t="s">
        <v>3675</v>
      </c>
      <c r="L276" s="748">
        <v>48.98</v>
      </c>
      <c r="M276" s="748">
        <v>538.78000000000009</v>
      </c>
      <c r="N276" s="745">
        <v>11</v>
      </c>
      <c r="O276" s="749">
        <v>6</v>
      </c>
      <c r="P276" s="748">
        <v>48.98</v>
      </c>
      <c r="Q276" s="750">
        <v>9.0909090909090884E-2</v>
      </c>
      <c r="R276" s="745">
        <v>1</v>
      </c>
      <c r="S276" s="750">
        <v>9.0909090909090912E-2</v>
      </c>
      <c r="T276" s="749">
        <v>0.5</v>
      </c>
      <c r="U276" s="744">
        <v>8.3333333333333329E-2</v>
      </c>
    </row>
    <row r="277" spans="1:21" ht="14.4" customHeight="1" x14ac:dyDescent="0.3">
      <c r="A277" s="743">
        <v>30</v>
      </c>
      <c r="B277" s="745" t="s">
        <v>550</v>
      </c>
      <c r="C277" s="745">
        <v>89301301</v>
      </c>
      <c r="D277" s="746" t="s">
        <v>4981</v>
      </c>
      <c r="E277" s="747" t="s">
        <v>3890</v>
      </c>
      <c r="F277" s="745" t="s">
        <v>3881</v>
      </c>
      <c r="G277" s="745" t="s">
        <v>4067</v>
      </c>
      <c r="H277" s="745" t="s">
        <v>2717</v>
      </c>
      <c r="I277" s="745" t="s">
        <v>2718</v>
      </c>
      <c r="J277" s="745" t="s">
        <v>2719</v>
      </c>
      <c r="K277" s="745" t="s">
        <v>2720</v>
      </c>
      <c r="L277" s="748">
        <v>174.94</v>
      </c>
      <c r="M277" s="748">
        <v>174.94</v>
      </c>
      <c r="N277" s="745">
        <v>1</v>
      </c>
      <c r="O277" s="749">
        <v>0.5</v>
      </c>
      <c r="P277" s="748"/>
      <c r="Q277" s="750">
        <v>0</v>
      </c>
      <c r="R277" s="745"/>
      <c r="S277" s="750">
        <v>0</v>
      </c>
      <c r="T277" s="749"/>
      <c r="U277" s="744">
        <v>0</v>
      </c>
    </row>
    <row r="278" spans="1:21" ht="14.4" customHeight="1" x14ac:dyDescent="0.3">
      <c r="A278" s="743">
        <v>30</v>
      </c>
      <c r="B278" s="745" t="s">
        <v>550</v>
      </c>
      <c r="C278" s="745">
        <v>89301301</v>
      </c>
      <c r="D278" s="746" t="s">
        <v>4981</v>
      </c>
      <c r="E278" s="747" t="s">
        <v>3890</v>
      </c>
      <c r="F278" s="745" t="s">
        <v>3881</v>
      </c>
      <c r="G278" s="745" t="s">
        <v>4067</v>
      </c>
      <c r="H278" s="745" t="s">
        <v>2717</v>
      </c>
      <c r="I278" s="745" t="s">
        <v>4070</v>
      </c>
      <c r="J278" s="745" t="s">
        <v>2825</v>
      </c>
      <c r="K278" s="745" t="s">
        <v>2826</v>
      </c>
      <c r="L278" s="748">
        <v>0</v>
      </c>
      <c r="M278" s="748">
        <v>0</v>
      </c>
      <c r="N278" s="745">
        <v>1</v>
      </c>
      <c r="O278" s="749">
        <v>0.5</v>
      </c>
      <c r="P278" s="748"/>
      <c r="Q278" s="750"/>
      <c r="R278" s="745"/>
      <c r="S278" s="750">
        <v>0</v>
      </c>
      <c r="T278" s="749"/>
      <c r="U278" s="744">
        <v>0</v>
      </c>
    </row>
    <row r="279" spans="1:21" ht="14.4" customHeight="1" x14ac:dyDescent="0.3">
      <c r="A279" s="743">
        <v>30</v>
      </c>
      <c r="B279" s="745" t="s">
        <v>550</v>
      </c>
      <c r="C279" s="745">
        <v>89301301</v>
      </c>
      <c r="D279" s="746" t="s">
        <v>4981</v>
      </c>
      <c r="E279" s="747" t="s">
        <v>3890</v>
      </c>
      <c r="F279" s="745" t="s">
        <v>3881</v>
      </c>
      <c r="G279" s="745" t="s">
        <v>4067</v>
      </c>
      <c r="H279" s="745" t="s">
        <v>2717</v>
      </c>
      <c r="I279" s="745" t="s">
        <v>4245</v>
      </c>
      <c r="J279" s="745" t="s">
        <v>2719</v>
      </c>
      <c r="K279" s="745" t="s">
        <v>4246</v>
      </c>
      <c r="L279" s="748">
        <v>0</v>
      </c>
      <c r="M279" s="748">
        <v>0</v>
      </c>
      <c r="N279" s="745">
        <v>1</v>
      </c>
      <c r="O279" s="749">
        <v>0.5</v>
      </c>
      <c r="P279" s="748"/>
      <c r="Q279" s="750"/>
      <c r="R279" s="745"/>
      <c r="S279" s="750">
        <v>0</v>
      </c>
      <c r="T279" s="749"/>
      <c r="U279" s="744">
        <v>0</v>
      </c>
    </row>
    <row r="280" spans="1:21" ht="14.4" customHeight="1" x14ac:dyDescent="0.3">
      <c r="A280" s="743">
        <v>30</v>
      </c>
      <c r="B280" s="745" t="s">
        <v>550</v>
      </c>
      <c r="C280" s="745">
        <v>89301301</v>
      </c>
      <c r="D280" s="746" t="s">
        <v>4981</v>
      </c>
      <c r="E280" s="747" t="s">
        <v>3890</v>
      </c>
      <c r="F280" s="745" t="s">
        <v>3881</v>
      </c>
      <c r="G280" s="745" t="s">
        <v>4071</v>
      </c>
      <c r="H280" s="745" t="s">
        <v>551</v>
      </c>
      <c r="I280" s="745" t="s">
        <v>1658</v>
      </c>
      <c r="J280" s="745" t="s">
        <v>4247</v>
      </c>
      <c r="K280" s="745" t="s">
        <v>4248</v>
      </c>
      <c r="L280" s="748">
        <v>28.74</v>
      </c>
      <c r="M280" s="748">
        <v>28.74</v>
      </c>
      <c r="N280" s="745">
        <v>1</v>
      </c>
      <c r="O280" s="749">
        <v>0.5</v>
      </c>
      <c r="P280" s="748"/>
      <c r="Q280" s="750">
        <v>0</v>
      </c>
      <c r="R280" s="745"/>
      <c r="S280" s="750">
        <v>0</v>
      </c>
      <c r="T280" s="749"/>
      <c r="U280" s="744">
        <v>0</v>
      </c>
    </row>
    <row r="281" spans="1:21" ht="14.4" customHeight="1" x14ac:dyDescent="0.3">
      <c r="A281" s="743">
        <v>30</v>
      </c>
      <c r="B281" s="745" t="s">
        <v>550</v>
      </c>
      <c r="C281" s="745">
        <v>89301301</v>
      </c>
      <c r="D281" s="746" t="s">
        <v>4981</v>
      </c>
      <c r="E281" s="747" t="s">
        <v>3890</v>
      </c>
      <c r="F281" s="745" t="s">
        <v>3881</v>
      </c>
      <c r="G281" s="745" t="s">
        <v>4074</v>
      </c>
      <c r="H281" s="745" t="s">
        <v>551</v>
      </c>
      <c r="I281" s="745" t="s">
        <v>1291</v>
      </c>
      <c r="J281" s="745" t="s">
        <v>1292</v>
      </c>
      <c r="K281" s="745" t="s">
        <v>1293</v>
      </c>
      <c r="L281" s="748">
        <v>67.42</v>
      </c>
      <c r="M281" s="748">
        <v>67.42</v>
      </c>
      <c r="N281" s="745">
        <v>1</v>
      </c>
      <c r="O281" s="749">
        <v>0.5</v>
      </c>
      <c r="P281" s="748"/>
      <c r="Q281" s="750">
        <v>0</v>
      </c>
      <c r="R281" s="745"/>
      <c r="S281" s="750">
        <v>0</v>
      </c>
      <c r="T281" s="749"/>
      <c r="U281" s="744">
        <v>0</v>
      </c>
    </row>
    <row r="282" spans="1:21" ht="14.4" customHeight="1" x14ac:dyDescent="0.3">
      <c r="A282" s="743">
        <v>30</v>
      </c>
      <c r="B282" s="745" t="s">
        <v>550</v>
      </c>
      <c r="C282" s="745">
        <v>89301301</v>
      </c>
      <c r="D282" s="746" t="s">
        <v>4981</v>
      </c>
      <c r="E282" s="747" t="s">
        <v>3890</v>
      </c>
      <c r="F282" s="745" t="s">
        <v>3881</v>
      </c>
      <c r="G282" s="745" t="s">
        <v>4074</v>
      </c>
      <c r="H282" s="745" t="s">
        <v>551</v>
      </c>
      <c r="I282" s="745" t="s">
        <v>1295</v>
      </c>
      <c r="J282" s="745" t="s">
        <v>1296</v>
      </c>
      <c r="K282" s="745" t="s">
        <v>3843</v>
      </c>
      <c r="L282" s="748">
        <v>134.83000000000001</v>
      </c>
      <c r="M282" s="748">
        <v>134.83000000000001</v>
      </c>
      <c r="N282" s="745">
        <v>1</v>
      </c>
      <c r="O282" s="749">
        <v>0.5</v>
      </c>
      <c r="P282" s="748"/>
      <c r="Q282" s="750">
        <v>0</v>
      </c>
      <c r="R282" s="745"/>
      <c r="S282" s="750">
        <v>0</v>
      </c>
      <c r="T282" s="749"/>
      <c r="U282" s="744">
        <v>0</v>
      </c>
    </row>
    <row r="283" spans="1:21" ht="14.4" customHeight="1" x14ac:dyDescent="0.3">
      <c r="A283" s="743">
        <v>30</v>
      </c>
      <c r="B283" s="745" t="s">
        <v>550</v>
      </c>
      <c r="C283" s="745">
        <v>89301301</v>
      </c>
      <c r="D283" s="746" t="s">
        <v>4981</v>
      </c>
      <c r="E283" s="747" t="s">
        <v>3890</v>
      </c>
      <c r="F283" s="745" t="s">
        <v>3881</v>
      </c>
      <c r="G283" s="745" t="s">
        <v>4074</v>
      </c>
      <c r="H283" s="745" t="s">
        <v>551</v>
      </c>
      <c r="I283" s="745" t="s">
        <v>4249</v>
      </c>
      <c r="J283" s="745" t="s">
        <v>4250</v>
      </c>
      <c r="K283" s="745" t="s">
        <v>569</v>
      </c>
      <c r="L283" s="748">
        <v>67.42</v>
      </c>
      <c r="M283" s="748">
        <v>67.42</v>
      </c>
      <c r="N283" s="745">
        <v>1</v>
      </c>
      <c r="O283" s="749">
        <v>0.5</v>
      </c>
      <c r="P283" s="748"/>
      <c r="Q283" s="750">
        <v>0</v>
      </c>
      <c r="R283" s="745"/>
      <c r="S283" s="750">
        <v>0</v>
      </c>
      <c r="T283" s="749"/>
      <c r="U283" s="744">
        <v>0</v>
      </c>
    </row>
    <row r="284" spans="1:21" ht="14.4" customHeight="1" x14ac:dyDescent="0.3">
      <c r="A284" s="743">
        <v>30</v>
      </c>
      <c r="B284" s="745" t="s">
        <v>550</v>
      </c>
      <c r="C284" s="745">
        <v>89301301</v>
      </c>
      <c r="D284" s="746" t="s">
        <v>4981</v>
      </c>
      <c r="E284" s="747" t="s">
        <v>3890</v>
      </c>
      <c r="F284" s="745" t="s">
        <v>3881</v>
      </c>
      <c r="G284" s="745" t="s">
        <v>4075</v>
      </c>
      <c r="H284" s="745" t="s">
        <v>551</v>
      </c>
      <c r="I284" s="745" t="s">
        <v>1676</v>
      </c>
      <c r="J284" s="745" t="s">
        <v>1677</v>
      </c>
      <c r="K284" s="745" t="s">
        <v>1146</v>
      </c>
      <c r="L284" s="748">
        <v>160.6</v>
      </c>
      <c r="M284" s="748">
        <v>160.6</v>
      </c>
      <c r="N284" s="745">
        <v>1</v>
      </c>
      <c r="O284" s="749">
        <v>0.5</v>
      </c>
      <c r="P284" s="748"/>
      <c r="Q284" s="750">
        <v>0</v>
      </c>
      <c r="R284" s="745"/>
      <c r="S284" s="750">
        <v>0</v>
      </c>
      <c r="T284" s="749"/>
      <c r="U284" s="744">
        <v>0</v>
      </c>
    </row>
    <row r="285" spans="1:21" ht="14.4" customHeight="1" x14ac:dyDescent="0.3">
      <c r="A285" s="743">
        <v>30</v>
      </c>
      <c r="B285" s="745" t="s">
        <v>550</v>
      </c>
      <c r="C285" s="745">
        <v>89301301</v>
      </c>
      <c r="D285" s="746" t="s">
        <v>4981</v>
      </c>
      <c r="E285" s="747" t="s">
        <v>3890</v>
      </c>
      <c r="F285" s="745" t="s">
        <v>3881</v>
      </c>
      <c r="G285" s="745" t="s">
        <v>4075</v>
      </c>
      <c r="H285" s="745" t="s">
        <v>551</v>
      </c>
      <c r="I285" s="745" t="s">
        <v>1679</v>
      </c>
      <c r="J285" s="745" t="s">
        <v>1680</v>
      </c>
      <c r="K285" s="745" t="s">
        <v>1146</v>
      </c>
      <c r="L285" s="748">
        <v>214.07</v>
      </c>
      <c r="M285" s="748">
        <v>214.07</v>
      </c>
      <c r="N285" s="745">
        <v>1</v>
      </c>
      <c r="O285" s="749">
        <v>0.5</v>
      </c>
      <c r="P285" s="748"/>
      <c r="Q285" s="750">
        <v>0</v>
      </c>
      <c r="R285" s="745"/>
      <c r="S285" s="750">
        <v>0</v>
      </c>
      <c r="T285" s="749"/>
      <c r="U285" s="744">
        <v>0</v>
      </c>
    </row>
    <row r="286" spans="1:21" ht="14.4" customHeight="1" x14ac:dyDescent="0.3">
      <c r="A286" s="743">
        <v>30</v>
      </c>
      <c r="B286" s="745" t="s">
        <v>550</v>
      </c>
      <c r="C286" s="745">
        <v>89301301</v>
      </c>
      <c r="D286" s="746" t="s">
        <v>4981</v>
      </c>
      <c r="E286" s="747" t="s">
        <v>3890</v>
      </c>
      <c r="F286" s="745" t="s">
        <v>3881</v>
      </c>
      <c r="G286" s="745" t="s">
        <v>4076</v>
      </c>
      <c r="H286" s="745" t="s">
        <v>551</v>
      </c>
      <c r="I286" s="745" t="s">
        <v>1329</v>
      </c>
      <c r="J286" s="745" t="s">
        <v>4077</v>
      </c>
      <c r="K286" s="745" t="s">
        <v>1331</v>
      </c>
      <c r="L286" s="748">
        <v>101.68</v>
      </c>
      <c r="M286" s="748">
        <v>101.68</v>
      </c>
      <c r="N286" s="745">
        <v>1</v>
      </c>
      <c r="O286" s="749">
        <v>0.5</v>
      </c>
      <c r="P286" s="748"/>
      <c r="Q286" s="750">
        <v>0</v>
      </c>
      <c r="R286" s="745"/>
      <c r="S286" s="750">
        <v>0</v>
      </c>
      <c r="T286" s="749"/>
      <c r="U286" s="744">
        <v>0</v>
      </c>
    </row>
    <row r="287" spans="1:21" ht="14.4" customHeight="1" x14ac:dyDescent="0.3">
      <c r="A287" s="743">
        <v>30</v>
      </c>
      <c r="B287" s="745" t="s">
        <v>550</v>
      </c>
      <c r="C287" s="745">
        <v>89301301</v>
      </c>
      <c r="D287" s="746" t="s">
        <v>4981</v>
      </c>
      <c r="E287" s="747" t="s">
        <v>3890</v>
      </c>
      <c r="F287" s="745" t="s">
        <v>3881</v>
      </c>
      <c r="G287" s="745" t="s">
        <v>4076</v>
      </c>
      <c r="H287" s="745" t="s">
        <v>2717</v>
      </c>
      <c r="I287" s="745" t="s">
        <v>2920</v>
      </c>
      <c r="J287" s="745" t="s">
        <v>2921</v>
      </c>
      <c r="K287" s="745" t="s">
        <v>1146</v>
      </c>
      <c r="L287" s="748">
        <v>101.68</v>
      </c>
      <c r="M287" s="748">
        <v>101.68</v>
      </c>
      <c r="N287" s="745">
        <v>1</v>
      </c>
      <c r="O287" s="749">
        <v>0.5</v>
      </c>
      <c r="P287" s="748">
        <v>101.68</v>
      </c>
      <c r="Q287" s="750">
        <v>1</v>
      </c>
      <c r="R287" s="745">
        <v>1</v>
      </c>
      <c r="S287" s="750">
        <v>1</v>
      </c>
      <c r="T287" s="749">
        <v>0.5</v>
      </c>
      <c r="U287" s="744">
        <v>1</v>
      </c>
    </row>
    <row r="288" spans="1:21" ht="14.4" customHeight="1" x14ac:dyDescent="0.3">
      <c r="A288" s="743">
        <v>30</v>
      </c>
      <c r="B288" s="745" t="s">
        <v>550</v>
      </c>
      <c r="C288" s="745">
        <v>89301301</v>
      </c>
      <c r="D288" s="746" t="s">
        <v>4981</v>
      </c>
      <c r="E288" s="747" t="s">
        <v>3890</v>
      </c>
      <c r="F288" s="745" t="s">
        <v>3881</v>
      </c>
      <c r="G288" s="745" t="s">
        <v>4251</v>
      </c>
      <c r="H288" s="745" t="s">
        <v>551</v>
      </c>
      <c r="I288" s="745" t="s">
        <v>994</v>
      </c>
      <c r="J288" s="745" t="s">
        <v>995</v>
      </c>
      <c r="K288" s="745" t="s">
        <v>996</v>
      </c>
      <c r="L288" s="748">
        <v>0</v>
      </c>
      <c r="M288" s="748">
        <v>0</v>
      </c>
      <c r="N288" s="745">
        <v>1</v>
      </c>
      <c r="O288" s="749">
        <v>0.5</v>
      </c>
      <c r="P288" s="748"/>
      <c r="Q288" s="750"/>
      <c r="R288" s="745"/>
      <c r="S288" s="750">
        <v>0</v>
      </c>
      <c r="T288" s="749"/>
      <c r="U288" s="744">
        <v>0</v>
      </c>
    </row>
    <row r="289" spans="1:21" ht="14.4" customHeight="1" x14ac:dyDescent="0.3">
      <c r="A289" s="743">
        <v>30</v>
      </c>
      <c r="B289" s="745" t="s">
        <v>550</v>
      </c>
      <c r="C289" s="745">
        <v>89301301</v>
      </c>
      <c r="D289" s="746" t="s">
        <v>4981</v>
      </c>
      <c r="E289" s="747" t="s">
        <v>3890</v>
      </c>
      <c r="F289" s="745" t="s">
        <v>3881</v>
      </c>
      <c r="G289" s="745" t="s">
        <v>4252</v>
      </c>
      <c r="H289" s="745" t="s">
        <v>551</v>
      </c>
      <c r="I289" s="745" t="s">
        <v>4253</v>
      </c>
      <c r="J289" s="745" t="s">
        <v>2177</v>
      </c>
      <c r="K289" s="745" t="s">
        <v>4254</v>
      </c>
      <c r="L289" s="748">
        <v>0</v>
      </c>
      <c r="M289" s="748">
        <v>0</v>
      </c>
      <c r="N289" s="745">
        <v>1</v>
      </c>
      <c r="O289" s="749">
        <v>0.5</v>
      </c>
      <c r="P289" s="748"/>
      <c r="Q289" s="750"/>
      <c r="R289" s="745"/>
      <c r="S289" s="750">
        <v>0</v>
      </c>
      <c r="T289" s="749"/>
      <c r="U289" s="744">
        <v>0</v>
      </c>
    </row>
    <row r="290" spans="1:21" ht="14.4" customHeight="1" x14ac:dyDescent="0.3">
      <c r="A290" s="743">
        <v>30</v>
      </c>
      <c r="B290" s="745" t="s">
        <v>550</v>
      </c>
      <c r="C290" s="745">
        <v>89301301</v>
      </c>
      <c r="D290" s="746" t="s">
        <v>4981</v>
      </c>
      <c r="E290" s="747" t="s">
        <v>3890</v>
      </c>
      <c r="F290" s="745" t="s">
        <v>3881</v>
      </c>
      <c r="G290" s="745" t="s">
        <v>4081</v>
      </c>
      <c r="H290" s="745" t="s">
        <v>2717</v>
      </c>
      <c r="I290" s="745" t="s">
        <v>2721</v>
      </c>
      <c r="J290" s="745" t="s">
        <v>2722</v>
      </c>
      <c r="K290" s="745" t="s">
        <v>2723</v>
      </c>
      <c r="L290" s="748">
        <v>10.88</v>
      </c>
      <c r="M290" s="748">
        <v>10.88</v>
      </c>
      <c r="N290" s="745">
        <v>1</v>
      </c>
      <c r="O290" s="749">
        <v>0.5</v>
      </c>
      <c r="P290" s="748"/>
      <c r="Q290" s="750">
        <v>0</v>
      </c>
      <c r="R290" s="745"/>
      <c r="S290" s="750">
        <v>0</v>
      </c>
      <c r="T290" s="749"/>
      <c r="U290" s="744">
        <v>0</v>
      </c>
    </row>
    <row r="291" spans="1:21" ht="14.4" customHeight="1" x14ac:dyDescent="0.3">
      <c r="A291" s="743">
        <v>30</v>
      </c>
      <c r="B291" s="745" t="s">
        <v>550</v>
      </c>
      <c r="C291" s="745">
        <v>89301301</v>
      </c>
      <c r="D291" s="746" t="s">
        <v>4981</v>
      </c>
      <c r="E291" s="747" t="s">
        <v>3890</v>
      </c>
      <c r="F291" s="745" t="s">
        <v>3881</v>
      </c>
      <c r="G291" s="745" t="s">
        <v>4081</v>
      </c>
      <c r="H291" s="745" t="s">
        <v>2717</v>
      </c>
      <c r="I291" s="745" t="s">
        <v>2845</v>
      </c>
      <c r="J291" s="745" t="s">
        <v>3735</v>
      </c>
      <c r="K291" s="745" t="s">
        <v>1289</v>
      </c>
      <c r="L291" s="748">
        <v>50.47</v>
      </c>
      <c r="M291" s="748">
        <v>50.47</v>
      </c>
      <c r="N291" s="745">
        <v>1</v>
      </c>
      <c r="O291" s="749">
        <v>0.5</v>
      </c>
      <c r="P291" s="748"/>
      <c r="Q291" s="750">
        <v>0</v>
      </c>
      <c r="R291" s="745"/>
      <c r="S291" s="750">
        <v>0</v>
      </c>
      <c r="T291" s="749"/>
      <c r="U291" s="744">
        <v>0</v>
      </c>
    </row>
    <row r="292" spans="1:21" ht="14.4" customHeight="1" x14ac:dyDescent="0.3">
      <c r="A292" s="743">
        <v>30</v>
      </c>
      <c r="B292" s="745" t="s">
        <v>550</v>
      </c>
      <c r="C292" s="745">
        <v>89301301</v>
      </c>
      <c r="D292" s="746" t="s">
        <v>4981</v>
      </c>
      <c r="E292" s="747" t="s">
        <v>3890</v>
      </c>
      <c r="F292" s="745" t="s">
        <v>3881</v>
      </c>
      <c r="G292" s="745" t="s">
        <v>4084</v>
      </c>
      <c r="H292" s="745" t="s">
        <v>551</v>
      </c>
      <c r="I292" s="745" t="s">
        <v>2238</v>
      </c>
      <c r="J292" s="745" t="s">
        <v>2239</v>
      </c>
      <c r="K292" s="745" t="s">
        <v>2240</v>
      </c>
      <c r="L292" s="748">
        <v>153.83000000000001</v>
      </c>
      <c r="M292" s="748">
        <v>153.83000000000001</v>
      </c>
      <c r="N292" s="745">
        <v>1</v>
      </c>
      <c r="O292" s="749">
        <v>0.5</v>
      </c>
      <c r="P292" s="748"/>
      <c r="Q292" s="750">
        <v>0</v>
      </c>
      <c r="R292" s="745"/>
      <c r="S292" s="750">
        <v>0</v>
      </c>
      <c r="T292" s="749"/>
      <c r="U292" s="744">
        <v>0</v>
      </c>
    </row>
    <row r="293" spans="1:21" ht="14.4" customHeight="1" x14ac:dyDescent="0.3">
      <c r="A293" s="743">
        <v>30</v>
      </c>
      <c r="B293" s="745" t="s">
        <v>550</v>
      </c>
      <c r="C293" s="745">
        <v>89301301</v>
      </c>
      <c r="D293" s="746" t="s">
        <v>4981</v>
      </c>
      <c r="E293" s="747" t="s">
        <v>3890</v>
      </c>
      <c r="F293" s="745" t="s">
        <v>3881</v>
      </c>
      <c r="G293" s="745" t="s">
        <v>4088</v>
      </c>
      <c r="H293" s="745" t="s">
        <v>551</v>
      </c>
      <c r="I293" s="745" t="s">
        <v>1307</v>
      </c>
      <c r="J293" s="745" t="s">
        <v>1149</v>
      </c>
      <c r="K293" s="745" t="s">
        <v>1308</v>
      </c>
      <c r="L293" s="748">
        <v>330.74</v>
      </c>
      <c r="M293" s="748">
        <v>661.48</v>
      </c>
      <c r="N293" s="745">
        <v>2</v>
      </c>
      <c r="O293" s="749">
        <v>0.5</v>
      </c>
      <c r="P293" s="748"/>
      <c r="Q293" s="750">
        <v>0</v>
      </c>
      <c r="R293" s="745"/>
      <c r="S293" s="750">
        <v>0</v>
      </c>
      <c r="T293" s="749"/>
      <c r="U293" s="744">
        <v>0</v>
      </c>
    </row>
    <row r="294" spans="1:21" ht="14.4" customHeight="1" x14ac:dyDescent="0.3">
      <c r="A294" s="743">
        <v>30</v>
      </c>
      <c r="B294" s="745" t="s">
        <v>550</v>
      </c>
      <c r="C294" s="745">
        <v>89301301</v>
      </c>
      <c r="D294" s="746" t="s">
        <v>4981</v>
      </c>
      <c r="E294" s="747" t="s">
        <v>3890</v>
      </c>
      <c r="F294" s="745" t="s">
        <v>3881</v>
      </c>
      <c r="G294" s="745" t="s">
        <v>4092</v>
      </c>
      <c r="H294" s="745" t="s">
        <v>551</v>
      </c>
      <c r="I294" s="745" t="s">
        <v>1229</v>
      </c>
      <c r="J294" s="745" t="s">
        <v>4093</v>
      </c>
      <c r="K294" s="745" t="s">
        <v>4094</v>
      </c>
      <c r="L294" s="748">
        <v>0</v>
      </c>
      <c r="M294" s="748">
        <v>0</v>
      </c>
      <c r="N294" s="745">
        <v>1</v>
      </c>
      <c r="O294" s="749">
        <v>0.5</v>
      </c>
      <c r="P294" s="748"/>
      <c r="Q294" s="750"/>
      <c r="R294" s="745"/>
      <c r="S294" s="750">
        <v>0</v>
      </c>
      <c r="T294" s="749"/>
      <c r="U294" s="744">
        <v>0</v>
      </c>
    </row>
    <row r="295" spans="1:21" ht="14.4" customHeight="1" x14ac:dyDescent="0.3">
      <c r="A295" s="743">
        <v>30</v>
      </c>
      <c r="B295" s="745" t="s">
        <v>550</v>
      </c>
      <c r="C295" s="745">
        <v>89301301</v>
      </c>
      <c r="D295" s="746" t="s">
        <v>4981</v>
      </c>
      <c r="E295" s="747" t="s">
        <v>3890</v>
      </c>
      <c r="F295" s="745" t="s">
        <v>3881</v>
      </c>
      <c r="G295" s="745" t="s">
        <v>4255</v>
      </c>
      <c r="H295" s="745" t="s">
        <v>551</v>
      </c>
      <c r="I295" s="745" t="s">
        <v>4256</v>
      </c>
      <c r="J295" s="745" t="s">
        <v>1632</v>
      </c>
      <c r="K295" s="745" t="s">
        <v>4257</v>
      </c>
      <c r="L295" s="748">
        <v>29.97</v>
      </c>
      <c r="M295" s="748">
        <v>29.97</v>
      </c>
      <c r="N295" s="745">
        <v>1</v>
      </c>
      <c r="O295" s="749">
        <v>0.5</v>
      </c>
      <c r="P295" s="748"/>
      <c r="Q295" s="750">
        <v>0</v>
      </c>
      <c r="R295" s="745"/>
      <c r="S295" s="750">
        <v>0</v>
      </c>
      <c r="T295" s="749"/>
      <c r="U295" s="744">
        <v>0</v>
      </c>
    </row>
    <row r="296" spans="1:21" ht="14.4" customHeight="1" x14ac:dyDescent="0.3">
      <c r="A296" s="743">
        <v>30</v>
      </c>
      <c r="B296" s="745" t="s">
        <v>550</v>
      </c>
      <c r="C296" s="745">
        <v>89301301</v>
      </c>
      <c r="D296" s="746" t="s">
        <v>4981</v>
      </c>
      <c r="E296" s="747" t="s">
        <v>3890</v>
      </c>
      <c r="F296" s="745" t="s">
        <v>3881</v>
      </c>
      <c r="G296" s="745" t="s">
        <v>4255</v>
      </c>
      <c r="H296" s="745" t="s">
        <v>551</v>
      </c>
      <c r="I296" s="745" t="s">
        <v>1241</v>
      </c>
      <c r="J296" s="745" t="s">
        <v>1242</v>
      </c>
      <c r="K296" s="745" t="s">
        <v>4258</v>
      </c>
      <c r="L296" s="748">
        <v>112.13</v>
      </c>
      <c r="M296" s="748">
        <v>336.39</v>
      </c>
      <c r="N296" s="745">
        <v>3</v>
      </c>
      <c r="O296" s="749">
        <v>1.5</v>
      </c>
      <c r="P296" s="748"/>
      <c r="Q296" s="750">
        <v>0</v>
      </c>
      <c r="R296" s="745"/>
      <c r="S296" s="750">
        <v>0</v>
      </c>
      <c r="T296" s="749"/>
      <c r="U296" s="744">
        <v>0</v>
      </c>
    </row>
    <row r="297" spans="1:21" ht="14.4" customHeight="1" x14ac:dyDescent="0.3">
      <c r="A297" s="743">
        <v>30</v>
      </c>
      <c r="B297" s="745" t="s">
        <v>550</v>
      </c>
      <c r="C297" s="745">
        <v>89301301</v>
      </c>
      <c r="D297" s="746" t="s">
        <v>4981</v>
      </c>
      <c r="E297" s="747" t="s">
        <v>3890</v>
      </c>
      <c r="F297" s="745" t="s">
        <v>3881</v>
      </c>
      <c r="G297" s="745" t="s">
        <v>4259</v>
      </c>
      <c r="H297" s="745" t="s">
        <v>2717</v>
      </c>
      <c r="I297" s="745" t="s">
        <v>2950</v>
      </c>
      <c r="J297" s="745" t="s">
        <v>2951</v>
      </c>
      <c r="K297" s="745" t="s">
        <v>1108</v>
      </c>
      <c r="L297" s="748">
        <v>65.3</v>
      </c>
      <c r="M297" s="748">
        <v>65.3</v>
      </c>
      <c r="N297" s="745">
        <v>1</v>
      </c>
      <c r="O297" s="749">
        <v>0.5</v>
      </c>
      <c r="P297" s="748"/>
      <c r="Q297" s="750">
        <v>0</v>
      </c>
      <c r="R297" s="745"/>
      <c r="S297" s="750">
        <v>0</v>
      </c>
      <c r="T297" s="749"/>
      <c r="U297" s="744">
        <v>0</v>
      </c>
    </row>
    <row r="298" spans="1:21" ht="14.4" customHeight="1" x14ac:dyDescent="0.3">
      <c r="A298" s="743">
        <v>30</v>
      </c>
      <c r="B298" s="745" t="s">
        <v>550</v>
      </c>
      <c r="C298" s="745">
        <v>89301301</v>
      </c>
      <c r="D298" s="746" t="s">
        <v>4981</v>
      </c>
      <c r="E298" s="747" t="s">
        <v>3890</v>
      </c>
      <c r="F298" s="745" t="s">
        <v>3881</v>
      </c>
      <c r="G298" s="745" t="s">
        <v>4098</v>
      </c>
      <c r="H298" s="745" t="s">
        <v>551</v>
      </c>
      <c r="I298" s="745" t="s">
        <v>1030</v>
      </c>
      <c r="J298" s="745" t="s">
        <v>4099</v>
      </c>
      <c r="K298" s="745" t="s">
        <v>4100</v>
      </c>
      <c r="L298" s="748">
        <v>0</v>
      </c>
      <c r="M298" s="748">
        <v>0</v>
      </c>
      <c r="N298" s="745">
        <v>17</v>
      </c>
      <c r="O298" s="749">
        <v>8.5</v>
      </c>
      <c r="P298" s="748"/>
      <c r="Q298" s="750"/>
      <c r="R298" s="745"/>
      <c r="S298" s="750">
        <v>0</v>
      </c>
      <c r="T298" s="749"/>
      <c r="U298" s="744">
        <v>0</v>
      </c>
    </row>
    <row r="299" spans="1:21" ht="14.4" customHeight="1" x14ac:dyDescent="0.3">
      <c r="A299" s="743">
        <v>30</v>
      </c>
      <c r="B299" s="745" t="s">
        <v>550</v>
      </c>
      <c r="C299" s="745">
        <v>89301301</v>
      </c>
      <c r="D299" s="746" t="s">
        <v>4981</v>
      </c>
      <c r="E299" s="747" t="s">
        <v>3890</v>
      </c>
      <c r="F299" s="745" t="s">
        <v>3881</v>
      </c>
      <c r="G299" s="745" t="s">
        <v>4101</v>
      </c>
      <c r="H299" s="745" t="s">
        <v>551</v>
      </c>
      <c r="I299" s="745" t="s">
        <v>769</v>
      </c>
      <c r="J299" s="745" t="s">
        <v>770</v>
      </c>
      <c r="K299" s="745" t="s">
        <v>4102</v>
      </c>
      <c r="L299" s="748">
        <v>43.99</v>
      </c>
      <c r="M299" s="748">
        <v>219.95000000000002</v>
      </c>
      <c r="N299" s="745">
        <v>5</v>
      </c>
      <c r="O299" s="749">
        <v>2.5</v>
      </c>
      <c r="P299" s="748">
        <v>43.99</v>
      </c>
      <c r="Q299" s="750">
        <v>0.19999999999999998</v>
      </c>
      <c r="R299" s="745">
        <v>1</v>
      </c>
      <c r="S299" s="750">
        <v>0.2</v>
      </c>
      <c r="T299" s="749">
        <v>0.5</v>
      </c>
      <c r="U299" s="744">
        <v>0.2</v>
      </c>
    </row>
    <row r="300" spans="1:21" ht="14.4" customHeight="1" x14ac:dyDescent="0.3">
      <c r="A300" s="743">
        <v>30</v>
      </c>
      <c r="B300" s="745" t="s">
        <v>550</v>
      </c>
      <c r="C300" s="745">
        <v>89301301</v>
      </c>
      <c r="D300" s="746" t="s">
        <v>4981</v>
      </c>
      <c r="E300" s="747" t="s">
        <v>3890</v>
      </c>
      <c r="F300" s="745" t="s">
        <v>3881</v>
      </c>
      <c r="G300" s="745" t="s">
        <v>4101</v>
      </c>
      <c r="H300" s="745" t="s">
        <v>551</v>
      </c>
      <c r="I300" s="745" t="s">
        <v>949</v>
      </c>
      <c r="J300" s="745" t="s">
        <v>4260</v>
      </c>
      <c r="K300" s="745" t="s">
        <v>1848</v>
      </c>
      <c r="L300" s="748">
        <v>131.96</v>
      </c>
      <c r="M300" s="748">
        <v>131.96</v>
      </c>
      <c r="N300" s="745">
        <v>1</v>
      </c>
      <c r="O300" s="749">
        <v>0.5</v>
      </c>
      <c r="P300" s="748"/>
      <c r="Q300" s="750">
        <v>0</v>
      </c>
      <c r="R300" s="745"/>
      <c r="S300" s="750">
        <v>0</v>
      </c>
      <c r="T300" s="749"/>
      <c r="U300" s="744">
        <v>0</v>
      </c>
    </row>
    <row r="301" spans="1:21" ht="14.4" customHeight="1" x14ac:dyDescent="0.3">
      <c r="A301" s="743">
        <v>30</v>
      </c>
      <c r="B301" s="745" t="s">
        <v>550</v>
      </c>
      <c r="C301" s="745">
        <v>89301301</v>
      </c>
      <c r="D301" s="746" t="s">
        <v>4981</v>
      </c>
      <c r="E301" s="747" t="s">
        <v>3890</v>
      </c>
      <c r="F301" s="745" t="s">
        <v>3881</v>
      </c>
      <c r="G301" s="745" t="s">
        <v>4105</v>
      </c>
      <c r="H301" s="745" t="s">
        <v>2717</v>
      </c>
      <c r="I301" s="745" t="s">
        <v>2997</v>
      </c>
      <c r="J301" s="745" t="s">
        <v>2998</v>
      </c>
      <c r="K301" s="745" t="s">
        <v>2999</v>
      </c>
      <c r="L301" s="748">
        <v>143.71</v>
      </c>
      <c r="M301" s="748">
        <v>143.71</v>
      </c>
      <c r="N301" s="745">
        <v>1</v>
      </c>
      <c r="O301" s="749">
        <v>0.5</v>
      </c>
      <c r="P301" s="748"/>
      <c r="Q301" s="750">
        <v>0</v>
      </c>
      <c r="R301" s="745"/>
      <c r="S301" s="750">
        <v>0</v>
      </c>
      <c r="T301" s="749"/>
      <c r="U301" s="744">
        <v>0</v>
      </c>
    </row>
    <row r="302" spans="1:21" ht="14.4" customHeight="1" x14ac:dyDescent="0.3">
      <c r="A302" s="743">
        <v>30</v>
      </c>
      <c r="B302" s="745" t="s">
        <v>550</v>
      </c>
      <c r="C302" s="745">
        <v>89301301</v>
      </c>
      <c r="D302" s="746" t="s">
        <v>4981</v>
      </c>
      <c r="E302" s="747" t="s">
        <v>3890</v>
      </c>
      <c r="F302" s="745" t="s">
        <v>3881</v>
      </c>
      <c r="G302" s="745" t="s">
        <v>4105</v>
      </c>
      <c r="H302" s="745" t="s">
        <v>551</v>
      </c>
      <c r="I302" s="745" t="s">
        <v>4261</v>
      </c>
      <c r="J302" s="745" t="s">
        <v>4262</v>
      </c>
      <c r="K302" s="745" t="s">
        <v>4263</v>
      </c>
      <c r="L302" s="748">
        <v>134.12</v>
      </c>
      <c r="M302" s="748">
        <v>134.12</v>
      </c>
      <c r="N302" s="745">
        <v>1</v>
      </c>
      <c r="O302" s="749">
        <v>0.5</v>
      </c>
      <c r="P302" s="748"/>
      <c r="Q302" s="750">
        <v>0</v>
      </c>
      <c r="R302" s="745"/>
      <c r="S302" s="750">
        <v>0</v>
      </c>
      <c r="T302" s="749"/>
      <c r="U302" s="744">
        <v>0</v>
      </c>
    </row>
    <row r="303" spans="1:21" ht="14.4" customHeight="1" x14ac:dyDescent="0.3">
      <c r="A303" s="743">
        <v>30</v>
      </c>
      <c r="B303" s="745" t="s">
        <v>550</v>
      </c>
      <c r="C303" s="745">
        <v>89301301</v>
      </c>
      <c r="D303" s="746" t="s">
        <v>4981</v>
      </c>
      <c r="E303" s="747" t="s">
        <v>3890</v>
      </c>
      <c r="F303" s="745" t="s">
        <v>3881</v>
      </c>
      <c r="G303" s="745" t="s">
        <v>4108</v>
      </c>
      <c r="H303" s="745" t="s">
        <v>551</v>
      </c>
      <c r="I303" s="745" t="s">
        <v>1413</v>
      </c>
      <c r="J303" s="745" t="s">
        <v>1414</v>
      </c>
      <c r="K303" s="745" t="s">
        <v>886</v>
      </c>
      <c r="L303" s="748">
        <v>258.10000000000002</v>
      </c>
      <c r="M303" s="748">
        <v>258.10000000000002</v>
      </c>
      <c r="N303" s="745">
        <v>1</v>
      </c>
      <c r="O303" s="749">
        <v>0.5</v>
      </c>
      <c r="P303" s="748"/>
      <c r="Q303" s="750">
        <v>0</v>
      </c>
      <c r="R303" s="745"/>
      <c r="S303" s="750">
        <v>0</v>
      </c>
      <c r="T303" s="749"/>
      <c r="U303" s="744">
        <v>0</v>
      </c>
    </row>
    <row r="304" spans="1:21" ht="14.4" customHeight="1" x14ac:dyDescent="0.3">
      <c r="A304" s="743">
        <v>30</v>
      </c>
      <c r="B304" s="745" t="s">
        <v>550</v>
      </c>
      <c r="C304" s="745">
        <v>89301301</v>
      </c>
      <c r="D304" s="746" t="s">
        <v>4981</v>
      </c>
      <c r="E304" s="747" t="s">
        <v>3890</v>
      </c>
      <c r="F304" s="745" t="s">
        <v>3881</v>
      </c>
      <c r="G304" s="745" t="s">
        <v>4115</v>
      </c>
      <c r="H304" s="745" t="s">
        <v>551</v>
      </c>
      <c r="I304" s="745" t="s">
        <v>4264</v>
      </c>
      <c r="J304" s="745" t="s">
        <v>923</v>
      </c>
      <c r="K304" s="745" t="s">
        <v>4265</v>
      </c>
      <c r="L304" s="748">
        <v>0</v>
      </c>
      <c r="M304" s="748">
        <v>0</v>
      </c>
      <c r="N304" s="745">
        <v>2</v>
      </c>
      <c r="O304" s="749">
        <v>1.5</v>
      </c>
      <c r="P304" s="748"/>
      <c r="Q304" s="750"/>
      <c r="R304" s="745"/>
      <c r="S304" s="750">
        <v>0</v>
      </c>
      <c r="T304" s="749"/>
      <c r="U304" s="744">
        <v>0</v>
      </c>
    </row>
    <row r="305" spans="1:21" ht="14.4" customHeight="1" x14ac:dyDescent="0.3">
      <c r="A305" s="743">
        <v>30</v>
      </c>
      <c r="B305" s="745" t="s">
        <v>550</v>
      </c>
      <c r="C305" s="745">
        <v>89301301</v>
      </c>
      <c r="D305" s="746" t="s">
        <v>4981</v>
      </c>
      <c r="E305" s="747" t="s">
        <v>3890</v>
      </c>
      <c r="F305" s="745" t="s">
        <v>3881</v>
      </c>
      <c r="G305" s="745" t="s">
        <v>4115</v>
      </c>
      <c r="H305" s="745" t="s">
        <v>551</v>
      </c>
      <c r="I305" s="745" t="s">
        <v>922</v>
      </c>
      <c r="J305" s="745" t="s">
        <v>923</v>
      </c>
      <c r="K305" s="745" t="s">
        <v>4266</v>
      </c>
      <c r="L305" s="748">
        <v>84.64</v>
      </c>
      <c r="M305" s="748">
        <v>84.64</v>
      </c>
      <c r="N305" s="745">
        <v>1</v>
      </c>
      <c r="O305" s="749">
        <v>0.5</v>
      </c>
      <c r="P305" s="748"/>
      <c r="Q305" s="750">
        <v>0</v>
      </c>
      <c r="R305" s="745"/>
      <c r="S305" s="750">
        <v>0</v>
      </c>
      <c r="T305" s="749"/>
      <c r="U305" s="744">
        <v>0</v>
      </c>
    </row>
    <row r="306" spans="1:21" ht="14.4" customHeight="1" x14ac:dyDescent="0.3">
      <c r="A306" s="743">
        <v>30</v>
      </c>
      <c r="B306" s="745" t="s">
        <v>550</v>
      </c>
      <c r="C306" s="745">
        <v>89301301</v>
      </c>
      <c r="D306" s="746" t="s">
        <v>4981</v>
      </c>
      <c r="E306" s="747" t="s">
        <v>3890</v>
      </c>
      <c r="F306" s="745" t="s">
        <v>3881</v>
      </c>
      <c r="G306" s="745" t="s">
        <v>4115</v>
      </c>
      <c r="H306" s="745" t="s">
        <v>551</v>
      </c>
      <c r="I306" s="745" t="s">
        <v>4267</v>
      </c>
      <c r="J306" s="745" t="s">
        <v>4268</v>
      </c>
      <c r="K306" s="745" t="s">
        <v>4269</v>
      </c>
      <c r="L306" s="748">
        <v>56.69</v>
      </c>
      <c r="M306" s="748">
        <v>56.69</v>
      </c>
      <c r="N306" s="745">
        <v>1</v>
      </c>
      <c r="O306" s="749">
        <v>0.5</v>
      </c>
      <c r="P306" s="748"/>
      <c r="Q306" s="750">
        <v>0</v>
      </c>
      <c r="R306" s="745"/>
      <c r="S306" s="750">
        <v>0</v>
      </c>
      <c r="T306" s="749"/>
      <c r="U306" s="744">
        <v>0</v>
      </c>
    </row>
    <row r="307" spans="1:21" ht="14.4" customHeight="1" x14ac:dyDescent="0.3">
      <c r="A307" s="743">
        <v>30</v>
      </c>
      <c r="B307" s="745" t="s">
        <v>550</v>
      </c>
      <c r="C307" s="745">
        <v>89301301</v>
      </c>
      <c r="D307" s="746" t="s">
        <v>4981</v>
      </c>
      <c r="E307" s="747" t="s">
        <v>3890</v>
      </c>
      <c r="F307" s="745" t="s">
        <v>3881</v>
      </c>
      <c r="G307" s="745" t="s">
        <v>4270</v>
      </c>
      <c r="H307" s="745" t="s">
        <v>551</v>
      </c>
      <c r="I307" s="745" t="s">
        <v>1975</v>
      </c>
      <c r="J307" s="745" t="s">
        <v>1976</v>
      </c>
      <c r="K307" s="745" t="s">
        <v>4271</v>
      </c>
      <c r="L307" s="748">
        <v>137.04</v>
      </c>
      <c r="M307" s="748">
        <v>137.04</v>
      </c>
      <c r="N307" s="745">
        <v>1</v>
      </c>
      <c r="O307" s="749">
        <v>0.5</v>
      </c>
      <c r="P307" s="748"/>
      <c r="Q307" s="750">
        <v>0</v>
      </c>
      <c r="R307" s="745"/>
      <c r="S307" s="750">
        <v>0</v>
      </c>
      <c r="T307" s="749"/>
      <c r="U307" s="744">
        <v>0</v>
      </c>
    </row>
    <row r="308" spans="1:21" ht="14.4" customHeight="1" x14ac:dyDescent="0.3">
      <c r="A308" s="743">
        <v>30</v>
      </c>
      <c r="B308" s="745" t="s">
        <v>550</v>
      </c>
      <c r="C308" s="745">
        <v>89301301</v>
      </c>
      <c r="D308" s="746" t="s">
        <v>4981</v>
      </c>
      <c r="E308" s="747" t="s">
        <v>3890</v>
      </c>
      <c r="F308" s="745" t="s">
        <v>3881</v>
      </c>
      <c r="G308" s="745" t="s">
        <v>4119</v>
      </c>
      <c r="H308" s="745" t="s">
        <v>551</v>
      </c>
      <c r="I308" s="745" t="s">
        <v>4120</v>
      </c>
      <c r="J308" s="745" t="s">
        <v>980</v>
      </c>
      <c r="K308" s="745" t="s">
        <v>4121</v>
      </c>
      <c r="L308" s="748">
        <v>0</v>
      </c>
      <c r="M308" s="748">
        <v>0</v>
      </c>
      <c r="N308" s="745">
        <v>2</v>
      </c>
      <c r="O308" s="749">
        <v>1</v>
      </c>
      <c r="P308" s="748"/>
      <c r="Q308" s="750"/>
      <c r="R308" s="745"/>
      <c r="S308" s="750">
        <v>0</v>
      </c>
      <c r="T308" s="749"/>
      <c r="U308" s="744">
        <v>0</v>
      </c>
    </row>
    <row r="309" spans="1:21" ht="14.4" customHeight="1" x14ac:dyDescent="0.3">
      <c r="A309" s="743">
        <v>30</v>
      </c>
      <c r="B309" s="745" t="s">
        <v>550</v>
      </c>
      <c r="C309" s="745">
        <v>89301301</v>
      </c>
      <c r="D309" s="746" t="s">
        <v>4981</v>
      </c>
      <c r="E309" s="747" t="s">
        <v>3890</v>
      </c>
      <c r="F309" s="745" t="s">
        <v>3881</v>
      </c>
      <c r="G309" s="745" t="s">
        <v>4119</v>
      </c>
      <c r="H309" s="745" t="s">
        <v>551</v>
      </c>
      <c r="I309" s="745" t="s">
        <v>979</v>
      </c>
      <c r="J309" s="745" t="s">
        <v>980</v>
      </c>
      <c r="K309" s="745" t="s">
        <v>1701</v>
      </c>
      <c r="L309" s="748">
        <v>98.31</v>
      </c>
      <c r="M309" s="748">
        <v>491.55</v>
      </c>
      <c r="N309" s="745">
        <v>5</v>
      </c>
      <c r="O309" s="749">
        <v>3</v>
      </c>
      <c r="P309" s="748"/>
      <c r="Q309" s="750">
        <v>0</v>
      </c>
      <c r="R309" s="745"/>
      <c r="S309" s="750">
        <v>0</v>
      </c>
      <c r="T309" s="749"/>
      <c r="U309" s="744">
        <v>0</v>
      </c>
    </row>
    <row r="310" spans="1:21" ht="14.4" customHeight="1" x14ac:dyDescent="0.3">
      <c r="A310" s="743">
        <v>30</v>
      </c>
      <c r="B310" s="745" t="s">
        <v>550</v>
      </c>
      <c r="C310" s="745">
        <v>89301301</v>
      </c>
      <c r="D310" s="746" t="s">
        <v>4981</v>
      </c>
      <c r="E310" s="747" t="s">
        <v>3890</v>
      </c>
      <c r="F310" s="745" t="s">
        <v>3881</v>
      </c>
      <c r="G310" s="745" t="s">
        <v>4272</v>
      </c>
      <c r="H310" s="745" t="s">
        <v>2717</v>
      </c>
      <c r="I310" s="745" t="s">
        <v>2852</v>
      </c>
      <c r="J310" s="745" t="s">
        <v>2853</v>
      </c>
      <c r="K310" s="745" t="s">
        <v>3814</v>
      </c>
      <c r="L310" s="748">
        <v>32.74</v>
      </c>
      <c r="M310" s="748">
        <v>32.74</v>
      </c>
      <c r="N310" s="745">
        <v>1</v>
      </c>
      <c r="O310" s="749">
        <v>0.5</v>
      </c>
      <c r="P310" s="748"/>
      <c r="Q310" s="750">
        <v>0</v>
      </c>
      <c r="R310" s="745"/>
      <c r="S310" s="750">
        <v>0</v>
      </c>
      <c r="T310" s="749"/>
      <c r="U310" s="744">
        <v>0</v>
      </c>
    </row>
    <row r="311" spans="1:21" ht="14.4" customHeight="1" x14ac:dyDescent="0.3">
      <c r="A311" s="743">
        <v>30</v>
      </c>
      <c r="B311" s="745" t="s">
        <v>550</v>
      </c>
      <c r="C311" s="745">
        <v>89301301</v>
      </c>
      <c r="D311" s="746" t="s">
        <v>4981</v>
      </c>
      <c r="E311" s="747" t="s">
        <v>3890</v>
      </c>
      <c r="F311" s="745" t="s">
        <v>3881</v>
      </c>
      <c r="G311" s="745" t="s">
        <v>4272</v>
      </c>
      <c r="H311" s="745" t="s">
        <v>2717</v>
      </c>
      <c r="I311" s="745" t="s">
        <v>2856</v>
      </c>
      <c r="J311" s="745" t="s">
        <v>2853</v>
      </c>
      <c r="K311" s="745" t="s">
        <v>3815</v>
      </c>
      <c r="L311" s="748">
        <v>98.23</v>
      </c>
      <c r="M311" s="748">
        <v>98.23</v>
      </c>
      <c r="N311" s="745">
        <v>1</v>
      </c>
      <c r="O311" s="749">
        <v>0.5</v>
      </c>
      <c r="P311" s="748"/>
      <c r="Q311" s="750">
        <v>0</v>
      </c>
      <c r="R311" s="745"/>
      <c r="S311" s="750">
        <v>0</v>
      </c>
      <c r="T311" s="749"/>
      <c r="U311" s="744">
        <v>0</v>
      </c>
    </row>
    <row r="312" spans="1:21" ht="14.4" customHeight="1" x14ac:dyDescent="0.3">
      <c r="A312" s="743">
        <v>30</v>
      </c>
      <c r="B312" s="745" t="s">
        <v>550</v>
      </c>
      <c r="C312" s="745">
        <v>89301301</v>
      </c>
      <c r="D312" s="746" t="s">
        <v>4981</v>
      </c>
      <c r="E312" s="747" t="s">
        <v>3890</v>
      </c>
      <c r="F312" s="745" t="s">
        <v>3881</v>
      </c>
      <c r="G312" s="745" t="s">
        <v>4122</v>
      </c>
      <c r="H312" s="745" t="s">
        <v>551</v>
      </c>
      <c r="I312" s="745" t="s">
        <v>1548</v>
      </c>
      <c r="J312" s="745" t="s">
        <v>1549</v>
      </c>
      <c r="K312" s="745" t="s">
        <v>1550</v>
      </c>
      <c r="L312" s="748">
        <v>20.329999999999998</v>
      </c>
      <c r="M312" s="748">
        <v>20.329999999999998</v>
      </c>
      <c r="N312" s="745">
        <v>1</v>
      </c>
      <c r="O312" s="749">
        <v>0.5</v>
      </c>
      <c r="P312" s="748"/>
      <c r="Q312" s="750">
        <v>0</v>
      </c>
      <c r="R312" s="745"/>
      <c r="S312" s="750">
        <v>0</v>
      </c>
      <c r="T312" s="749"/>
      <c r="U312" s="744">
        <v>0</v>
      </c>
    </row>
    <row r="313" spans="1:21" ht="14.4" customHeight="1" x14ac:dyDescent="0.3">
      <c r="A313" s="743">
        <v>30</v>
      </c>
      <c r="B313" s="745" t="s">
        <v>550</v>
      </c>
      <c r="C313" s="745">
        <v>89301301</v>
      </c>
      <c r="D313" s="746" t="s">
        <v>4981</v>
      </c>
      <c r="E313" s="747" t="s">
        <v>3890</v>
      </c>
      <c r="F313" s="745" t="s">
        <v>3881</v>
      </c>
      <c r="G313" s="745" t="s">
        <v>4122</v>
      </c>
      <c r="H313" s="745" t="s">
        <v>551</v>
      </c>
      <c r="I313" s="745" t="s">
        <v>1703</v>
      </c>
      <c r="J313" s="745" t="s">
        <v>1549</v>
      </c>
      <c r="K313" s="745" t="s">
        <v>1704</v>
      </c>
      <c r="L313" s="748">
        <v>40.64</v>
      </c>
      <c r="M313" s="748">
        <v>40.64</v>
      </c>
      <c r="N313" s="745">
        <v>1</v>
      </c>
      <c r="O313" s="749">
        <v>0.5</v>
      </c>
      <c r="P313" s="748"/>
      <c r="Q313" s="750">
        <v>0</v>
      </c>
      <c r="R313" s="745"/>
      <c r="S313" s="750">
        <v>0</v>
      </c>
      <c r="T313" s="749"/>
      <c r="U313" s="744">
        <v>0</v>
      </c>
    </row>
    <row r="314" spans="1:21" ht="14.4" customHeight="1" x14ac:dyDescent="0.3">
      <c r="A314" s="743">
        <v>30</v>
      </c>
      <c r="B314" s="745" t="s">
        <v>550</v>
      </c>
      <c r="C314" s="745">
        <v>89301301</v>
      </c>
      <c r="D314" s="746" t="s">
        <v>4981</v>
      </c>
      <c r="E314" s="747" t="s">
        <v>3890</v>
      </c>
      <c r="F314" s="745" t="s">
        <v>3881</v>
      </c>
      <c r="G314" s="745" t="s">
        <v>4122</v>
      </c>
      <c r="H314" s="745" t="s">
        <v>551</v>
      </c>
      <c r="I314" s="745" t="s">
        <v>1690</v>
      </c>
      <c r="J314" s="745" t="s">
        <v>1549</v>
      </c>
      <c r="K314" s="745" t="s">
        <v>1331</v>
      </c>
      <c r="L314" s="748">
        <v>60.97</v>
      </c>
      <c r="M314" s="748">
        <v>60.97</v>
      </c>
      <c r="N314" s="745">
        <v>1</v>
      </c>
      <c r="O314" s="749">
        <v>0.5</v>
      </c>
      <c r="P314" s="748"/>
      <c r="Q314" s="750">
        <v>0</v>
      </c>
      <c r="R314" s="745"/>
      <c r="S314" s="750">
        <v>0</v>
      </c>
      <c r="T314" s="749"/>
      <c r="U314" s="744">
        <v>0</v>
      </c>
    </row>
    <row r="315" spans="1:21" ht="14.4" customHeight="1" x14ac:dyDescent="0.3">
      <c r="A315" s="743">
        <v>30</v>
      </c>
      <c r="B315" s="745" t="s">
        <v>550</v>
      </c>
      <c r="C315" s="745">
        <v>89301301</v>
      </c>
      <c r="D315" s="746" t="s">
        <v>4981</v>
      </c>
      <c r="E315" s="747" t="s">
        <v>3890</v>
      </c>
      <c r="F315" s="745" t="s">
        <v>3881</v>
      </c>
      <c r="G315" s="745" t="s">
        <v>4122</v>
      </c>
      <c r="H315" s="745" t="s">
        <v>551</v>
      </c>
      <c r="I315" s="745" t="s">
        <v>1690</v>
      </c>
      <c r="J315" s="745" t="s">
        <v>1549</v>
      </c>
      <c r="K315" s="745" t="s">
        <v>1331</v>
      </c>
      <c r="L315" s="748">
        <v>78.64</v>
      </c>
      <c r="M315" s="748">
        <v>78.64</v>
      </c>
      <c r="N315" s="745">
        <v>1</v>
      </c>
      <c r="O315" s="749">
        <v>1</v>
      </c>
      <c r="P315" s="748"/>
      <c r="Q315" s="750">
        <v>0</v>
      </c>
      <c r="R315" s="745"/>
      <c r="S315" s="750">
        <v>0</v>
      </c>
      <c r="T315" s="749"/>
      <c r="U315" s="744">
        <v>0</v>
      </c>
    </row>
    <row r="316" spans="1:21" ht="14.4" customHeight="1" x14ac:dyDescent="0.3">
      <c r="A316" s="743">
        <v>30</v>
      </c>
      <c r="B316" s="745" t="s">
        <v>550</v>
      </c>
      <c r="C316" s="745">
        <v>89301301</v>
      </c>
      <c r="D316" s="746" t="s">
        <v>4981</v>
      </c>
      <c r="E316" s="747" t="s">
        <v>3890</v>
      </c>
      <c r="F316" s="745" t="s">
        <v>3881</v>
      </c>
      <c r="G316" s="745" t="s">
        <v>4122</v>
      </c>
      <c r="H316" s="745" t="s">
        <v>551</v>
      </c>
      <c r="I316" s="745" t="s">
        <v>2413</v>
      </c>
      <c r="J316" s="745" t="s">
        <v>2414</v>
      </c>
      <c r="K316" s="745" t="s">
        <v>1550</v>
      </c>
      <c r="L316" s="748">
        <v>47.72</v>
      </c>
      <c r="M316" s="748">
        <v>47.72</v>
      </c>
      <c r="N316" s="745">
        <v>1</v>
      </c>
      <c r="O316" s="749">
        <v>0.5</v>
      </c>
      <c r="P316" s="748"/>
      <c r="Q316" s="750">
        <v>0</v>
      </c>
      <c r="R316" s="745"/>
      <c r="S316" s="750">
        <v>0</v>
      </c>
      <c r="T316" s="749"/>
      <c r="U316" s="744">
        <v>0</v>
      </c>
    </row>
    <row r="317" spans="1:21" ht="14.4" customHeight="1" x14ac:dyDescent="0.3">
      <c r="A317" s="743">
        <v>30</v>
      </c>
      <c r="B317" s="745" t="s">
        <v>550</v>
      </c>
      <c r="C317" s="745">
        <v>89301301</v>
      </c>
      <c r="D317" s="746" t="s">
        <v>4981</v>
      </c>
      <c r="E317" s="747" t="s">
        <v>3890</v>
      </c>
      <c r="F317" s="745" t="s">
        <v>3881</v>
      </c>
      <c r="G317" s="745" t="s">
        <v>4126</v>
      </c>
      <c r="H317" s="745" t="s">
        <v>551</v>
      </c>
      <c r="I317" s="745" t="s">
        <v>4273</v>
      </c>
      <c r="J317" s="745" t="s">
        <v>4274</v>
      </c>
      <c r="K317" s="745" t="s">
        <v>4275</v>
      </c>
      <c r="L317" s="748">
        <v>157.01</v>
      </c>
      <c r="M317" s="748">
        <v>157.01</v>
      </c>
      <c r="N317" s="745">
        <v>1</v>
      </c>
      <c r="O317" s="749">
        <v>0.5</v>
      </c>
      <c r="P317" s="748"/>
      <c r="Q317" s="750">
        <v>0</v>
      </c>
      <c r="R317" s="745"/>
      <c r="S317" s="750">
        <v>0</v>
      </c>
      <c r="T317" s="749"/>
      <c r="U317" s="744">
        <v>0</v>
      </c>
    </row>
    <row r="318" spans="1:21" ht="14.4" customHeight="1" x14ac:dyDescent="0.3">
      <c r="A318" s="743">
        <v>30</v>
      </c>
      <c r="B318" s="745" t="s">
        <v>550</v>
      </c>
      <c r="C318" s="745">
        <v>89301301</v>
      </c>
      <c r="D318" s="746" t="s">
        <v>4981</v>
      </c>
      <c r="E318" s="747" t="s">
        <v>3890</v>
      </c>
      <c r="F318" s="745" t="s">
        <v>3881</v>
      </c>
      <c r="G318" s="745" t="s">
        <v>4133</v>
      </c>
      <c r="H318" s="745" t="s">
        <v>551</v>
      </c>
      <c r="I318" s="745" t="s">
        <v>1599</v>
      </c>
      <c r="J318" s="745" t="s">
        <v>1600</v>
      </c>
      <c r="K318" s="745" t="s">
        <v>1601</v>
      </c>
      <c r="L318" s="748">
        <v>286.63</v>
      </c>
      <c r="M318" s="748">
        <v>286.63</v>
      </c>
      <c r="N318" s="745">
        <v>1</v>
      </c>
      <c r="O318" s="749">
        <v>0.5</v>
      </c>
      <c r="P318" s="748">
        <v>286.63</v>
      </c>
      <c r="Q318" s="750">
        <v>1</v>
      </c>
      <c r="R318" s="745">
        <v>1</v>
      </c>
      <c r="S318" s="750">
        <v>1</v>
      </c>
      <c r="T318" s="749">
        <v>0.5</v>
      </c>
      <c r="U318" s="744">
        <v>1</v>
      </c>
    </row>
    <row r="319" spans="1:21" ht="14.4" customHeight="1" x14ac:dyDescent="0.3">
      <c r="A319" s="743">
        <v>30</v>
      </c>
      <c r="B319" s="745" t="s">
        <v>550</v>
      </c>
      <c r="C319" s="745">
        <v>89301301</v>
      </c>
      <c r="D319" s="746" t="s">
        <v>4981</v>
      </c>
      <c r="E319" s="747" t="s">
        <v>3890</v>
      </c>
      <c r="F319" s="745" t="s">
        <v>3881</v>
      </c>
      <c r="G319" s="745" t="s">
        <v>4133</v>
      </c>
      <c r="H319" s="745" t="s">
        <v>551</v>
      </c>
      <c r="I319" s="745" t="s">
        <v>1416</v>
      </c>
      <c r="J319" s="745" t="s">
        <v>1417</v>
      </c>
      <c r="K319" s="745" t="s">
        <v>1331</v>
      </c>
      <c r="L319" s="748">
        <v>0</v>
      </c>
      <c r="M319" s="748">
        <v>0</v>
      </c>
      <c r="N319" s="745">
        <v>2</v>
      </c>
      <c r="O319" s="749">
        <v>1</v>
      </c>
      <c r="P319" s="748"/>
      <c r="Q319" s="750"/>
      <c r="R319" s="745"/>
      <c r="S319" s="750">
        <v>0</v>
      </c>
      <c r="T319" s="749"/>
      <c r="U319" s="744">
        <v>0</v>
      </c>
    </row>
    <row r="320" spans="1:21" ht="14.4" customHeight="1" x14ac:dyDescent="0.3">
      <c r="A320" s="743">
        <v>30</v>
      </c>
      <c r="B320" s="745" t="s">
        <v>550</v>
      </c>
      <c r="C320" s="745">
        <v>89301301</v>
      </c>
      <c r="D320" s="746" t="s">
        <v>4981</v>
      </c>
      <c r="E320" s="747" t="s">
        <v>3890</v>
      </c>
      <c r="F320" s="745" t="s">
        <v>3881</v>
      </c>
      <c r="G320" s="745" t="s">
        <v>4133</v>
      </c>
      <c r="H320" s="745" t="s">
        <v>551</v>
      </c>
      <c r="I320" s="745" t="s">
        <v>2072</v>
      </c>
      <c r="J320" s="745" t="s">
        <v>4134</v>
      </c>
      <c r="K320" s="745" t="s">
        <v>4136</v>
      </c>
      <c r="L320" s="748">
        <v>0</v>
      </c>
      <c r="M320" s="748">
        <v>0</v>
      </c>
      <c r="N320" s="745">
        <v>2</v>
      </c>
      <c r="O320" s="749">
        <v>1</v>
      </c>
      <c r="P320" s="748"/>
      <c r="Q320" s="750"/>
      <c r="R320" s="745"/>
      <c r="S320" s="750">
        <v>0</v>
      </c>
      <c r="T320" s="749"/>
      <c r="U320" s="744">
        <v>0</v>
      </c>
    </row>
    <row r="321" spans="1:21" ht="14.4" customHeight="1" x14ac:dyDescent="0.3">
      <c r="A321" s="743">
        <v>30</v>
      </c>
      <c r="B321" s="745" t="s">
        <v>550</v>
      </c>
      <c r="C321" s="745">
        <v>89301301</v>
      </c>
      <c r="D321" s="746" t="s">
        <v>4981</v>
      </c>
      <c r="E321" s="747" t="s">
        <v>3890</v>
      </c>
      <c r="F321" s="745" t="s">
        <v>3881</v>
      </c>
      <c r="G321" s="745" t="s">
        <v>4137</v>
      </c>
      <c r="H321" s="745" t="s">
        <v>551</v>
      </c>
      <c r="I321" s="745" t="s">
        <v>4276</v>
      </c>
      <c r="J321" s="745" t="s">
        <v>4277</v>
      </c>
      <c r="K321" s="745" t="s">
        <v>3727</v>
      </c>
      <c r="L321" s="748">
        <v>0</v>
      </c>
      <c r="M321" s="748">
        <v>0</v>
      </c>
      <c r="N321" s="745">
        <v>1</v>
      </c>
      <c r="O321" s="749">
        <v>0.5</v>
      </c>
      <c r="P321" s="748"/>
      <c r="Q321" s="750"/>
      <c r="R321" s="745"/>
      <c r="S321" s="750">
        <v>0</v>
      </c>
      <c r="T321" s="749"/>
      <c r="U321" s="744">
        <v>0</v>
      </c>
    </row>
    <row r="322" spans="1:21" ht="14.4" customHeight="1" x14ac:dyDescent="0.3">
      <c r="A322" s="743">
        <v>30</v>
      </c>
      <c r="B322" s="745" t="s">
        <v>550</v>
      </c>
      <c r="C322" s="745">
        <v>89301301</v>
      </c>
      <c r="D322" s="746" t="s">
        <v>4981</v>
      </c>
      <c r="E322" s="747" t="s">
        <v>3890</v>
      </c>
      <c r="F322" s="745" t="s">
        <v>3881</v>
      </c>
      <c r="G322" s="745" t="s">
        <v>4137</v>
      </c>
      <c r="H322" s="745" t="s">
        <v>551</v>
      </c>
      <c r="I322" s="745" t="s">
        <v>4278</v>
      </c>
      <c r="J322" s="745" t="s">
        <v>4279</v>
      </c>
      <c r="K322" s="745" t="s">
        <v>4280</v>
      </c>
      <c r="L322" s="748">
        <v>109.34</v>
      </c>
      <c r="M322" s="748">
        <v>109.34</v>
      </c>
      <c r="N322" s="745">
        <v>1</v>
      </c>
      <c r="O322" s="749">
        <v>0.5</v>
      </c>
      <c r="P322" s="748"/>
      <c r="Q322" s="750">
        <v>0</v>
      </c>
      <c r="R322" s="745"/>
      <c r="S322" s="750">
        <v>0</v>
      </c>
      <c r="T322" s="749"/>
      <c r="U322" s="744">
        <v>0</v>
      </c>
    </row>
    <row r="323" spans="1:21" ht="14.4" customHeight="1" x14ac:dyDescent="0.3">
      <c r="A323" s="743">
        <v>30</v>
      </c>
      <c r="B323" s="745" t="s">
        <v>550</v>
      </c>
      <c r="C323" s="745">
        <v>89301301</v>
      </c>
      <c r="D323" s="746" t="s">
        <v>4981</v>
      </c>
      <c r="E323" s="747" t="s">
        <v>3890</v>
      </c>
      <c r="F323" s="745" t="s">
        <v>3881</v>
      </c>
      <c r="G323" s="745" t="s">
        <v>4141</v>
      </c>
      <c r="H323" s="745" t="s">
        <v>2717</v>
      </c>
      <c r="I323" s="745" t="s">
        <v>3015</v>
      </c>
      <c r="J323" s="745" t="s">
        <v>3699</v>
      </c>
      <c r="K323" s="745" t="s">
        <v>3700</v>
      </c>
      <c r="L323" s="748">
        <v>156.25</v>
      </c>
      <c r="M323" s="748">
        <v>156.25</v>
      </c>
      <c r="N323" s="745">
        <v>1</v>
      </c>
      <c r="O323" s="749">
        <v>0.5</v>
      </c>
      <c r="P323" s="748"/>
      <c r="Q323" s="750">
        <v>0</v>
      </c>
      <c r="R323" s="745"/>
      <c r="S323" s="750">
        <v>0</v>
      </c>
      <c r="T323" s="749"/>
      <c r="U323" s="744">
        <v>0</v>
      </c>
    </row>
    <row r="324" spans="1:21" ht="14.4" customHeight="1" x14ac:dyDescent="0.3">
      <c r="A324" s="743">
        <v>30</v>
      </c>
      <c r="B324" s="745" t="s">
        <v>550</v>
      </c>
      <c r="C324" s="745">
        <v>89301301</v>
      </c>
      <c r="D324" s="746" t="s">
        <v>4981</v>
      </c>
      <c r="E324" s="747" t="s">
        <v>3890</v>
      </c>
      <c r="F324" s="745" t="s">
        <v>3881</v>
      </c>
      <c r="G324" s="745" t="s">
        <v>4141</v>
      </c>
      <c r="H324" s="745" t="s">
        <v>2717</v>
      </c>
      <c r="I324" s="745" t="s">
        <v>3015</v>
      </c>
      <c r="J324" s="745" t="s">
        <v>3699</v>
      </c>
      <c r="K324" s="745" t="s">
        <v>3700</v>
      </c>
      <c r="L324" s="748">
        <v>126.09</v>
      </c>
      <c r="M324" s="748">
        <v>378.27</v>
      </c>
      <c r="N324" s="745">
        <v>3</v>
      </c>
      <c r="O324" s="749">
        <v>1.5</v>
      </c>
      <c r="P324" s="748"/>
      <c r="Q324" s="750">
        <v>0</v>
      </c>
      <c r="R324" s="745"/>
      <c r="S324" s="750">
        <v>0</v>
      </c>
      <c r="T324" s="749"/>
      <c r="U324" s="744">
        <v>0</v>
      </c>
    </row>
    <row r="325" spans="1:21" ht="14.4" customHeight="1" x14ac:dyDescent="0.3">
      <c r="A325" s="743">
        <v>30</v>
      </c>
      <c r="B325" s="745" t="s">
        <v>550</v>
      </c>
      <c r="C325" s="745">
        <v>89301301</v>
      </c>
      <c r="D325" s="746" t="s">
        <v>4981</v>
      </c>
      <c r="E325" s="747" t="s">
        <v>3890</v>
      </c>
      <c r="F325" s="745" t="s">
        <v>3881</v>
      </c>
      <c r="G325" s="745" t="s">
        <v>4141</v>
      </c>
      <c r="H325" s="745" t="s">
        <v>2717</v>
      </c>
      <c r="I325" s="745" t="s">
        <v>2910</v>
      </c>
      <c r="J325" s="745" t="s">
        <v>3701</v>
      </c>
      <c r="K325" s="745" t="s">
        <v>1389</v>
      </c>
      <c r="L325" s="748">
        <v>193.14</v>
      </c>
      <c r="M325" s="748">
        <v>193.14</v>
      </c>
      <c r="N325" s="745">
        <v>1</v>
      </c>
      <c r="O325" s="749">
        <v>0.5</v>
      </c>
      <c r="P325" s="748"/>
      <c r="Q325" s="750">
        <v>0</v>
      </c>
      <c r="R325" s="745"/>
      <c r="S325" s="750">
        <v>0</v>
      </c>
      <c r="T325" s="749"/>
      <c r="U325" s="744">
        <v>0</v>
      </c>
    </row>
    <row r="326" spans="1:21" ht="14.4" customHeight="1" x14ac:dyDescent="0.3">
      <c r="A326" s="743">
        <v>30</v>
      </c>
      <c r="B326" s="745" t="s">
        <v>550</v>
      </c>
      <c r="C326" s="745">
        <v>89301301</v>
      </c>
      <c r="D326" s="746" t="s">
        <v>4981</v>
      </c>
      <c r="E326" s="747" t="s">
        <v>3890</v>
      </c>
      <c r="F326" s="745" t="s">
        <v>3881</v>
      </c>
      <c r="G326" s="745" t="s">
        <v>4142</v>
      </c>
      <c r="H326" s="745" t="s">
        <v>551</v>
      </c>
      <c r="I326" s="745" t="s">
        <v>4281</v>
      </c>
      <c r="J326" s="745" t="s">
        <v>2513</v>
      </c>
      <c r="K326" s="745" t="s">
        <v>1209</v>
      </c>
      <c r="L326" s="748">
        <v>0</v>
      </c>
      <c r="M326" s="748">
        <v>0</v>
      </c>
      <c r="N326" s="745">
        <v>4</v>
      </c>
      <c r="O326" s="749">
        <v>2</v>
      </c>
      <c r="P326" s="748"/>
      <c r="Q326" s="750"/>
      <c r="R326" s="745"/>
      <c r="S326" s="750">
        <v>0</v>
      </c>
      <c r="T326" s="749"/>
      <c r="U326" s="744">
        <v>0</v>
      </c>
    </row>
    <row r="327" spans="1:21" ht="14.4" customHeight="1" x14ac:dyDescent="0.3">
      <c r="A327" s="743">
        <v>30</v>
      </c>
      <c r="B327" s="745" t="s">
        <v>550</v>
      </c>
      <c r="C327" s="745">
        <v>89301301</v>
      </c>
      <c r="D327" s="746" t="s">
        <v>4981</v>
      </c>
      <c r="E327" s="747" t="s">
        <v>3890</v>
      </c>
      <c r="F327" s="745" t="s">
        <v>3881</v>
      </c>
      <c r="G327" s="745" t="s">
        <v>4282</v>
      </c>
      <c r="H327" s="745" t="s">
        <v>551</v>
      </c>
      <c r="I327" s="745" t="s">
        <v>745</v>
      </c>
      <c r="J327" s="745" t="s">
        <v>746</v>
      </c>
      <c r="K327" s="745" t="s">
        <v>747</v>
      </c>
      <c r="L327" s="748">
        <v>238.94</v>
      </c>
      <c r="M327" s="748">
        <v>477.88</v>
      </c>
      <c r="N327" s="745">
        <v>2</v>
      </c>
      <c r="O327" s="749">
        <v>1.5</v>
      </c>
      <c r="P327" s="748"/>
      <c r="Q327" s="750">
        <v>0</v>
      </c>
      <c r="R327" s="745"/>
      <c r="S327" s="750">
        <v>0</v>
      </c>
      <c r="T327" s="749"/>
      <c r="U327" s="744">
        <v>0</v>
      </c>
    </row>
    <row r="328" spans="1:21" ht="14.4" customHeight="1" x14ac:dyDescent="0.3">
      <c r="A328" s="743">
        <v>30</v>
      </c>
      <c r="B328" s="745" t="s">
        <v>550</v>
      </c>
      <c r="C328" s="745">
        <v>89301301</v>
      </c>
      <c r="D328" s="746" t="s">
        <v>4981</v>
      </c>
      <c r="E328" s="747" t="s">
        <v>3891</v>
      </c>
      <c r="F328" s="745" t="s">
        <v>3881</v>
      </c>
      <c r="G328" s="745" t="s">
        <v>4158</v>
      </c>
      <c r="H328" s="745" t="s">
        <v>551</v>
      </c>
      <c r="I328" s="745" t="s">
        <v>1125</v>
      </c>
      <c r="J328" s="745" t="s">
        <v>4159</v>
      </c>
      <c r="K328" s="745" t="s">
        <v>1361</v>
      </c>
      <c r="L328" s="748">
        <v>44.89</v>
      </c>
      <c r="M328" s="748">
        <v>44.89</v>
      </c>
      <c r="N328" s="745">
        <v>1</v>
      </c>
      <c r="O328" s="749">
        <v>0.5</v>
      </c>
      <c r="P328" s="748"/>
      <c r="Q328" s="750">
        <v>0</v>
      </c>
      <c r="R328" s="745"/>
      <c r="S328" s="750">
        <v>0</v>
      </c>
      <c r="T328" s="749"/>
      <c r="U328" s="744">
        <v>0</v>
      </c>
    </row>
    <row r="329" spans="1:21" ht="14.4" customHeight="1" x14ac:dyDescent="0.3">
      <c r="A329" s="743">
        <v>30</v>
      </c>
      <c r="B329" s="745" t="s">
        <v>550</v>
      </c>
      <c r="C329" s="745">
        <v>89301301</v>
      </c>
      <c r="D329" s="746" t="s">
        <v>4981</v>
      </c>
      <c r="E329" s="747" t="s">
        <v>3891</v>
      </c>
      <c r="F329" s="745" t="s">
        <v>3881</v>
      </c>
      <c r="G329" s="745" t="s">
        <v>3896</v>
      </c>
      <c r="H329" s="745" t="s">
        <v>551</v>
      </c>
      <c r="I329" s="745" t="s">
        <v>3897</v>
      </c>
      <c r="J329" s="745" t="s">
        <v>1349</v>
      </c>
      <c r="K329" s="745" t="s">
        <v>1701</v>
      </c>
      <c r="L329" s="748">
        <v>0</v>
      </c>
      <c r="M329" s="748">
        <v>0</v>
      </c>
      <c r="N329" s="745">
        <v>1</v>
      </c>
      <c r="O329" s="749">
        <v>0.5</v>
      </c>
      <c r="P329" s="748"/>
      <c r="Q329" s="750"/>
      <c r="R329" s="745"/>
      <c r="S329" s="750">
        <v>0</v>
      </c>
      <c r="T329" s="749"/>
      <c r="U329" s="744">
        <v>0</v>
      </c>
    </row>
    <row r="330" spans="1:21" ht="14.4" customHeight="1" x14ac:dyDescent="0.3">
      <c r="A330" s="743">
        <v>30</v>
      </c>
      <c r="B330" s="745" t="s">
        <v>550</v>
      </c>
      <c r="C330" s="745">
        <v>89301301</v>
      </c>
      <c r="D330" s="746" t="s">
        <v>4981</v>
      </c>
      <c r="E330" s="747" t="s">
        <v>3891</v>
      </c>
      <c r="F330" s="745" t="s">
        <v>3881</v>
      </c>
      <c r="G330" s="745" t="s">
        <v>3896</v>
      </c>
      <c r="H330" s="745" t="s">
        <v>551</v>
      </c>
      <c r="I330" s="745" t="s">
        <v>741</v>
      </c>
      <c r="J330" s="745" t="s">
        <v>3899</v>
      </c>
      <c r="K330" s="745" t="s">
        <v>1701</v>
      </c>
      <c r="L330" s="748">
        <v>44.8</v>
      </c>
      <c r="M330" s="748">
        <v>44.8</v>
      </c>
      <c r="N330" s="745">
        <v>1</v>
      </c>
      <c r="O330" s="749">
        <v>0.5</v>
      </c>
      <c r="P330" s="748"/>
      <c r="Q330" s="750">
        <v>0</v>
      </c>
      <c r="R330" s="745"/>
      <c r="S330" s="750">
        <v>0</v>
      </c>
      <c r="T330" s="749"/>
      <c r="U330" s="744">
        <v>0</v>
      </c>
    </row>
    <row r="331" spans="1:21" ht="14.4" customHeight="1" x14ac:dyDescent="0.3">
      <c r="A331" s="743">
        <v>30</v>
      </c>
      <c r="B331" s="745" t="s">
        <v>550</v>
      </c>
      <c r="C331" s="745">
        <v>89301301</v>
      </c>
      <c r="D331" s="746" t="s">
        <v>4981</v>
      </c>
      <c r="E331" s="747" t="s">
        <v>3891</v>
      </c>
      <c r="F331" s="745" t="s">
        <v>3881</v>
      </c>
      <c r="G331" s="745" t="s">
        <v>3896</v>
      </c>
      <c r="H331" s="745" t="s">
        <v>551</v>
      </c>
      <c r="I331" s="745" t="s">
        <v>741</v>
      </c>
      <c r="J331" s="745" t="s">
        <v>3899</v>
      </c>
      <c r="K331" s="745" t="s">
        <v>1701</v>
      </c>
      <c r="L331" s="748">
        <v>47.63</v>
      </c>
      <c r="M331" s="748">
        <v>47.63</v>
      </c>
      <c r="N331" s="745">
        <v>1</v>
      </c>
      <c r="O331" s="749">
        <v>0.5</v>
      </c>
      <c r="P331" s="748"/>
      <c r="Q331" s="750">
        <v>0</v>
      </c>
      <c r="R331" s="745"/>
      <c r="S331" s="750">
        <v>0</v>
      </c>
      <c r="T331" s="749"/>
      <c r="U331" s="744">
        <v>0</v>
      </c>
    </row>
    <row r="332" spans="1:21" ht="14.4" customHeight="1" x14ac:dyDescent="0.3">
      <c r="A332" s="743">
        <v>30</v>
      </c>
      <c r="B332" s="745" t="s">
        <v>550</v>
      </c>
      <c r="C332" s="745">
        <v>89301301</v>
      </c>
      <c r="D332" s="746" t="s">
        <v>4981</v>
      </c>
      <c r="E332" s="747" t="s">
        <v>3891</v>
      </c>
      <c r="F332" s="745" t="s">
        <v>3881</v>
      </c>
      <c r="G332" s="745" t="s">
        <v>3900</v>
      </c>
      <c r="H332" s="745" t="s">
        <v>2717</v>
      </c>
      <c r="I332" s="745" t="s">
        <v>2891</v>
      </c>
      <c r="J332" s="745" t="s">
        <v>3837</v>
      </c>
      <c r="K332" s="745" t="s">
        <v>3838</v>
      </c>
      <c r="L332" s="748">
        <v>6.98</v>
      </c>
      <c r="M332" s="748">
        <v>20.94</v>
      </c>
      <c r="N332" s="745">
        <v>3</v>
      </c>
      <c r="O332" s="749">
        <v>1.5</v>
      </c>
      <c r="P332" s="748"/>
      <c r="Q332" s="750">
        <v>0</v>
      </c>
      <c r="R332" s="745"/>
      <c r="S332" s="750">
        <v>0</v>
      </c>
      <c r="T332" s="749"/>
      <c r="U332" s="744">
        <v>0</v>
      </c>
    </row>
    <row r="333" spans="1:21" ht="14.4" customHeight="1" x14ac:dyDescent="0.3">
      <c r="A333" s="743">
        <v>30</v>
      </c>
      <c r="B333" s="745" t="s">
        <v>550</v>
      </c>
      <c r="C333" s="745">
        <v>89301301</v>
      </c>
      <c r="D333" s="746" t="s">
        <v>4981</v>
      </c>
      <c r="E333" s="747" t="s">
        <v>3891</v>
      </c>
      <c r="F333" s="745" t="s">
        <v>3881</v>
      </c>
      <c r="G333" s="745" t="s">
        <v>4283</v>
      </c>
      <c r="H333" s="745" t="s">
        <v>551</v>
      </c>
      <c r="I333" s="745" t="s">
        <v>4284</v>
      </c>
      <c r="J333" s="745" t="s">
        <v>1280</v>
      </c>
      <c r="K333" s="745" t="s">
        <v>4285</v>
      </c>
      <c r="L333" s="748">
        <v>0</v>
      </c>
      <c r="M333" s="748">
        <v>0</v>
      </c>
      <c r="N333" s="745">
        <v>1</v>
      </c>
      <c r="O333" s="749">
        <v>0.5</v>
      </c>
      <c r="P333" s="748"/>
      <c r="Q333" s="750"/>
      <c r="R333" s="745"/>
      <c r="S333" s="750">
        <v>0</v>
      </c>
      <c r="T333" s="749"/>
      <c r="U333" s="744">
        <v>0</v>
      </c>
    </row>
    <row r="334" spans="1:21" ht="14.4" customHeight="1" x14ac:dyDescent="0.3">
      <c r="A334" s="743">
        <v>30</v>
      </c>
      <c r="B334" s="745" t="s">
        <v>550</v>
      </c>
      <c r="C334" s="745">
        <v>89301301</v>
      </c>
      <c r="D334" s="746" t="s">
        <v>4981</v>
      </c>
      <c r="E334" s="747" t="s">
        <v>3891</v>
      </c>
      <c r="F334" s="745" t="s">
        <v>3881</v>
      </c>
      <c r="G334" s="745" t="s">
        <v>3901</v>
      </c>
      <c r="H334" s="745" t="s">
        <v>2717</v>
      </c>
      <c r="I334" s="745" t="s">
        <v>2741</v>
      </c>
      <c r="J334" s="745" t="s">
        <v>2742</v>
      </c>
      <c r="K334" s="745" t="s">
        <v>3710</v>
      </c>
      <c r="L334" s="748">
        <v>75.28</v>
      </c>
      <c r="M334" s="748">
        <v>225.84</v>
      </c>
      <c r="N334" s="745">
        <v>3</v>
      </c>
      <c r="O334" s="749">
        <v>1.5</v>
      </c>
      <c r="P334" s="748"/>
      <c r="Q334" s="750">
        <v>0</v>
      </c>
      <c r="R334" s="745"/>
      <c r="S334" s="750">
        <v>0</v>
      </c>
      <c r="T334" s="749"/>
      <c r="U334" s="744">
        <v>0</v>
      </c>
    </row>
    <row r="335" spans="1:21" ht="14.4" customHeight="1" x14ac:dyDescent="0.3">
      <c r="A335" s="743">
        <v>30</v>
      </c>
      <c r="B335" s="745" t="s">
        <v>550</v>
      </c>
      <c r="C335" s="745">
        <v>89301301</v>
      </c>
      <c r="D335" s="746" t="s">
        <v>4981</v>
      </c>
      <c r="E335" s="747" t="s">
        <v>3891</v>
      </c>
      <c r="F335" s="745" t="s">
        <v>3881</v>
      </c>
      <c r="G335" s="745" t="s">
        <v>3902</v>
      </c>
      <c r="H335" s="745" t="s">
        <v>551</v>
      </c>
      <c r="I335" s="745" t="s">
        <v>4286</v>
      </c>
      <c r="J335" s="745" t="s">
        <v>1388</v>
      </c>
      <c r="K335" s="745" t="s">
        <v>1435</v>
      </c>
      <c r="L335" s="748">
        <v>0</v>
      </c>
      <c r="M335" s="748">
        <v>0</v>
      </c>
      <c r="N335" s="745">
        <v>1</v>
      </c>
      <c r="O335" s="749">
        <v>0.5</v>
      </c>
      <c r="P335" s="748"/>
      <c r="Q335" s="750"/>
      <c r="R335" s="745"/>
      <c r="S335" s="750">
        <v>0</v>
      </c>
      <c r="T335" s="749"/>
      <c r="U335" s="744">
        <v>0</v>
      </c>
    </row>
    <row r="336" spans="1:21" ht="14.4" customHeight="1" x14ac:dyDescent="0.3">
      <c r="A336" s="743">
        <v>30</v>
      </c>
      <c r="B336" s="745" t="s">
        <v>550</v>
      </c>
      <c r="C336" s="745">
        <v>89301301</v>
      </c>
      <c r="D336" s="746" t="s">
        <v>4981</v>
      </c>
      <c r="E336" s="747" t="s">
        <v>3891</v>
      </c>
      <c r="F336" s="745" t="s">
        <v>3881</v>
      </c>
      <c r="G336" s="745" t="s">
        <v>3902</v>
      </c>
      <c r="H336" s="745" t="s">
        <v>551</v>
      </c>
      <c r="I336" s="745" t="s">
        <v>3904</v>
      </c>
      <c r="J336" s="745" t="s">
        <v>1388</v>
      </c>
      <c r="K336" s="745" t="s">
        <v>1289</v>
      </c>
      <c r="L336" s="748">
        <v>0</v>
      </c>
      <c r="M336" s="748">
        <v>0</v>
      </c>
      <c r="N336" s="745">
        <v>3</v>
      </c>
      <c r="O336" s="749">
        <v>1.5</v>
      </c>
      <c r="P336" s="748"/>
      <c r="Q336" s="750"/>
      <c r="R336" s="745"/>
      <c r="S336" s="750">
        <v>0</v>
      </c>
      <c r="T336" s="749"/>
      <c r="U336" s="744">
        <v>0</v>
      </c>
    </row>
    <row r="337" spans="1:21" ht="14.4" customHeight="1" x14ac:dyDescent="0.3">
      <c r="A337" s="743">
        <v>30</v>
      </c>
      <c r="B337" s="745" t="s">
        <v>550</v>
      </c>
      <c r="C337" s="745">
        <v>89301301</v>
      </c>
      <c r="D337" s="746" t="s">
        <v>4981</v>
      </c>
      <c r="E337" s="747" t="s">
        <v>3891</v>
      </c>
      <c r="F337" s="745" t="s">
        <v>3881</v>
      </c>
      <c r="G337" s="745" t="s">
        <v>3902</v>
      </c>
      <c r="H337" s="745" t="s">
        <v>551</v>
      </c>
      <c r="I337" s="745" t="s">
        <v>1391</v>
      </c>
      <c r="J337" s="745" t="s">
        <v>1388</v>
      </c>
      <c r="K337" s="745" t="s">
        <v>1289</v>
      </c>
      <c r="L337" s="748">
        <v>60.92</v>
      </c>
      <c r="M337" s="748">
        <v>60.92</v>
      </c>
      <c r="N337" s="745">
        <v>1</v>
      </c>
      <c r="O337" s="749">
        <v>0.5</v>
      </c>
      <c r="P337" s="748"/>
      <c r="Q337" s="750">
        <v>0</v>
      </c>
      <c r="R337" s="745"/>
      <c r="S337" s="750">
        <v>0</v>
      </c>
      <c r="T337" s="749"/>
      <c r="U337" s="744">
        <v>0</v>
      </c>
    </row>
    <row r="338" spans="1:21" ht="14.4" customHeight="1" x14ac:dyDescent="0.3">
      <c r="A338" s="743">
        <v>30</v>
      </c>
      <c r="B338" s="745" t="s">
        <v>550</v>
      </c>
      <c r="C338" s="745">
        <v>89301301</v>
      </c>
      <c r="D338" s="746" t="s">
        <v>4981</v>
      </c>
      <c r="E338" s="747" t="s">
        <v>3891</v>
      </c>
      <c r="F338" s="745" t="s">
        <v>3881</v>
      </c>
      <c r="G338" s="745" t="s">
        <v>3905</v>
      </c>
      <c r="H338" s="745" t="s">
        <v>551</v>
      </c>
      <c r="I338" s="745" t="s">
        <v>3297</v>
      </c>
      <c r="J338" s="745" t="s">
        <v>3770</v>
      </c>
      <c r="K338" s="745" t="s">
        <v>3771</v>
      </c>
      <c r="L338" s="748">
        <v>156.86000000000001</v>
      </c>
      <c r="M338" s="748">
        <v>156.86000000000001</v>
      </c>
      <c r="N338" s="745">
        <v>1</v>
      </c>
      <c r="O338" s="749">
        <v>0.5</v>
      </c>
      <c r="P338" s="748"/>
      <c r="Q338" s="750">
        <v>0</v>
      </c>
      <c r="R338" s="745"/>
      <c r="S338" s="750">
        <v>0</v>
      </c>
      <c r="T338" s="749"/>
      <c r="U338" s="744">
        <v>0</v>
      </c>
    </row>
    <row r="339" spans="1:21" ht="14.4" customHeight="1" x14ac:dyDescent="0.3">
      <c r="A339" s="743">
        <v>30</v>
      </c>
      <c r="B339" s="745" t="s">
        <v>550</v>
      </c>
      <c r="C339" s="745">
        <v>89301301</v>
      </c>
      <c r="D339" s="746" t="s">
        <v>4981</v>
      </c>
      <c r="E339" s="747" t="s">
        <v>3891</v>
      </c>
      <c r="F339" s="745" t="s">
        <v>3881</v>
      </c>
      <c r="G339" s="745" t="s">
        <v>4287</v>
      </c>
      <c r="H339" s="745" t="s">
        <v>551</v>
      </c>
      <c r="I339" s="745" t="s">
        <v>2231</v>
      </c>
      <c r="J339" s="745" t="s">
        <v>2232</v>
      </c>
      <c r="K339" s="745" t="s">
        <v>2233</v>
      </c>
      <c r="L339" s="748">
        <v>33.72</v>
      </c>
      <c r="M339" s="748">
        <v>33.72</v>
      </c>
      <c r="N339" s="745">
        <v>1</v>
      </c>
      <c r="O339" s="749">
        <v>0.5</v>
      </c>
      <c r="P339" s="748"/>
      <c r="Q339" s="750">
        <v>0</v>
      </c>
      <c r="R339" s="745"/>
      <c r="S339" s="750">
        <v>0</v>
      </c>
      <c r="T339" s="749"/>
      <c r="U339" s="744">
        <v>0</v>
      </c>
    </row>
    <row r="340" spans="1:21" ht="14.4" customHeight="1" x14ac:dyDescent="0.3">
      <c r="A340" s="743">
        <v>30</v>
      </c>
      <c r="B340" s="745" t="s">
        <v>550</v>
      </c>
      <c r="C340" s="745">
        <v>89301301</v>
      </c>
      <c r="D340" s="746" t="s">
        <v>4981</v>
      </c>
      <c r="E340" s="747" t="s">
        <v>3891</v>
      </c>
      <c r="F340" s="745" t="s">
        <v>3881</v>
      </c>
      <c r="G340" s="745" t="s">
        <v>3906</v>
      </c>
      <c r="H340" s="745" t="s">
        <v>2717</v>
      </c>
      <c r="I340" s="745" t="s">
        <v>4288</v>
      </c>
      <c r="J340" s="745" t="s">
        <v>4289</v>
      </c>
      <c r="K340" s="745" t="s">
        <v>1108</v>
      </c>
      <c r="L340" s="748">
        <v>130.59</v>
      </c>
      <c r="M340" s="748">
        <v>130.59</v>
      </c>
      <c r="N340" s="745">
        <v>1</v>
      </c>
      <c r="O340" s="749">
        <v>0.5</v>
      </c>
      <c r="P340" s="748"/>
      <c r="Q340" s="750">
        <v>0</v>
      </c>
      <c r="R340" s="745"/>
      <c r="S340" s="750">
        <v>0</v>
      </c>
      <c r="T340" s="749"/>
      <c r="U340" s="744">
        <v>0</v>
      </c>
    </row>
    <row r="341" spans="1:21" ht="14.4" customHeight="1" x14ac:dyDescent="0.3">
      <c r="A341" s="743">
        <v>30</v>
      </c>
      <c r="B341" s="745" t="s">
        <v>550</v>
      </c>
      <c r="C341" s="745">
        <v>89301301</v>
      </c>
      <c r="D341" s="746" t="s">
        <v>4981</v>
      </c>
      <c r="E341" s="747" t="s">
        <v>3891</v>
      </c>
      <c r="F341" s="745" t="s">
        <v>3881</v>
      </c>
      <c r="G341" s="745" t="s">
        <v>3906</v>
      </c>
      <c r="H341" s="745" t="s">
        <v>2717</v>
      </c>
      <c r="I341" s="745" t="s">
        <v>4290</v>
      </c>
      <c r="J341" s="745" t="s">
        <v>4291</v>
      </c>
      <c r="K341" s="745" t="s">
        <v>3752</v>
      </c>
      <c r="L341" s="748">
        <v>201.88</v>
      </c>
      <c r="M341" s="748">
        <v>201.88</v>
      </c>
      <c r="N341" s="745">
        <v>1</v>
      </c>
      <c r="O341" s="749">
        <v>0.5</v>
      </c>
      <c r="P341" s="748"/>
      <c r="Q341" s="750">
        <v>0</v>
      </c>
      <c r="R341" s="745"/>
      <c r="S341" s="750">
        <v>0</v>
      </c>
      <c r="T341" s="749"/>
      <c r="U341" s="744">
        <v>0</v>
      </c>
    </row>
    <row r="342" spans="1:21" ht="14.4" customHeight="1" x14ac:dyDescent="0.3">
      <c r="A342" s="743">
        <v>30</v>
      </c>
      <c r="B342" s="745" t="s">
        <v>550</v>
      </c>
      <c r="C342" s="745">
        <v>89301301</v>
      </c>
      <c r="D342" s="746" t="s">
        <v>4981</v>
      </c>
      <c r="E342" s="747" t="s">
        <v>3891</v>
      </c>
      <c r="F342" s="745" t="s">
        <v>3881</v>
      </c>
      <c r="G342" s="745" t="s">
        <v>3906</v>
      </c>
      <c r="H342" s="745" t="s">
        <v>2717</v>
      </c>
      <c r="I342" s="745" t="s">
        <v>2899</v>
      </c>
      <c r="J342" s="745" t="s">
        <v>3044</v>
      </c>
      <c r="K342" s="745" t="s">
        <v>1105</v>
      </c>
      <c r="L342" s="748">
        <v>65.3</v>
      </c>
      <c r="M342" s="748">
        <v>130.6</v>
      </c>
      <c r="N342" s="745">
        <v>2</v>
      </c>
      <c r="O342" s="749">
        <v>1</v>
      </c>
      <c r="P342" s="748"/>
      <c r="Q342" s="750">
        <v>0</v>
      </c>
      <c r="R342" s="745"/>
      <c r="S342" s="750">
        <v>0</v>
      </c>
      <c r="T342" s="749"/>
      <c r="U342" s="744">
        <v>0</v>
      </c>
    </row>
    <row r="343" spans="1:21" ht="14.4" customHeight="1" x14ac:dyDescent="0.3">
      <c r="A343" s="743">
        <v>30</v>
      </c>
      <c r="B343" s="745" t="s">
        <v>550</v>
      </c>
      <c r="C343" s="745">
        <v>89301301</v>
      </c>
      <c r="D343" s="746" t="s">
        <v>4981</v>
      </c>
      <c r="E343" s="747" t="s">
        <v>3891</v>
      </c>
      <c r="F343" s="745" t="s">
        <v>3881</v>
      </c>
      <c r="G343" s="745" t="s">
        <v>3906</v>
      </c>
      <c r="H343" s="745" t="s">
        <v>2717</v>
      </c>
      <c r="I343" s="745" t="s">
        <v>2902</v>
      </c>
      <c r="J343" s="745" t="s">
        <v>2907</v>
      </c>
      <c r="K343" s="745" t="s">
        <v>1108</v>
      </c>
      <c r="L343" s="748">
        <v>130.59</v>
      </c>
      <c r="M343" s="748">
        <v>391.77</v>
      </c>
      <c r="N343" s="745">
        <v>3</v>
      </c>
      <c r="O343" s="749">
        <v>1.5</v>
      </c>
      <c r="P343" s="748"/>
      <c r="Q343" s="750">
        <v>0</v>
      </c>
      <c r="R343" s="745"/>
      <c r="S343" s="750">
        <v>0</v>
      </c>
      <c r="T343" s="749"/>
      <c r="U343" s="744">
        <v>0</v>
      </c>
    </row>
    <row r="344" spans="1:21" ht="14.4" customHeight="1" x14ac:dyDescent="0.3">
      <c r="A344" s="743">
        <v>30</v>
      </c>
      <c r="B344" s="745" t="s">
        <v>550</v>
      </c>
      <c r="C344" s="745">
        <v>89301301</v>
      </c>
      <c r="D344" s="746" t="s">
        <v>4981</v>
      </c>
      <c r="E344" s="747" t="s">
        <v>3891</v>
      </c>
      <c r="F344" s="745" t="s">
        <v>3881</v>
      </c>
      <c r="G344" s="745" t="s">
        <v>3906</v>
      </c>
      <c r="H344" s="745" t="s">
        <v>2717</v>
      </c>
      <c r="I344" s="745" t="s">
        <v>4292</v>
      </c>
      <c r="J344" s="745" t="s">
        <v>3026</v>
      </c>
      <c r="K344" s="745" t="s">
        <v>3027</v>
      </c>
      <c r="L344" s="748">
        <v>312.54000000000002</v>
      </c>
      <c r="M344" s="748">
        <v>312.54000000000002</v>
      </c>
      <c r="N344" s="745">
        <v>1</v>
      </c>
      <c r="O344" s="749">
        <v>0.5</v>
      </c>
      <c r="P344" s="748"/>
      <c r="Q344" s="750">
        <v>0</v>
      </c>
      <c r="R344" s="745"/>
      <c r="S344" s="750">
        <v>0</v>
      </c>
      <c r="T344" s="749"/>
      <c r="U344" s="744">
        <v>0</v>
      </c>
    </row>
    <row r="345" spans="1:21" ht="14.4" customHeight="1" x14ac:dyDescent="0.3">
      <c r="A345" s="743">
        <v>30</v>
      </c>
      <c r="B345" s="745" t="s">
        <v>550</v>
      </c>
      <c r="C345" s="745">
        <v>89301301</v>
      </c>
      <c r="D345" s="746" t="s">
        <v>4981</v>
      </c>
      <c r="E345" s="747" t="s">
        <v>3891</v>
      </c>
      <c r="F345" s="745" t="s">
        <v>3881</v>
      </c>
      <c r="G345" s="745" t="s">
        <v>3909</v>
      </c>
      <c r="H345" s="745" t="s">
        <v>551</v>
      </c>
      <c r="I345" s="745" t="s">
        <v>2197</v>
      </c>
      <c r="J345" s="745" t="s">
        <v>3910</v>
      </c>
      <c r="K345" s="745" t="s">
        <v>2106</v>
      </c>
      <c r="L345" s="748">
        <v>97.42</v>
      </c>
      <c r="M345" s="748">
        <v>97.42</v>
      </c>
      <c r="N345" s="745">
        <v>1</v>
      </c>
      <c r="O345" s="749">
        <v>0.5</v>
      </c>
      <c r="P345" s="748"/>
      <c r="Q345" s="750">
        <v>0</v>
      </c>
      <c r="R345" s="745"/>
      <c r="S345" s="750">
        <v>0</v>
      </c>
      <c r="T345" s="749"/>
      <c r="U345" s="744">
        <v>0</v>
      </c>
    </row>
    <row r="346" spans="1:21" ht="14.4" customHeight="1" x14ac:dyDescent="0.3">
      <c r="A346" s="743">
        <v>30</v>
      </c>
      <c r="B346" s="745" t="s">
        <v>550</v>
      </c>
      <c r="C346" s="745">
        <v>89301301</v>
      </c>
      <c r="D346" s="746" t="s">
        <v>4981</v>
      </c>
      <c r="E346" s="747" t="s">
        <v>3891</v>
      </c>
      <c r="F346" s="745" t="s">
        <v>3881</v>
      </c>
      <c r="G346" s="745" t="s">
        <v>3911</v>
      </c>
      <c r="H346" s="745" t="s">
        <v>2717</v>
      </c>
      <c r="I346" s="745" t="s">
        <v>2828</v>
      </c>
      <c r="J346" s="745" t="s">
        <v>2829</v>
      </c>
      <c r="K346" s="745" t="s">
        <v>2443</v>
      </c>
      <c r="L346" s="748">
        <v>41.89</v>
      </c>
      <c r="M346" s="748">
        <v>83.78</v>
      </c>
      <c r="N346" s="745">
        <v>2</v>
      </c>
      <c r="O346" s="749">
        <v>1</v>
      </c>
      <c r="P346" s="748"/>
      <c r="Q346" s="750">
        <v>0</v>
      </c>
      <c r="R346" s="745"/>
      <c r="S346" s="750">
        <v>0</v>
      </c>
      <c r="T346" s="749"/>
      <c r="U346" s="744">
        <v>0</v>
      </c>
    </row>
    <row r="347" spans="1:21" ht="14.4" customHeight="1" x14ac:dyDescent="0.3">
      <c r="A347" s="743">
        <v>30</v>
      </c>
      <c r="B347" s="745" t="s">
        <v>550</v>
      </c>
      <c r="C347" s="745">
        <v>89301301</v>
      </c>
      <c r="D347" s="746" t="s">
        <v>4981</v>
      </c>
      <c r="E347" s="747" t="s">
        <v>3891</v>
      </c>
      <c r="F347" s="745" t="s">
        <v>3881</v>
      </c>
      <c r="G347" s="745" t="s">
        <v>3915</v>
      </c>
      <c r="H347" s="745" t="s">
        <v>551</v>
      </c>
      <c r="I347" s="745" t="s">
        <v>3916</v>
      </c>
      <c r="J347" s="745" t="s">
        <v>3917</v>
      </c>
      <c r="K347" s="745" t="s">
        <v>3918</v>
      </c>
      <c r="L347" s="748">
        <v>31.43</v>
      </c>
      <c r="M347" s="748">
        <v>31.43</v>
      </c>
      <c r="N347" s="745">
        <v>1</v>
      </c>
      <c r="O347" s="749">
        <v>0.5</v>
      </c>
      <c r="P347" s="748"/>
      <c r="Q347" s="750">
        <v>0</v>
      </c>
      <c r="R347" s="745"/>
      <c r="S347" s="750">
        <v>0</v>
      </c>
      <c r="T347" s="749"/>
      <c r="U347" s="744">
        <v>0</v>
      </c>
    </row>
    <row r="348" spans="1:21" ht="14.4" customHeight="1" x14ac:dyDescent="0.3">
      <c r="A348" s="743">
        <v>30</v>
      </c>
      <c r="B348" s="745" t="s">
        <v>550</v>
      </c>
      <c r="C348" s="745">
        <v>89301301</v>
      </c>
      <c r="D348" s="746" t="s">
        <v>4981</v>
      </c>
      <c r="E348" s="747" t="s">
        <v>3891</v>
      </c>
      <c r="F348" s="745" t="s">
        <v>3881</v>
      </c>
      <c r="G348" s="745" t="s">
        <v>3915</v>
      </c>
      <c r="H348" s="745" t="s">
        <v>2717</v>
      </c>
      <c r="I348" s="745" t="s">
        <v>2815</v>
      </c>
      <c r="J348" s="745" t="s">
        <v>2816</v>
      </c>
      <c r="K348" s="745" t="s">
        <v>1293</v>
      </c>
      <c r="L348" s="748">
        <v>44.89</v>
      </c>
      <c r="M348" s="748">
        <v>134.67000000000002</v>
      </c>
      <c r="N348" s="745">
        <v>3</v>
      </c>
      <c r="O348" s="749">
        <v>1.5</v>
      </c>
      <c r="P348" s="748"/>
      <c r="Q348" s="750">
        <v>0</v>
      </c>
      <c r="R348" s="745"/>
      <c r="S348" s="750">
        <v>0</v>
      </c>
      <c r="T348" s="749"/>
      <c r="U348" s="744">
        <v>0</v>
      </c>
    </row>
    <row r="349" spans="1:21" ht="14.4" customHeight="1" x14ac:dyDescent="0.3">
      <c r="A349" s="743">
        <v>30</v>
      </c>
      <c r="B349" s="745" t="s">
        <v>550</v>
      </c>
      <c r="C349" s="745">
        <v>89301301</v>
      </c>
      <c r="D349" s="746" t="s">
        <v>4981</v>
      </c>
      <c r="E349" s="747" t="s">
        <v>3891</v>
      </c>
      <c r="F349" s="745" t="s">
        <v>3881</v>
      </c>
      <c r="G349" s="745" t="s">
        <v>3926</v>
      </c>
      <c r="H349" s="745" t="s">
        <v>2717</v>
      </c>
      <c r="I349" s="745" t="s">
        <v>4293</v>
      </c>
      <c r="J349" s="745" t="s">
        <v>2732</v>
      </c>
      <c r="K349" s="745" t="s">
        <v>1209</v>
      </c>
      <c r="L349" s="748">
        <v>0</v>
      </c>
      <c r="M349" s="748">
        <v>0</v>
      </c>
      <c r="N349" s="745">
        <v>1</v>
      </c>
      <c r="O349" s="749">
        <v>0.5</v>
      </c>
      <c r="P349" s="748"/>
      <c r="Q349" s="750"/>
      <c r="R349" s="745"/>
      <c r="S349" s="750">
        <v>0</v>
      </c>
      <c r="T349" s="749"/>
      <c r="U349" s="744">
        <v>0</v>
      </c>
    </row>
    <row r="350" spans="1:21" ht="14.4" customHeight="1" x14ac:dyDescent="0.3">
      <c r="A350" s="743">
        <v>30</v>
      </c>
      <c r="B350" s="745" t="s">
        <v>550</v>
      </c>
      <c r="C350" s="745">
        <v>89301301</v>
      </c>
      <c r="D350" s="746" t="s">
        <v>4981</v>
      </c>
      <c r="E350" s="747" t="s">
        <v>3891</v>
      </c>
      <c r="F350" s="745" t="s">
        <v>3881</v>
      </c>
      <c r="G350" s="745" t="s">
        <v>4165</v>
      </c>
      <c r="H350" s="745" t="s">
        <v>551</v>
      </c>
      <c r="I350" s="745" t="s">
        <v>862</v>
      </c>
      <c r="J350" s="745" t="s">
        <v>863</v>
      </c>
      <c r="K350" s="745" t="s">
        <v>864</v>
      </c>
      <c r="L350" s="748">
        <v>0</v>
      </c>
      <c r="M350" s="748">
        <v>0</v>
      </c>
      <c r="N350" s="745">
        <v>1</v>
      </c>
      <c r="O350" s="749">
        <v>1</v>
      </c>
      <c r="P350" s="748"/>
      <c r="Q350" s="750"/>
      <c r="R350" s="745"/>
      <c r="S350" s="750">
        <v>0</v>
      </c>
      <c r="T350" s="749"/>
      <c r="U350" s="744">
        <v>0</v>
      </c>
    </row>
    <row r="351" spans="1:21" ht="14.4" customHeight="1" x14ac:dyDescent="0.3">
      <c r="A351" s="743">
        <v>30</v>
      </c>
      <c r="B351" s="745" t="s">
        <v>550</v>
      </c>
      <c r="C351" s="745">
        <v>89301301</v>
      </c>
      <c r="D351" s="746" t="s">
        <v>4981</v>
      </c>
      <c r="E351" s="747" t="s">
        <v>3891</v>
      </c>
      <c r="F351" s="745" t="s">
        <v>3881</v>
      </c>
      <c r="G351" s="745" t="s">
        <v>4165</v>
      </c>
      <c r="H351" s="745" t="s">
        <v>551</v>
      </c>
      <c r="I351" s="745" t="s">
        <v>1625</v>
      </c>
      <c r="J351" s="745" t="s">
        <v>863</v>
      </c>
      <c r="K351" s="745" t="s">
        <v>4294</v>
      </c>
      <c r="L351" s="748">
        <v>0</v>
      </c>
      <c r="M351" s="748">
        <v>0</v>
      </c>
      <c r="N351" s="745">
        <v>2</v>
      </c>
      <c r="O351" s="749">
        <v>1</v>
      </c>
      <c r="P351" s="748"/>
      <c r="Q351" s="750"/>
      <c r="R351" s="745"/>
      <c r="S351" s="750">
        <v>0</v>
      </c>
      <c r="T351" s="749"/>
      <c r="U351" s="744">
        <v>0</v>
      </c>
    </row>
    <row r="352" spans="1:21" ht="14.4" customHeight="1" x14ac:dyDescent="0.3">
      <c r="A352" s="743">
        <v>30</v>
      </c>
      <c r="B352" s="745" t="s">
        <v>550</v>
      </c>
      <c r="C352" s="745">
        <v>89301301</v>
      </c>
      <c r="D352" s="746" t="s">
        <v>4981</v>
      </c>
      <c r="E352" s="747" t="s">
        <v>3891</v>
      </c>
      <c r="F352" s="745" t="s">
        <v>3881</v>
      </c>
      <c r="G352" s="745" t="s">
        <v>3927</v>
      </c>
      <c r="H352" s="745" t="s">
        <v>2717</v>
      </c>
      <c r="I352" s="745" t="s">
        <v>2964</v>
      </c>
      <c r="J352" s="745" t="s">
        <v>2965</v>
      </c>
      <c r="K352" s="745" t="s">
        <v>3843</v>
      </c>
      <c r="L352" s="748">
        <v>162.13</v>
      </c>
      <c r="M352" s="748">
        <v>162.13</v>
      </c>
      <c r="N352" s="745">
        <v>1</v>
      </c>
      <c r="O352" s="749">
        <v>0.5</v>
      </c>
      <c r="P352" s="748"/>
      <c r="Q352" s="750">
        <v>0</v>
      </c>
      <c r="R352" s="745"/>
      <c r="S352" s="750">
        <v>0</v>
      </c>
      <c r="T352" s="749"/>
      <c r="U352" s="744">
        <v>0</v>
      </c>
    </row>
    <row r="353" spans="1:21" ht="14.4" customHeight="1" x14ac:dyDescent="0.3">
      <c r="A353" s="743">
        <v>30</v>
      </c>
      <c r="B353" s="745" t="s">
        <v>550</v>
      </c>
      <c r="C353" s="745">
        <v>89301301</v>
      </c>
      <c r="D353" s="746" t="s">
        <v>4981</v>
      </c>
      <c r="E353" s="747" t="s">
        <v>3891</v>
      </c>
      <c r="F353" s="745" t="s">
        <v>3881</v>
      </c>
      <c r="G353" s="745" t="s">
        <v>3927</v>
      </c>
      <c r="H353" s="745" t="s">
        <v>2717</v>
      </c>
      <c r="I353" s="745" t="s">
        <v>3096</v>
      </c>
      <c r="J353" s="745" t="s">
        <v>2767</v>
      </c>
      <c r="K353" s="745" t="s">
        <v>3844</v>
      </c>
      <c r="L353" s="748">
        <v>216.16</v>
      </c>
      <c r="M353" s="748">
        <v>864.64</v>
      </c>
      <c r="N353" s="745">
        <v>4</v>
      </c>
      <c r="O353" s="749">
        <v>2</v>
      </c>
      <c r="P353" s="748">
        <v>216.16</v>
      </c>
      <c r="Q353" s="750">
        <v>0.25</v>
      </c>
      <c r="R353" s="745">
        <v>1</v>
      </c>
      <c r="S353" s="750">
        <v>0.25</v>
      </c>
      <c r="T353" s="749">
        <v>0.5</v>
      </c>
      <c r="U353" s="744">
        <v>0.25</v>
      </c>
    </row>
    <row r="354" spans="1:21" ht="14.4" customHeight="1" x14ac:dyDescent="0.3">
      <c r="A354" s="743">
        <v>30</v>
      </c>
      <c r="B354" s="745" t="s">
        <v>550</v>
      </c>
      <c r="C354" s="745">
        <v>89301301</v>
      </c>
      <c r="D354" s="746" t="s">
        <v>4981</v>
      </c>
      <c r="E354" s="747" t="s">
        <v>3891</v>
      </c>
      <c r="F354" s="745" t="s">
        <v>3881</v>
      </c>
      <c r="G354" s="745" t="s">
        <v>3927</v>
      </c>
      <c r="H354" s="745" t="s">
        <v>2717</v>
      </c>
      <c r="I354" s="745" t="s">
        <v>3096</v>
      </c>
      <c r="J354" s="745" t="s">
        <v>2767</v>
      </c>
      <c r="K354" s="745" t="s">
        <v>3844</v>
      </c>
      <c r="L354" s="748">
        <v>138</v>
      </c>
      <c r="M354" s="748">
        <v>138</v>
      </c>
      <c r="N354" s="745">
        <v>1</v>
      </c>
      <c r="O354" s="749">
        <v>1</v>
      </c>
      <c r="P354" s="748">
        <v>138</v>
      </c>
      <c r="Q354" s="750">
        <v>1</v>
      </c>
      <c r="R354" s="745">
        <v>1</v>
      </c>
      <c r="S354" s="750">
        <v>1</v>
      </c>
      <c r="T354" s="749">
        <v>1</v>
      </c>
      <c r="U354" s="744">
        <v>1</v>
      </c>
    </row>
    <row r="355" spans="1:21" ht="14.4" customHeight="1" x14ac:dyDescent="0.3">
      <c r="A355" s="743">
        <v>30</v>
      </c>
      <c r="B355" s="745" t="s">
        <v>550</v>
      </c>
      <c r="C355" s="745">
        <v>89301301</v>
      </c>
      <c r="D355" s="746" t="s">
        <v>4981</v>
      </c>
      <c r="E355" s="747" t="s">
        <v>3891</v>
      </c>
      <c r="F355" s="745" t="s">
        <v>3881</v>
      </c>
      <c r="G355" s="745" t="s">
        <v>4295</v>
      </c>
      <c r="H355" s="745" t="s">
        <v>551</v>
      </c>
      <c r="I355" s="745" t="s">
        <v>4296</v>
      </c>
      <c r="J355" s="745" t="s">
        <v>1857</v>
      </c>
      <c r="K355" s="745" t="s">
        <v>569</v>
      </c>
      <c r="L355" s="748">
        <v>0</v>
      </c>
      <c r="M355" s="748">
        <v>0</v>
      </c>
      <c r="N355" s="745">
        <v>1</v>
      </c>
      <c r="O355" s="749">
        <v>0.5</v>
      </c>
      <c r="P355" s="748"/>
      <c r="Q355" s="750"/>
      <c r="R355" s="745"/>
      <c r="S355" s="750">
        <v>0</v>
      </c>
      <c r="T355" s="749"/>
      <c r="U355" s="744">
        <v>0</v>
      </c>
    </row>
    <row r="356" spans="1:21" ht="14.4" customHeight="1" x14ac:dyDescent="0.3">
      <c r="A356" s="743">
        <v>30</v>
      </c>
      <c r="B356" s="745" t="s">
        <v>550</v>
      </c>
      <c r="C356" s="745">
        <v>89301301</v>
      </c>
      <c r="D356" s="746" t="s">
        <v>4981</v>
      </c>
      <c r="E356" s="747" t="s">
        <v>3891</v>
      </c>
      <c r="F356" s="745" t="s">
        <v>3881</v>
      </c>
      <c r="G356" s="745" t="s">
        <v>3933</v>
      </c>
      <c r="H356" s="745" t="s">
        <v>551</v>
      </c>
      <c r="I356" s="745" t="s">
        <v>765</v>
      </c>
      <c r="J356" s="745" t="s">
        <v>4297</v>
      </c>
      <c r="K356" s="745" t="s">
        <v>3838</v>
      </c>
      <c r="L356" s="748">
        <v>29.48</v>
      </c>
      <c r="M356" s="748">
        <v>29.48</v>
      </c>
      <c r="N356" s="745">
        <v>1</v>
      </c>
      <c r="O356" s="749">
        <v>0.5</v>
      </c>
      <c r="P356" s="748"/>
      <c r="Q356" s="750">
        <v>0</v>
      </c>
      <c r="R356" s="745"/>
      <c r="S356" s="750">
        <v>0</v>
      </c>
      <c r="T356" s="749"/>
      <c r="U356" s="744">
        <v>0</v>
      </c>
    </row>
    <row r="357" spans="1:21" ht="14.4" customHeight="1" x14ac:dyDescent="0.3">
      <c r="A357" s="743">
        <v>30</v>
      </c>
      <c r="B357" s="745" t="s">
        <v>550</v>
      </c>
      <c r="C357" s="745">
        <v>89301301</v>
      </c>
      <c r="D357" s="746" t="s">
        <v>4981</v>
      </c>
      <c r="E357" s="747" t="s">
        <v>3891</v>
      </c>
      <c r="F357" s="745" t="s">
        <v>3881</v>
      </c>
      <c r="G357" s="745" t="s">
        <v>3933</v>
      </c>
      <c r="H357" s="745" t="s">
        <v>551</v>
      </c>
      <c r="I357" s="745" t="s">
        <v>1137</v>
      </c>
      <c r="J357" s="745" t="s">
        <v>3934</v>
      </c>
      <c r="K357" s="745" t="s">
        <v>3935</v>
      </c>
      <c r="L357" s="748">
        <v>36.89</v>
      </c>
      <c r="M357" s="748">
        <v>73.78</v>
      </c>
      <c r="N357" s="745">
        <v>2</v>
      </c>
      <c r="O357" s="749">
        <v>1</v>
      </c>
      <c r="P357" s="748">
        <v>36.89</v>
      </c>
      <c r="Q357" s="750">
        <v>0.5</v>
      </c>
      <c r="R357" s="745">
        <v>1</v>
      </c>
      <c r="S357" s="750">
        <v>0.5</v>
      </c>
      <c r="T357" s="749">
        <v>0.5</v>
      </c>
      <c r="U357" s="744">
        <v>0.5</v>
      </c>
    </row>
    <row r="358" spans="1:21" ht="14.4" customHeight="1" x14ac:dyDescent="0.3">
      <c r="A358" s="743">
        <v>30</v>
      </c>
      <c r="B358" s="745" t="s">
        <v>550</v>
      </c>
      <c r="C358" s="745">
        <v>89301301</v>
      </c>
      <c r="D358" s="746" t="s">
        <v>4981</v>
      </c>
      <c r="E358" s="747" t="s">
        <v>3891</v>
      </c>
      <c r="F358" s="745" t="s">
        <v>3881</v>
      </c>
      <c r="G358" s="745" t="s">
        <v>3936</v>
      </c>
      <c r="H358" s="745" t="s">
        <v>551</v>
      </c>
      <c r="I358" s="745" t="s">
        <v>1245</v>
      </c>
      <c r="J358" s="745" t="s">
        <v>823</v>
      </c>
      <c r="K358" s="745" t="s">
        <v>3937</v>
      </c>
      <c r="L358" s="748">
        <v>57.65</v>
      </c>
      <c r="M358" s="748">
        <v>115.3</v>
      </c>
      <c r="N358" s="745">
        <v>2</v>
      </c>
      <c r="O358" s="749">
        <v>1</v>
      </c>
      <c r="P358" s="748"/>
      <c r="Q358" s="750">
        <v>0</v>
      </c>
      <c r="R358" s="745"/>
      <c r="S358" s="750">
        <v>0</v>
      </c>
      <c r="T358" s="749"/>
      <c r="U358" s="744">
        <v>0</v>
      </c>
    </row>
    <row r="359" spans="1:21" ht="14.4" customHeight="1" x14ac:dyDescent="0.3">
      <c r="A359" s="743">
        <v>30</v>
      </c>
      <c r="B359" s="745" t="s">
        <v>550</v>
      </c>
      <c r="C359" s="745">
        <v>89301301</v>
      </c>
      <c r="D359" s="746" t="s">
        <v>4981</v>
      </c>
      <c r="E359" s="747" t="s">
        <v>3891</v>
      </c>
      <c r="F359" s="745" t="s">
        <v>3881</v>
      </c>
      <c r="G359" s="745" t="s">
        <v>4298</v>
      </c>
      <c r="H359" s="745" t="s">
        <v>551</v>
      </c>
      <c r="I359" s="745" t="s">
        <v>1961</v>
      </c>
      <c r="J359" s="745" t="s">
        <v>1962</v>
      </c>
      <c r="K359" s="745" t="s">
        <v>1105</v>
      </c>
      <c r="L359" s="748">
        <v>0</v>
      </c>
      <c r="M359" s="748">
        <v>0</v>
      </c>
      <c r="N359" s="745">
        <v>1</v>
      </c>
      <c r="O359" s="749">
        <v>0.5</v>
      </c>
      <c r="P359" s="748">
        <v>0</v>
      </c>
      <c r="Q359" s="750"/>
      <c r="R359" s="745">
        <v>1</v>
      </c>
      <c r="S359" s="750">
        <v>1</v>
      </c>
      <c r="T359" s="749">
        <v>0.5</v>
      </c>
      <c r="U359" s="744">
        <v>1</v>
      </c>
    </row>
    <row r="360" spans="1:21" ht="14.4" customHeight="1" x14ac:dyDescent="0.3">
      <c r="A360" s="743">
        <v>30</v>
      </c>
      <c r="B360" s="745" t="s">
        <v>550</v>
      </c>
      <c r="C360" s="745">
        <v>89301301</v>
      </c>
      <c r="D360" s="746" t="s">
        <v>4981</v>
      </c>
      <c r="E360" s="747" t="s">
        <v>3891</v>
      </c>
      <c r="F360" s="745" t="s">
        <v>3881</v>
      </c>
      <c r="G360" s="745" t="s">
        <v>4299</v>
      </c>
      <c r="H360" s="745" t="s">
        <v>2717</v>
      </c>
      <c r="I360" s="745" t="s">
        <v>2980</v>
      </c>
      <c r="J360" s="745" t="s">
        <v>2981</v>
      </c>
      <c r="K360" s="745" t="s">
        <v>569</v>
      </c>
      <c r="L360" s="748">
        <v>164.15</v>
      </c>
      <c r="M360" s="748">
        <v>164.15</v>
      </c>
      <c r="N360" s="745">
        <v>1</v>
      </c>
      <c r="O360" s="749">
        <v>0.5</v>
      </c>
      <c r="P360" s="748"/>
      <c r="Q360" s="750">
        <v>0</v>
      </c>
      <c r="R360" s="745"/>
      <c r="S360" s="750">
        <v>0</v>
      </c>
      <c r="T360" s="749"/>
      <c r="U360" s="744">
        <v>0</v>
      </c>
    </row>
    <row r="361" spans="1:21" ht="14.4" customHeight="1" x14ac:dyDescent="0.3">
      <c r="A361" s="743">
        <v>30</v>
      </c>
      <c r="B361" s="745" t="s">
        <v>550</v>
      </c>
      <c r="C361" s="745">
        <v>89301301</v>
      </c>
      <c r="D361" s="746" t="s">
        <v>4981</v>
      </c>
      <c r="E361" s="747" t="s">
        <v>3891</v>
      </c>
      <c r="F361" s="745" t="s">
        <v>3881</v>
      </c>
      <c r="G361" s="745" t="s">
        <v>4300</v>
      </c>
      <c r="H361" s="745" t="s">
        <v>551</v>
      </c>
      <c r="I361" s="745" t="s">
        <v>4301</v>
      </c>
      <c r="J361" s="745" t="s">
        <v>1910</v>
      </c>
      <c r="K361" s="745" t="s">
        <v>4302</v>
      </c>
      <c r="L361" s="748">
        <v>0</v>
      </c>
      <c r="M361" s="748">
        <v>0</v>
      </c>
      <c r="N361" s="745">
        <v>1</v>
      </c>
      <c r="O361" s="749">
        <v>0.5</v>
      </c>
      <c r="P361" s="748"/>
      <c r="Q361" s="750"/>
      <c r="R361" s="745"/>
      <c r="S361" s="750">
        <v>0</v>
      </c>
      <c r="T361" s="749"/>
      <c r="U361" s="744">
        <v>0</v>
      </c>
    </row>
    <row r="362" spans="1:21" ht="14.4" customHeight="1" x14ac:dyDescent="0.3">
      <c r="A362" s="743">
        <v>30</v>
      </c>
      <c r="B362" s="745" t="s">
        <v>550</v>
      </c>
      <c r="C362" s="745">
        <v>89301301</v>
      </c>
      <c r="D362" s="746" t="s">
        <v>4981</v>
      </c>
      <c r="E362" s="747" t="s">
        <v>3891</v>
      </c>
      <c r="F362" s="745" t="s">
        <v>3881</v>
      </c>
      <c r="G362" s="745" t="s">
        <v>3942</v>
      </c>
      <c r="H362" s="745" t="s">
        <v>2717</v>
      </c>
      <c r="I362" s="745" t="s">
        <v>3032</v>
      </c>
      <c r="J362" s="745" t="s">
        <v>3033</v>
      </c>
      <c r="K362" s="745" t="s">
        <v>1105</v>
      </c>
      <c r="L362" s="748">
        <v>232.44</v>
      </c>
      <c r="M362" s="748">
        <v>232.44</v>
      </c>
      <c r="N362" s="745">
        <v>1</v>
      </c>
      <c r="O362" s="749">
        <v>0.5</v>
      </c>
      <c r="P362" s="748">
        <v>232.44</v>
      </c>
      <c r="Q362" s="750">
        <v>1</v>
      </c>
      <c r="R362" s="745">
        <v>1</v>
      </c>
      <c r="S362" s="750">
        <v>1</v>
      </c>
      <c r="T362" s="749">
        <v>0.5</v>
      </c>
      <c r="U362" s="744">
        <v>1</v>
      </c>
    </row>
    <row r="363" spans="1:21" ht="14.4" customHeight="1" x14ac:dyDescent="0.3">
      <c r="A363" s="743">
        <v>30</v>
      </c>
      <c r="B363" s="745" t="s">
        <v>550</v>
      </c>
      <c r="C363" s="745">
        <v>89301301</v>
      </c>
      <c r="D363" s="746" t="s">
        <v>4981</v>
      </c>
      <c r="E363" s="747" t="s">
        <v>3891</v>
      </c>
      <c r="F363" s="745" t="s">
        <v>3881</v>
      </c>
      <c r="G363" s="745" t="s">
        <v>4169</v>
      </c>
      <c r="H363" s="745" t="s">
        <v>2717</v>
      </c>
      <c r="I363" s="745" t="s">
        <v>2848</v>
      </c>
      <c r="J363" s="745" t="s">
        <v>2849</v>
      </c>
      <c r="K363" s="745" t="s">
        <v>3756</v>
      </c>
      <c r="L363" s="748">
        <v>193.77</v>
      </c>
      <c r="M363" s="748">
        <v>193.77</v>
      </c>
      <c r="N363" s="745">
        <v>1</v>
      </c>
      <c r="O363" s="749">
        <v>0.5</v>
      </c>
      <c r="P363" s="748"/>
      <c r="Q363" s="750">
        <v>0</v>
      </c>
      <c r="R363" s="745"/>
      <c r="S363" s="750">
        <v>0</v>
      </c>
      <c r="T363" s="749"/>
      <c r="U363" s="744">
        <v>0</v>
      </c>
    </row>
    <row r="364" spans="1:21" ht="14.4" customHeight="1" x14ac:dyDescent="0.3">
      <c r="A364" s="743">
        <v>30</v>
      </c>
      <c r="B364" s="745" t="s">
        <v>550</v>
      </c>
      <c r="C364" s="745">
        <v>89301301</v>
      </c>
      <c r="D364" s="746" t="s">
        <v>4981</v>
      </c>
      <c r="E364" s="747" t="s">
        <v>3891</v>
      </c>
      <c r="F364" s="745" t="s">
        <v>3881</v>
      </c>
      <c r="G364" s="745" t="s">
        <v>3951</v>
      </c>
      <c r="H364" s="745" t="s">
        <v>551</v>
      </c>
      <c r="I364" s="745" t="s">
        <v>4303</v>
      </c>
      <c r="J364" s="745" t="s">
        <v>4304</v>
      </c>
      <c r="K364" s="745" t="s">
        <v>3956</v>
      </c>
      <c r="L364" s="748">
        <v>0</v>
      </c>
      <c r="M364" s="748">
        <v>0</v>
      </c>
      <c r="N364" s="745">
        <v>2</v>
      </c>
      <c r="O364" s="749">
        <v>1</v>
      </c>
      <c r="P364" s="748"/>
      <c r="Q364" s="750"/>
      <c r="R364" s="745"/>
      <c r="S364" s="750">
        <v>0</v>
      </c>
      <c r="T364" s="749"/>
      <c r="U364" s="744">
        <v>0</v>
      </c>
    </row>
    <row r="365" spans="1:21" ht="14.4" customHeight="1" x14ac:dyDescent="0.3">
      <c r="A365" s="743">
        <v>30</v>
      </c>
      <c r="B365" s="745" t="s">
        <v>550</v>
      </c>
      <c r="C365" s="745">
        <v>89301301</v>
      </c>
      <c r="D365" s="746" t="s">
        <v>4981</v>
      </c>
      <c r="E365" s="747" t="s">
        <v>3891</v>
      </c>
      <c r="F365" s="745" t="s">
        <v>3881</v>
      </c>
      <c r="G365" s="745" t="s">
        <v>3951</v>
      </c>
      <c r="H365" s="745" t="s">
        <v>551</v>
      </c>
      <c r="I365" s="745" t="s">
        <v>4305</v>
      </c>
      <c r="J365" s="745" t="s">
        <v>4306</v>
      </c>
      <c r="K365" s="745" t="s">
        <v>3954</v>
      </c>
      <c r="L365" s="748">
        <v>26.64</v>
      </c>
      <c r="M365" s="748">
        <v>26.64</v>
      </c>
      <c r="N365" s="745">
        <v>1</v>
      </c>
      <c r="O365" s="749">
        <v>0.5</v>
      </c>
      <c r="P365" s="748"/>
      <c r="Q365" s="750">
        <v>0</v>
      </c>
      <c r="R365" s="745"/>
      <c r="S365" s="750">
        <v>0</v>
      </c>
      <c r="T365" s="749"/>
      <c r="U365" s="744">
        <v>0</v>
      </c>
    </row>
    <row r="366" spans="1:21" ht="14.4" customHeight="1" x14ac:dyDescent="0.3">
      <c r="A366" s="743">
        <v>30</v>
      </c>
      <c r="B366" s="745" t="s">
        <v>550</v>
      </c>
      <c r="C366" s="745">
        <v>89301301</v>
      </c>
      <c r="D366" s="746" t="s">
        <v>4981</v>
      </c>
      <c r="E366" s="747" t="s">
        <v>3891</v>
      </c>
      <c r="F366" s="745" t="s">
        <v>3881</v>
      </c>
      <c r="G366" s="745" t="s">
        <v>3951</v>
      </c>
      <c r="H366" s="745" t="s">
        <v>551</v>
      </c>
      <c r="I366" s="745" t="s">
        <v>1036</v>
      </c>
      <c r="J366" s="745" t="s">
        <v>1037</v>
      </c>
      <c r="K366" s="745" t="s">
        <v>3955</v>
      </c>
      <c r="L366" s="748">
        <v>61.65</v>
      </c>
      <c r="M366" s="748">
        <v>61.65</v>
      </c>
      <c r="N366" s="745">
        <v>1</v>
      </c>
      <c r="O366" s="749">
        <v>0.5</v>
      </c>
      <c r="P366" s="748"/>
      <c r="Q366" s="750">
        <v>0</v>
      </c>
      <c r="R366" s="745"/>
      <c r="S366" s="750">
        <v>0</v>
      </c>
      <c r="T366" s="749"/>
      <c r="U366" s="744">
        <v>0</v>
      </c>
    </row>
    <row r="367" spans="1:21" ht="14.4" customHeight="1" x14ac:dyDescent="0.3">
      <c r="A367" s="743">
        <v>30</v>
      </c>
      <c r="B367" s="745" t="s">
        <v>550</v>
      </c>
      <c r="C367" s="745">
        <v>89301301</v>
      </c>
      <c r="D367" s="746" t="s">
        <v>4981</v>
      </c>
      <c r="E367" s="747" t="s">
        <v>3891</v>
      </c>
      <c r="F367" s="745" t="s">
        <v>3881</v>
      </c>
      <c r="G367" s="745" t="s">
        <v>3951</v>
      </c>
      <c r="H367" s="745" t="s">
        <v>551</v>
      </c>
      <c r="I367" s="745" t="s">
        <v>1040</v>
      </c>
      <c r="J367" s="745" t="s">
        <v>1041</v>
      </c>
      <c r="K367" s="745" t="s">
        <v>3956</v>
      </c>
      <c r="L367" s="748">
        <v>82.2</v>
      </c>
      <c r="M367" s="748">
        <v>82.2</v>
      </c>
      <c r="N367" s="745">
        <v>1</v>
      </c>
      <c r="O367" s="749">
        <v>0.5</v>
      </c>
      <c r="P367" s="748"/>
      <c r="Q367" s="750">
        <v>0</v>
      </c>
      <c r="R367" s="745"/>
      <c r="S367" s="750">
        <v>0</v>
      </c>
      <c r="T367" s="749"/>
      <c r="U367" s="744">
        <v>0</v>
      </c>
    </row>
    <row r="368" spans="1:21" ht="14.4" customHeight="1" x14ac:dyDescent="0.3">
      <c r="A368" s="743">
        <v>30</v>
      </c>
      <c r="B368" s="745" t="s">
        <v>550</v>
      </c>
      <c r="C368" s="745">
        <v>89301301</v>
      </c>
      <c r="D368" s="746" t="s">
        <v>4981</v>
      </c>
      <c r="E368" s="747" t="s">
        <v>3891</v>
      </c>
      <c r="F368" s="745" t="s">
        <v>3881</v>
      </c>
      <c r="G368" s="745" t="s">
        <v>3951</v>
      </c>
      <c r="H368" s="745" t="s">
        <v>551</v>
      </c>
      <c r="I368" s="745" t="s">
        <v>3958</v>
      </c>
      <c r="J368" s="745" t="s">
        <v>3959</v>
      </c>
      <c r="K368" s="745" t="s">
        <v>3954</v>
      </c>
      <c r="L368" s="748">
        <v>0</v>
      </c>
      <c r="M368" s="748">
        <v>0</v>
      </c>
      <c r="N368" s="745">
        <v>11</v>
      </c>
      <c r="O368" s="749">
        <v>5.5</v>
      </c>
      <c r="P368" s="748">
        <v>0</v>
      </c>
      <c r="Q368" s="750"/>
      <c r="R368" s="745">
        <v>1</v>
      </c>
      <c r="S368" s="750">
        <v>9.0909090909090912E-2</v>
      </c>
      <c r="T368" s="749">
        <v>0.5</v>
      </c>
      <c r="U368" s="744">
        <v>9.0909090909090912E-2</v>
      </c>
    </row>
    <row r="369" spans="1:21" ht="14.4" customHeight="1" x14ac:dyDescent="0.3">
      <c r="A369" s="743">
        <v>30</v>
      </c>
      <c r="B369" s="745" t="s">
        <v>550</v>
      </c>
      <c r="C369" s="745">
        <v>89301301</v>
      </c>
      <c r="D369" s="746" t="s">
        <v>4981</v>
      </c>
      <c r="E369" s="747" t="s">
        <v>3891</v>
      </c>
      <c r="F369" s="745" t="s">
        <v>3881</v>
      </c>
      <c r="G369" s="745" t="s">
        <v>3951</v>
      </c>
      <c r="H369" s="745" t="s">
        <v>551</v>
      </c>
      <c r="I369" s="745" t="s">
        <v>1248</v>
      </c>
      <c r="J369" s="745" t="s">
        <v>3959</v>
      </c>
      <c r="K369" s="745" t="s">
        <v>3960</v>
      </c>
      <c r="L369" s="748">
        <v>66.599999999999994</v>
      </c>
      <c r="M369" s="748">
        <v>199.79999999999998</v>
      </c>
      <c r="N369" s="745">
        <v>3</v>
      </c>
      <c r="O369" s="749">
        <v>1.5</v>
      </c>
      <c r="P369" s="748">
        <v>66.599999999999994</v>
      </c>
      <c r="Q369" s="750">
        <v>0.33333333333333331</v>
      </c>
      <c r="R369" s="745">
        <v>1</v>
      </c>
      <c r="S369" s="750">
        <v>0.33333333333333331</v>
      </c>
      <c r="T369" s="749">
        <v>0.5</v>
      </c>
      <c r="U369" s="744">
        <v>0.33333333333333331</v>
      </c>
    </row>
    <row r="370" spans="1:21" ht="14.4" customHeight="1" x14ac:dyDescent="0.3">
      <c r="A370" s="743">
        <v>30</v>
      </c>
      <c r="B370" s="745" t="s">
        <v>550</v>
      </c>
      <c r="C370" s="745">
        <v>89301301</v>
      </c>
      <c r="D370" s="746" t="s">
        <v>4981</v>
      </c>
      <c r="E370" s="747" t="s">
        <v>3891</v>
      </c>
      <c r="F370" s="745" t="s">
        <v>3881</v>
      </c>
      <c r="G370" s="745" t="s">
        <v>3961</v>
      </c>
      <c r="H370" s="745" t="s">
        <v>2717</v>
      </c>
      <c r="I370" s="745" t="s">
        <v>2881</v>
      </c>
      <c r="J370" s="745" t="s">
        <v>2886</v>
      </c>
      <c r="K370" s="745" t="s">
        <v>3828</v>
      </c>
      <c r="L370" s="748">
        <v>443.52</v>
      </c>
      <c r="M370" s="748">
        <v>443.52</v>
      </c>
      <c r="N370" s="745">
        <v>1</v>
      </c>
      <c r="O370" s="749">
        <v>0.5</v>
      </c>
      <c r="P370" s="748">
        <v>443.52</v>
      </c>
      <c r="Q370" s="750">
        <v>1</v>
      </c>
      <c r="R370" s="745">
        <v>1</v>
      </c>
      <c r="S370" s="750">
        <v>1</v>
      </c>
      <c r="T370" s="749">
        <v>0.5</v>
      </c>
      <c r="U370" s="744">
        <v>1</v>
      </c>
    </row>
    <row r="371" spans="1:21" ht="14.4" customHeight="1" x14ac:dyDescent="0.3">
      <c r="A371" s="743">
        <v>30</v>
      </c>
      <c r="B371" s="745" t="s">
        <v>550</v>
      </c>
      <c r="C371" s="745">
        <v>89301301</v>
      </c>
      <c r="D371" s="746" t="s">
        <v>4981</v>
      </c>
      <c r="E371" s="747" t="s">
        <v>3891</v>
      </c>
      <c r="F371" s="745" t="s">
        <v>3881</v>
      </c>
      <c r="G371" s="745" t="s">
        <v>3962</v>
      </c>
      <c r="H371" s="745" t="s">
        <v>551</v>
      </c>
      <c r="I371" s="745" t="s">
        <v>4307</v>
      </c>
      <c r="J371" s="745" t="s">
        <v>703</v>
      </c>
      <c r="K371" s="745" t="s">
        <v>4308</v>
      </c>
      <c r="L371" s="748">
        <v>0</v>
      </c>
      <c r="M371" s="748">
        <v>0</v>
      </c>
      <c r="N371" s="745">
        <v>1</v>
      </c>
      <c r="O371" s="749">
        <v>0.5</v>
      </c>
      <c r="P371" s="748"/>
      <c r="Q371" s="750"/>
      <c r="R371" s="745"/>
      <c r="S371" s="750">
        <v>0</v>
      </c>
      <c r="T371" s="749"/>
      <c r="U371" s="744">
        <v>0</v>
      </c>
    </row>
    <row r="372" spans="1:21" ht="14.4" customHeight="1" x14ac:dyDescent="0.3">
      <c r="A372" s="743">
        <v>30</v>
      </c>
      <c r="B372" s="745" t="s">
        <v>550</v>
      </c>
      <c r="C372" s="745">
        <v>89301301</v>
      </c>
      <c r="D372" s="746" t="s">
        <v>4981</v>
      </c>
      <c r="E372" s="747" t="s">
        <v>3891</v>
      </c>
      <c r="F372" s="745" t="s">
        <v>3881</v>
      </c>
      <c r="G372" s="745" t="s">
        <v>3969</v>
      </c>
      <c r="H372" s="745" t="s">
        <v>551</v>
      </c>
      <c r="I372" s="745" t="s">
        <v>968</v>
      </c>
      <c r="J372" s="745" t="s">
        <v>969</v>
      </c>
      <c r="K372" s="745" t="s">
        <v>970</v>
      </c>
      <c r="L372" s="748">
        <v>56.23</v>
      </c>
      <c r="M372" s="748">
        <v>56.23</v>
      </c>
      <c r="N372" s="745">
        <v>1</v>
      </c>
      <c r="O372" s="749">
        <v>0.5</v>
      </c>
      <c r="P372" s="748">
        <v>56.23</v>
      </c>
      <c r="Q372" s="750">
        <v>1</v>
      </c>
      <c r="R372" s="745">
        <v>1</v>
      </c>
      <c r="S372" s="750">
        <v>1</v>
      </c>
      <c r="T372" s="749">
        <v>0.5</v>
      </c>
      <c r="U372" s="744">
        <v>1</v>
      </c>
    </row>
    <row r="373" spans="1:21" ht="14.4" customHeight="1" x14ac:dyDescent="0.3">
      <c r="A373" s="743">
        <v>30</v>
      </c>
      <c r="B373" s="745" t="s">
        <v>550</v>
      </c>
      <c r="C373" s="745">
        <v>89301301</v>
      </c>
      <c r="D373" s="746" t="s">
        <v>4981</v>
      </c>
      <c r="E373" s="747" t="s">
        <v>3891</v>
      </c>
      <c r="F373" s="745" t="s">
        <v>3881</v>
      </c>
      <c r="G373" s="745" t="s">
        <v>3975</v>
      </c>
      <c r="H373" s="745" t="s">
        <v>551</v>
      </c>
      <c r="I373" s="745" t="s">
        <v>1321</v>
      </c>
      <c r="J373" s="745" t="s">
        <v>1322</v>
      </c>
      <c r="K373" s="745" t="s">
        <v>1323</v>
      </c>
      <c r="L373" s="748">
        <v>24.22</v>
      </c>
      <c r="M373" s="748">
        <v>72.66</v>
      </c>
      <c r="N373" s="745">
        <v>3</v>
      </c>
      <c r="O373" s="749">
        <v>1.5</v>
      </c>
      <c r="P373" s="748"/>
      <c r="Q373" s="750">
        <v>0</v>
      </c>
      <c r="R373" s="745"/>
      <c r="S373" s="750">
        <v>0</v>
      </c>
      <c r="T373" s="749"/>
      <c r="U373" s="744">
        <v>0</v>
      </c>
    </row>
    <row r="374" spans="1:21" ht="14.4" customHeight="1" x14ac:dyDescent="0.3">
      <c r="A374" s="743">
        <v>30</v>
      </c>
      <c r="B374" s="745" t="s">
        <v>550</v>
      </c>
      <c r="C374" s="745">
        <v>89301301</v>
      </c>
      <c r="D374" s="746" t="s">
        <v>4981</v>
      </c>
      <c r="E374" s="747" t="s">
        <v>3891</v>
      </c>
      <c r="F374" s="745" t="s">
        <v>3881</v>
      </c>
      <c r="G374" s="745" t="s">
        <v>3975</v>
      </c>
      <c r="H374" s="745" t="s">
        <v>551</v>
      </c>
      <c r="I374" s="745" t="s">
        <v>3976</v>
      </c>
      <c r="J374" s="745" t="s">
        <v>855</v>
      </c>
      <c r="K374" s="745" t="s">
        <v>3180</v>
      </c>
      <c r="L374" s="748">
        <v>0</v>
      </c>
      <c r="M374" s="748">
        <v>0</v>
      </c>
      <c r="N374" s="745">
        <v>1</v>
      </c>
      <c r="O374" s="749">
        <v>0.5</v>
      </c>
      <c r="P374" s="748">
        <v>0</v>
      </c>
      <c r="Q374" s="750"/>
      <c r="R374" s="745">
        <v>1</v>
      </c>
      <c r="S374" s="750">
        <v>1</v>
      </c>
      <c r="T374" s="749">
        <v>0.5</v>
      </c>
      <c r="U374" s="744">
        <v>1</v>
      </c>
    </row>
    <row r="375" spans="1:21" ht="14.4" customHeight="1" x14ac:dyDescent="0.3">
      <c r="A375" s="743">
        <v>30</v>
      </c>
      <c r="B375" s="745" t="s">
        <v>550</v>
      </c>
      <c r="C375" s="745">
        <v>89301301</v>
      </c>
      <c r="D375" s="746" t="s">
        <v>4981</v>
      </c>
      <c r="E375" s="747" t="s">
        <v>3891</v>
      </c>
      <c r="F375" s="745" t="s">
        <v>3881</v>
      </c>
      <c r="G375" s="745" t="s">
        <v>3975</v>
      </c>
      <c r="H375" s="745" t="s">
        <v>551</v>
      </c>
      <c r="I375" s="745" t="s">
        <v>854</v>
      </c>
      <c r="J375" s="745" t="s">
        <v>855</v>
      </c>
      <c r="K375" s="745" t="s">
        <v>3187</v>
      </c>
      <c r="L375" s="748">
        <v>40.36</v>
      </c>
      <c r="M375" s="748">
        <v>40.36</v>
      </c>
      <c r="N375" s="745">
        <v>1</v>
      </c>
      <c r="O375" s="749">
        <v>0.5</v>
      </c>
      <c r="P375" s="748"/>
      <c r="Q375" s="750">
        <v>0</v>
      </c>
      <c r="R375" s="745"/>
      <c r="S375" s="750">
        <v>0</v>
      </c>
      <c r="T375" s="749"/>
      <c r="U375" s="744">
        <v>0</v>
      </c>
    </row>
    <row r="376" spans="1:21" ht="14.4" customHeight="1" x14ac:dyDescent="0.3">
      <c r="A376" s="743">
        <v>30</v>
      </c>
      <c r="B376" s="745" t="s">
        <v>550</v>
      </c>
      <c r="C376" s="745">
        <v>89301301</v>
      </c>
      <c r="D376" s="746" t="s">
        <v>4981</v>
      </c>
      <c r="E376" s="747" t="s">
        <v>3891</v>
      </c>
      <c r="F376" s="745" t="s">
        <v>3881</v>
      </c>
      <c r="G376" s="745" t="s">
        <v>3977</v>
      </c>
      <c r="H376" s="745" t="s">
        <v>551</v>
      </c>
      <c r="I376" s="745" t="s">
        <v>2036</v>
      </c>
      <c r="J376" s="745" t="s">
        <v>2037</v>
      </c>
      <c r="K376" s="745" t="s">
        <v>3978</v>
      </c>
      <c r="L376" s="748">
        <v>23.72</v>
      </c>
      <c r="M376" s="748">
        <v>71.16</v>
      </c>
      <c r="N376" s="745">
        <v>3</v>
      </c>
      <c r="O376" s="749">
        <v>1.5</v>
      </c>
      <c r="P376" s="748"/>
      <c r="Q376" s="750">
        <v>0</v>
      </c>
      <c r="R376" s="745"/>
      <c r="S376" s="750">
        <v>0</v>
      </c>
      <c r="T376" s="749"/>
      <c r="U376" s="744">
        <v>0</v>
      </c>
    </row>
    <row r="377" spans="1:21" ht="14.4" customHeight="1" x14ac:dyDescent="0.3">
      <c r="A377" s="743">
        <v>30</v>
      </c>
      <c r="B377" s="745" t="s">
        <v>550</v>
      </c>
      <c r="C377" s="745">
        <v>89301301</v>
      </c>
      <c r="D377" s="746" t="s">
        <v>4981</v>
      </c>
      <c r="E377" s="747" t="s">
        <v>3891</v>
      </c>
      <c r="F377" s="745" t="s">
        <v>3881</v>
      </c>
      <c r="G377" s="745" t="s">
        <v>4182</v>
      </c>
      <c r="H377" s="745" t="s">
        <v>551</v>
      </c>
      <c r="I377" s="745" t="s">
        <v>1233</v>
      </c>
      <c r="J377" s="745" t="s">
        <v>1234</v>
      </c>
      <c r="K377" s="745" t="s">
        <v>4183</v>
      </c>
      <c r="L377" s="748">
        <v>47.94</v>
      </c>
      <c r="M377" s="748">
        <v>47.94</v>
      </c>
      <c r="N377" s="745">
        <v>1</v>
      </c>
      <c r="O377" s="749">
        <v>0.5</v>
      </c>
      <c r="P377" s="748"/>
      <c r="Q377" s="750">
        <v>0</v>
      </c>
      <c r="R377" s="745"/>
      <c r="S377" s="750">
        <v>0</v>
      </c>
      <c r="T377" s="749"/>
      <c r="U377" s="744">
        <v>0</v>
      </c>
    </row>
    <row r="378" spans="1:21" ht="14.4" customHeight="1" x14ac:dyDescent="0.3">
      <c r="A378" s="743">
        <v>30</v>
      </c>
      <c r="B378" s="745" t="s">
        <v>550</v>
      </c>
      <c r="C378" s="745">
        <v>89301301</v>
      </c>
      <c r="D378" s="746" t="s">
        <v>4981</v>
      </c>
      <c r="E378" s="747" t="s">
        <v>3891</v>
      </c>
      <c r="F378" s="745" t="s">
        <v>3881</v>
      </c>
      <c r="G378" s="745" t="s">
        <v>3980</v>
      </c>
      <c r="H378" s="745" t="s">
        <v>551</v>
      </c>
      <c r="I378" s="745" t="s">
        <v>3981</v>
      </c>
      <c r="J378" s="745" t="s">
        <v>1520</v>
      </c>
      <c r="K378" s="745" t="s">
        <v>3982</v>
      </c>
      <c r="L378" s="748">
        <v>124.04</v>
      </c>
      <c r="M378" s="748">
        <v>248.08</v>
      </c>
      <c r="N378" s="745">
        <v>2</v>
      </c>
      <c r="O378" s="749">
        <v>1</v>
      </c>
      <c r="P378" s="748"/>
      <c r="Q378" s="750">
        <v>0</v>
      </c>
      <c r="R378" s="745"/>
      <c r="S378" s="750">
        <v>0</v>
      </c>
      <c r="T378" s="749"/>
      <c r="U378" s="744">
        <v>0</v>
      </c>
    </row>
    <row r="379" spans="1:21" ht="14.4" customHeight="1" x14ac:dyDescent="0.3">
      <c r="A379" s="743">
        <v>30</v>
      </c>
      <c r="B379" s="745" t="s">
        <v>550</v>
      </c>
      <c r="C379" s="745">
        <v>89301301</v>
      </c>
      <c r="D379" s="746" t="s">
        <v>4981</v>
      </c>
      <c r="E379" s="747" t="s">
        <v>3891</v>
      </c>
      <c r="F379" s="745" t="s">
        <v>3881</v>
      </c>
      <c r="G379" s="745" t="s">
        <v>4200</v>
      </c>
      <c r="H379" s="745" t="s">
        <v>551</v>
      </c>
      <c r="I379" s="745" t="s">
        <v>4309</v>
      </c>
      <c r="J379" s="745" t="s">
        <v>4201</v>
      </c>
      <c r="K379" s="745" t="s">
        <v>4202</v>
      </c>
      <c r="L379" s="748">
        <v>0</v>
      </c>
      <c r="M379" s="748">
        <v>0</v>
      </c>
      <c r="N379" s="745">
        <v>1</v>
      </c>
      <c r="O379" s="749">
        <v>0.5</v>
      </c>
      <c r="P379" s="748"/>
      <c r="Q379" s="750"/>
      <c r="R379" s="745"/>
      <c r="S379" s="750">
        <v>0</v>
      </c>
      <c r="T379" s="749"/>
      <c r="U379" s="744">
        <v>0</v>
      </c>
    </row>
    <row r="380" spans="1:21" ht="14.4" customHeight="1" x14ac:dyDescent="0.3">
      <c r="A380" s="743">
        <v>30</v>
      </c>
      <c r="B380" s="745" t="s">
        <v>550</v>
      </c>
      <c r="C380" s="745">
        <v>89301301</v>
      </c>
      <c r="D380" s="746" t="s">
        <v>4981</v>
      </c>
      <c r="E380" s="747" t="s">
        <v>3891</v>
      </c>
      <c r="F380" s="745" t="s">
        <v>3881</v>
      </c>
      <c r="G380" s="745" t="s">
        <v>4200</v>
      </c>
      <c r="H380" s="745" t="s">
        <v>551</v>
      </c>
      <c r="I380" s="745" t="s">
        <v>830</v>
      </c>
      <c r="J380" s="745" t="s">
        <v>4201</v>
      </c>
      <c r="K380" s="745" t="s">
        <v>4202</v>
      </c>
      <c r="L380" s="748">
        <v>99.91</v>
      </c>
      <c r="M380" s="748">
        <v>99.91</v>
      </c>
      <c r="N380" s="745">
        <v>1</v>
      </c>
      <c r="O380" s="749">
        <v>0.5</v>
      </c>
      <c r="P380" s="748"/>
      <c r="Q380" s="750">
        <v>0</v>
      </c>
      <c r="R380" s="745"/>
      <c r="S380" s="750">
        <v>0</v>
      </c>
      <c r="T380" s="749"/>
      <c r="U380" s="744">
        <v>0</v>
      </c>
    </row>
    <row r="381" spans="1:21" ht="14.4" customHeight="1" x14ac:dyDescent="0.3">
      <c r="A381" s="743">
        <v>30</v>
      </c>
      <c r="B381" s="745" t="s">
        <v>550</v>
      </c>
      <c r="C381" s="745">
        <v>89301301</v>
      </c>
      <c r="D381" s="746" t="s">
        <v>4981</v>
      </c>
      <c r="E381" s="747" t="s">
        <v>3891</v>
      </c>
      <c r="F381" s="745" t="s">
        <v>3881</v>
      </c>
      <c r="G381" s="745" t="s">
        <v>3985</v>
      </c>
      <c r="H381" s="745" t="s">
        <v>2717</v>
      </c>
      <c r="I381" s="745" t="s">
        <v>2940</v>
      </c>
      <c r="J381" s="745" t="s">
        <v>2941</v>
      </c>
      <c r="K381" s="745" t="s">
        <v>2942</v>
      </c>
      <c r="L381" s="748">
        <v>25.07</v>
      </c>
      <c r="M381" s="748">
        <v>25.07</v>
      </c>
      <c r="N381" s="745">
        <v>1</v>
      </c>
      <c r="O381" s="749">
        <v>0.5</v>
      </c>
      <c r="P381" s="748"/>
      <c r="Q381" s="750">
        <v>0</v>
      </c>
      <c r="R381" s="745"/>
      <c r="S381" s="750">
        <v>0</v>
      </c>
      <c r="T381" s="749"/>
      <c r="U381" s="744">
        <v>0</v>
      </c>
    </row>
    <row r="382" spans="1:21" ht="14.4" customHeight="1" x14ac:dyDescent="0.3">
      <c r="A382" s="743">
        <v>30</v>
      </c>
      <c r="B382" s="745" t="s">
        <v>550</v>
      </c>
      <c r="C382" s="745">
        <v>89301301</v>
      </c>
      <c r="D382" s="746" t="s">
        <v>4981</v>
      </c>
      <c r="E382" s="747" t="s">
        <v>3891</v>
      </c>
      <c r="F382" s="745" t="s">
        <v>3881</v>
      </c>
      <c r="G382" s="745" t="s">
        <v>4310</v>
      </c>
      <c r="H382" s="745" t="s">
        <v>2717</v>
      </c>
      <c r="I382" s="745" t="s">
        <v>3480</v>
      </c>
      <c r="J382" s="745" t="s">
        <v>3481</v>
      </c>
      <c r="K382" s="745" t="s">
        <v>3785</v>
      </c>
      <c r="L382" s="748">
        <v>116.8</v>
      </c>
      <c r="M382" s="748">
        <v>233.6</v>
      </c>
      <c r="N382" s="745">
        <v>2</v>
      </c>
      <c r="O382" s="749">
        <v>1.5</v>
      </c>
      <c r="P382" s="748"/>
      <c r="Q382" s="750">
        <v>0</v>
      </c>
      <c r="R382" s="745"/>
      <c r="S382" s="750">
        <v>0</v>
      </c>
      <c r="T382" s="749"/>
      <c r="U382" s="744">
        <v>0</v>
      </c>
    </row>
    <row r="383" spans="1:21" ht="14.4" customHeight="1" x14ac:dyDescent="0.3">
      <c r="A383" s="743">
        <v>30</v>
      </c>
      <c r="B383" s="745" t="s">
        <v>550</v>
      </c>
      <c r="C383" s="745">
        <v>89301301</v>
      </c>
      <c r="D383" s="746" t="s">
        <v>4981</v>
      </c>
      <c r="E383" s="747" t="s">
        <v>3891</v>
      </c>
      <c r="F383" s="745" t="s">
        <v>3881</v>
      </c>
      <c r="G383" s="745" t="s">
        <v>3989</v>
      </c>
      <c r="H383" s="745" t="s">
        <v>551</v>
      </c>
      <c r="I383" s="745" t="s">
        <v>834</v>
      </c>
      <c r="J383" s="745" t="s">
        <v>3990</v>
      </c>
      <c r="K383" s="745" t="s">
        <v>3991</v>
      </c>
      <c r="L383" s="748">
        <v>55.71</v>
      </c>
      <c r="M383" s="748">
        <v>55.71</v>
      </c>
      <c r="N383" s="745">
        <v>1</v>
      </c>
      <c r="O383" s="749">
        <v>0.5</v>
      </c>
      <c r="P383" s="748">
        <v>55.71</v>
      </c>
      <c r="Q383" s="750">
        <v>1</v>
      </c>
      <c r="R383" s="745">
        <v>1</v>
      </c>
      <c r="S383" s="750">
        <v>1</v>
      </c>
      <c r="T383" s="749">
        <v>0.5</v>
      </c>
      <c r="U383" s="744">
        <v>1</v>
      </c>
    </row>
    <row r="384" spans="1:21" ht="14.4" customHeight="1" x14ac:dyDescent="0.3">
      <c r="A384" s="743">
        <v>30</v>
      </c>
      <c r="B384" s="745" t="s">
        <v>550</v>
      </c>
      <c r="C384" s="745">
        <v>89301301</v>
      </c>
      <c r="D384" s="746" t="s">
        <v>4981</v>
      </c>
      <c r="E384" s="747" t="s">
        <v>3891</v>
      </c>
      <c r="F384" s="745" t="s">
        <v>3881</v>
      </c>
      <c r="G384" s="745" t="s">
        <v>3989</v>
      </c>
      <c r="H384" s="745" t="s">
        <v>551</v>
      </c>
      <c r="I384" s="745" t="s">
        <v>1823</v>
      </c>
      <c r="J384" s="745" t="s">
        <v>1824</v>
      </c>
      <c r="K384" s="745" t="s">
        <v>2938</v>
      </c>
      <c r="L384" s="748">
        <v>59.43</v>
      </c>
      <c r="M384" s="748">
        <v>59.43</v>
      </c>
      <c r="N384" s="745">
        <v>1</v>
      </c>
      <c r="O384" s="749">
        <v>0.5</v>
      </c>
      <c r="P384" s="748"/>
      <c r="Q384" s="750">
        <v>0</v>
      </c>
      <c r="R384" s="745"/>
      <c r="S384" s="750">
        <v>0</v>
      </c>
      <c r="T384" s="749"/>
      <c r="U384" s="744">
        <v>0</v>
      </c>
    </row>
    <row r="385" spans="1:21" ht="14.4" customHeight="1" x14ac:dyDescent="0.3">
      <c r="A385" s="743">
        <v>30</v>
      </c>
      <c r="B385" s="745" t="s">
        <v>550</v>
      </c>
      <c r="C385" s="745">
        <v>89301301</v>
      </c>
      <c r="D385" s="746" t="s">
        <v>4981</v>
      </c>
      <c r="E385" s="747" t="s">
        <v>3891</v>
      </c>
      <c r="F385" s="745" t="s">
        <v>3881</v>
      </c>
      <c r="G385" s="745" t="s">
        <v>3992</v>
      </c>
      <c r="H385" s="745" t="s">
        <v>2717</v>
      </c>
      <c r="I385" s="745" t="s">
        <v>3192</v>
      </c>
      <c r="J385" s="745" t="s">
        <v>3193</v>
      </c>
      <c r="K385" s="745" t="s">
        <v>3194</v>
      </c>
      <c r="L385" s="748">
        <v>97.68</v>
      </c>
      <c r="M385" s="748">
        <v>195.36</v>
      </c>
      <c r="N385" s="745">
        <v>2</v>
      </c>
      <c r="O385" s="749">
        <v>1</v>
      </c>
      <c r="P385" s="748"/>
      <c r="Q385" s="750">
        <v>0</v>
      </c>
      <c r="R385" s="745"/>
      <c r="S385" s="750">
        <v>0</v>
      </c>
      <c r="T385" s="749"/>
      <c r="U385" s="744">
        <v>0</v>
      </c>
    </row>
    <row r="386" spans="1:21" ht="14.4" customHeight="1" x14ac:dyDescent="0.3">
      <c r="A386" s="743">
        <v>30</v>
      </c>
      <c r="B386" s="745" t="s">
        <v>550</v>
      </c>
      <c r="C386" s="745">
        <v>89301301</v>
      </c>
      <c r="D386" s="746" t="s">
        <v>4981</v>
      </c>
      <c r="E386" s="747" t="s">
        <v>3891</v>
      </c>
      <c r="F386" s="745" t="s">
        <v>3881</v>
      </c>
      <c r="G386" s="745" t="s">
        <v>3992</v>
      </c>
      <c r="H386" s="745" t="s">
        <v>551</v>
      </c>
      <c r="I386" s="745" t="s">
        <v>4311</v>
      </c>
      <c r="J386" s="745" t="s">
        <v>4312</v>
      </c>
      <c r="K386" s="745" t="s">
        <v>4313</v>
      </c>
      <c r="L386" s="748">
        <v>0</v>
      </c>
      <c r="M386" s="748">
        <v>0</v>
      </c>
      <c r="N386" s="745">
        <v>1</v>
      </c>
      <c r="O386" s="749">
        <v>0.5</v>
      </c>
      <c r="P386" s="748"/>
      <c r="Q386" s="750"/>
      <c r="R386" s="745"/>
      <c r="S386" s="750">
        <v>0</v>
      </c>
      <c r="T386" s="749"/>
      <c r="U386" s="744">
        <v>0</v>
      </c>
    </row>
    <row r="387" spans="1:21" ht="14.4" customHeight="1" x14ac:dyDescent="0.3">
      <c r="A387" s="743">
        <v>30</v>
      </c>
      <c r="B387" s="745" t="s">
        <v>550</v>
      </c>
      <c r="C387" s="745">
        <v>89301301</v>
      </c>
      <c r="D387" s="746" t="s">
        <v>4981</v>
      </c>
      <c r="E387" s="747" t="s">
        <v>3891</v>
      </c>
      <c r="F387" s="745" t="s">
        <v>3881</v>
      </c>
      <c r="G387" s="745" t="s">
        <v>3992</v>
      </c>
      <c r="H387" s="745" t="s">
        <v>551</v>
      </c>
      <c r="I387" s="745" t="s">
        <v>4314</v>
      </c>
      <c r="J387" s="745" t="s">
        <v>4315</v>
      </c>
      <c r="K387" s="745" t="s">
        <v>581</v>
      </c>
      <c r="L387" s="748">
        <v>0</v>
      </c>
      <c r="M387" s="748">
        <v>0</v>
      </c>
      <c r="N387" s="745">
        <v>2</v>
      </c>
      <c r="O387" s="749">
        <v>1</v>
      </c>
      <c r="P387" s="748"/>
      <c r="Q387" s="750"/>
      <c r="R387" s="745"/>
      <c r="S387" s="750">
        <v>0</v>
      </c>
      <c r="T387" s="749"/>
      <c r="U387" s="744">
        <v>0</v>
      </c>
    </row>
    <row r="388" spans="1:21" ht="14.4" customHeight="1" x14ac:dyDescent="0.3">
      <c r="A388" s="743">
        <v>30</v>
      </c>
      <c r="B388" s="745" t="s">
        <v>550</v>
      </c>
      <c r="C388" s="745">
        <v>89301301</v>
      </c>
      <c r="D388" s="746" t="s">
        <v>4981</v>
      </c>
      <c r="E388" s="747" t="s">
        <v>3891</v>
      </c>
      <c r="F388" s="745" t="s">
        <v>3881</v>
      </c>
      <c r="G388" s="745" t="s">
        <v>3992</v>
      </c>
      <c r="H388" s="745" t="s">
        <v>2717</v>
      </c>
      <c r="I388" s="745" t="s">
        <v>4316</v>
      </c>
      <c r="J388" s="745" t="s">
        <v>3193</v>
      </c>
      <c r="K388" s="745" t="s">
        <v>4317</v>
      </c>
      <c r="L388" s="748">
        <v>195.36</v>
      </c>
      <c r="M388" s="748">
        <v>195.36</v>
      </c>
      <c r="N388" s="745">
        <v>1</v>
      </c>
      <c r="O388" s="749">
        <v>0.5</v>
      </c>
      <c r="P388" s="748"/>
      <c r="Q388" s="750">
        <v>0</v>
      </c>
      <c r="R388" s="745"/>
      <c r="S388" s="750">
        <v>0</v>
      </c>
      <c r="T388" s="749"/>
      <c r="U388" s="744">
        <v>0</v>
      </c>
    </row>
    <row r="389" spans="1:21" ht="14.4" customHeight="1" x14ac:dyDescent="0.3">
      <c r="A389" s="743">
        <v>30</v>
      </c>
      <c r="B389" s="745" t="s">
        <v>550</v>
      </c>
      <c r="C389" s="745">
        <v>89301301</v>
      </c>
      <c r="D389" s="746" t="s">
        <v>4981</v>
      </c>
      <c r="E389" s="747" t="s">
        <v>3891</v>
      </c>
      <c r="F389" s="745" t="s">
        <v>3881</v>
      </c>
      <c r="G389" s="745" t="s">
        <v>4318</v>
      </c>
      <c r="H389" s="745" t="s">
        <v>2717</v>
      </c>
      <c r="I389" s="745" t="s">
        <v>4319</v>
      </c>
      <c r="J389" s="745" t="s">
        <v>4320</v>
      </c>
      <c r="K389" s="745" t="s">
        <v>614</v>
      </c>
      <c r="L389" s="748">
        <v>154.32</v>
      </c>
      <c r="M389" s="748">
        <v>154.32</v>
      </c>
      <c r="N389" s="745">
        <v>1</v>
      </c>
      <c r="O389" s="749">
        <v>0.5</v>
      </c>
      <c r="P389" s="748"/>
      <c r="Q389" s="750">
        <v>0</v>
      </c>
      <c r="R389" s="745"/>
      <c r="S389" s="750">
        <v>0</v>
      </c>
      <c r="T389" s="749"/>
      <c r="U389" s="744">
        <v>0</v>
      </c>
    </row>
    <row r="390" spans="1:21" ht="14.4" customHeight="1" x14ac:dyDescent="0.3">
      <c r="A390" s="743">
        <v>30</v>
      </c>
      <c r="B390" s="745" t="s">
        <v>550</v>
      </c>
      <c r="C390" s="745">
        <v>89301301</v>
      </c>
      <c r="D390" s="746" t="s">
        <v>4981</v>
      </c>
      <c r="E390" s="747" t="s">
        <v>3891</v>
      </c>
      <c r="F390" s="745" t="s">
        <v>3881</v>
      </c>
      <c r="G390" s="745" t="s">
        <v>3998</v>
      </c>
      <c r="H390" s="745" t="s">
        <v>551</v>
      </c>
      <c r="I390" s="745" t="s">
        <v>4001</v>
      </c>
      <c r="J390" s="745" t="s">
        <v>3999</v>
      </c>
      <c r="K390" s="745" t="s">
        <v>3808</v>
      </c>
      <c r="L390" s="748">
        <v>0</v>
      </c>
      <c r="M390" s="748">
        <v>0</v>
      </c>
      <c r="N390" s="745">
        <v>1</v>
      </c>
      <c r="O390" s="749">
        <v>0.5</v>
      </c>
      <c r="P390" s="748"/>
      <c r="Q390" s="750"/>
      <c r="R390" s="745"/>
      <c r="S390" s="750">
        <v>0</v>
      </c>
      <c r="T390" s="749"/>
      <c r="U390" s="744">
        <v>0</v>
      </c>
    </row>
    <row r="391" spans="1:21" ht="14.4" customHeight="1" x14ac:dyDescent="0.3">
      <c r="A391" s="743">
        <v>30</v>
      </c>
      <c r="B391" s="745" t="s">
        <v>550</v>
      </c>
      <c r="C391" s="745">
        <v>89301301</v>
      </c>
      <c r="D391" s="746" t="s">
        <v>4981</v>
      </c>
      <c r="E391" s="747" t="s">
        <v>3891</v>
      </c>
      <c r="F391" s="745" t="s">
        <v>3881</v>
      </c>
      <c r="G391" s="745" t="s">
        <v>3998</v>
      </c>
      <c r="H391" s="745" t="s">
        <v>551</v>
      </c>
      <c r="I391" s="745" t="s">
        <v>1377</v>
      </c>
      <c r="J391" s="745" t="s">
        <v>1364</v>
      </c>
      <c r="K391" s="745" t="s">
        <v>970</v>
      </c>
      <c r="L391" s="748">
        <v>30.65</v>
      </c>
      <c r="M391" s="748">
        <v>183.9</v>
      </c>
      <c r="N391" s="745">
        <v>6</v>
      </c>
      <c r="O391" s="749">
        <v>4</v>
      </c>
      <c r="P391" s="748"/>
      <c r="Q391" s="750">
        <v>0</v>
      </c>
      <c r="R391" s="745"/>
      <c r="S391" s="750">
        <v>0</v>
      </c>
      <c r="T391" s="749"/>
      <c r="U391" s="744">
        <v>0</v>
      </c>
    </row>
    <row r="392" spans="1:21" ht="14.4" customHeight="1" x14ac:dyDescent="0.3">
      <c r="A392" s="743">
        <v>30</v>
      </c>
      <c r="B392" s="745" t="s">
        <v>550</v>
      </c>
      <c r="C392" s="745">
        <v>89301301</v>
      </c>
      <c r="D392" s="746" t="s">
        <v>4981</v>
      </c>
      <c r="E392" s="747" t="s">
        <v>3891</v>
      </c>
      <c r="F392" s="745" t="s">
        <v>3881</v>
      </c>
      <c r="G392" s="745" t="s">
        <v>3998</v>
      </c>
      <c r="H392" s="745" t="s">
        <v>551</v>
      </c>
      <c r="I392" s="745" t="s">
        <v>1377</v>
      </c>
      <c r="J392" s="745" t="s">
        <v>1364</v>
      </c>
      <c r="K392" s="745" t="s">
        <v>970</v>
      </c>
      <c r="L392" s="748">
        <v>27.57</v>
      </c>
      <c r="M392" s="748">
        <v>55.14</v>
      </c>
      <c r="N392" s="745">
        <v>2</v>
      </c>
      <c r="O392" s="749">
        <v>1.5</v>
      </c>
      <c r="P392" s="748">
        <v>27.57</v>
      </c>
      <c r="Q392" s="750">
        <v>0.5</v>
      </c>
      <c r="R392" s="745">
        <v>1</v>
      </c>
      <c r="S392" s="750">
        <v>0.5</v>
      </c>
      <c r="T392" s="749">
        <v>0.5</v>
      </c>
      <c r="U392" s="744">
        <v>0.33333333333333331</v>
      </c>
    </row>
    <row r="393" spans="1:21" ht="14.4" customHeight="1" x14ac:dyDescent="0.3">
      <c r="A393" s="743">
        <v>30</v>
      </c>
      <c r="B393" s="745" t="s">
        <v>550</v>
      </c>
      <c r="C393" s="745">
        <v>89301301</v>
      </c>
      <c r="D393" s="746" t="s">
        <v>4981</v>
      </c>
      <c r="E393" s="747" t="s">
        <v>3891</v>
      </c>
      <c r="F393" s="745" t="s">
        <v>3881</v>
      </c>
      <c r="G393" s="745" t="s">
        <v>3998</v>
      </c>
      <c r="H393" s="745" t="s">
        <v>551</v>
      </c>
      <c r="I393" s="745" t="s">
        <v>4321</v>
      </c>
      <c r="J393" s="745" t="s">
        <v>1089</v>
      </c>
      <c r="K393" s="745" t="s">
        <v>4322</v>
      </c>
      <c r="L393" s="748">
        <v>30.65</v>
      </c>
      <c r="M393" s="748">
        <v>61.3</v>
      </c>
      <c r="N393" s="745">
        <v>2</v>
      </c>
      <c r="O393" s="749">
        <v>1</v>
      </c>
      <c r="P393" s="748"/>
      <c r="Q393" s="750">
        <v>0</v>
      </c>
      <c r="R393" s="745"/>
      <c r="S393" s="750">
        <v>0</v>
      </c>
      <c r="T393" s="749"/>
      <c r="U393" s="744">
        <v>0</v>
      </c>
    </row>
    <row r="394" spans="1:21" ht="14.4" customHeight="1" x14ac:dyDescent="0.3">
      <c r="A394" s="743">
        <v>30</v>
      </c>
      <c r="B394" s="745" t="s">
        <v>550</v>
      </c>
      <c r="C394" s="745">
        <v>89301301</v>
      </c>
      <c r="D394" s="746" t="s">
        <v>4981</v>
      </c>
      <c r="E394" s="747" t="s">
        <v>3891</v>
      </c>
      <c r="F394" s="745" t="s">
        <v>3881</v>
      </c>
      <c r="G394" s="745" t="s">
        <v>3998</v>
      </c>
      <c r="H394" s="745" t="s">
        <v>551</v>
      </c>
      <c r="I394" s="745" t="s">
        <v>1252</v>
      </c>
      <c r="J394" s="745" t="s">
        <v>3999</v>
      </c>
      <c r="K394" s="745" t="s">
        <v>4323</v>
      </c>
      <c r="L394" s="748">
        <v>12.26</v>
      </c>
      <c r="M394" s="748">
        <v>12.26</v>
      </c>
      <c r="N394" s="745">
        <v>1</v>
      </c>
      <c r="O394" s="749">
        <v>0.5</v>
      </c>
      <c r="P394" s="748">
        <v>12.26</v>
      </c>
      <c r="Q394" s="750">
        <v>1</v>
      </c>
      <c r="R394" s="745">
        <v>1</v>
      </c>
      <c r="S394" s="750">
        <v>1</v>
      </c>
      <c r="T394" s="749">
        <v>0.5</v>
      </c>
      <c r="U394" s="744">
        <v>1</v>
      </c>
    </row>
    <row r="395" spans="1:21" ht="14.4" customHeight="1" x14ac:dyDescent="0.3">
      <c r="A395" s="743">
        <v>30</v>
      </c>
      <c r="B395" s="745" t="s">
        <v>550</v>
      </c>
      <c r="C395" s="745">
        <v>89301301</v>
      </c>
      <c r="D395" s="746" t="s">
        <v>4981</v>
      </c>
      <c r="E395" s="747" t="s">
        <v>3891</v>
      </c>
      <c r="F395" s="745" t="s">
        <v>3881</v>
      </c>
      <c r="G395" s="745" t="s">
        <v>3998</v>
      </c>
      <c r="H395" s="745" t="s">
        <v>551</v>
      </c>
      <c r="I395" s="745" t="s">
        <v>4005</v>
      </c>
      <c r="J395" s="745" t="s">
        <v>1364</v>
      </c>
      <c r="K395" s="745" t="s">
        <v>985</v>
      </c>
      <c r="L395" s="748">
        <v>12.26</v>
      </c>
      <c r="M395" s="748">
        <v>24.52</v>
      </c>
      <c r="N395" s="745">
        <v>2</v>
      </c>
      <c r="O395" s="749">
        <v>1</v>
      </c>
      <c r="P395" s="748"/>
      <c r="Q395" s="750">
        <v>0</v>
      </c>
      <c r="R395" s="745"/>
      <c r="S395" s="750">
        <v>0</v>
      </c>
      <c r="T395" s="749"/>
      <c r="U395" s="744">
        <v>0</v>
      </c>
    </row>
    <row r="396" spans="1:21" ht="14.4" customHeight="1" x14ac:dyDescent="0.3">
      <c r="A396" s="743">
        <v>30</v>
      </c>
      <c r="B396" s="745" t="s">
        <v>550</v>
      </c>
      <c r="C396" s="745">
        <v>89301301</v>
      </c>
      <c r="D396" s="746" t="s">
        <v>4981</v>
      </c>
      <c r="E396" s="747" t="s">
        <v>3891</v>
      </c>
      <c r="F396" s="745" t="s">
        <v>3881</v>
      </c>
      <c r="G396" s="745" t="s">
        <v>4006</v>
      </c>
      <c r="H396" s="745" t="s">
        <v>551</v>
      </c>
      <c r="I396" s="745" t="s">
        <v>1110</v>
      </c>
      <c r="J396" s="745" t="s">
        <v>4007</v>
      </c>
      <c r="K396" s="745" t="s">
        <v>4008</v>
      </c>
      <c r="L396" s="748">
        <v>91.14</v>
      </c>
      <c r="M396" s="748">
        <v>455.7</v>
      </c>
      <c r="N396" s="745">
        <v>5</v>
      </c>
      <c r="O396" s="749">
        <v>2.5</v>
      </c>
      <c r="P396" s="748"/>
      <c r="Q396" s="750">
        <v>0</v>
      </c>
      <c r="R396" s="745"/>
      <c r="S396" s="750">
        <v>0</v>
      </c>
      <c r="T396" s="749"/>
      <c r="U396" s="744">
        <v>0</v>
      </c>
    </row>
    <row r="397" spans="1:21" ht="14.4" customHeight="1" x14ac:dyDescent="0.3">
      <c r="A397" s="743">
        <v>30</v>
      </c>
      <c r="B397" s="745" t="s">
        <v>550</v>
      </c>
      <c r="C397" s="745">
        <v>89301301</v>
      </c>
      <c r="D397" s="746" t="s">
        <v>4981</v>
      </c>
      <c r="E397" s="747" t="s">
        <v>3891</v>
      </c>
      <c r="F397" s="745" t="s">
        <v>3881</v>
      </c>
      <c r="G397" s="745" t="s">
        <v>4009</v>
      </c>
      <c r="H397" s="745" t="s">
        <v>551</v>
      </c>
      <c r="I397" s="745" t="s">
        <v>4010</v>
      </c>
      <c r="J397" s="745" t="s">
        <v>819</v>
      </c>
      <c r="K397" s="745" t="s">
        <v>4011</v>
      </c>
      <c r="L397" s="748">
        <v>0</v>
      </c>
      <c r="M397" s="748">
        <v>0</v>
      </c>
      <c r="N397" s="745">
        <v>1</v>
      </c>
      <c r="O397" s="749">
        <v>0.5</v>
      </c>
      <c r="P397" s="748"/>
      <c r="Q397" s="750"/>
      <c r="R397" s="745"/>
      <c r="S397" s="750">
        <v>0</v>
      </c>
      <c r="T397" s="749"/>
      <c r="U397" s="744">
        <v>0</v>
      </c>
    </row>
    <row r="398" spans="1:21" ht="14.4" customHeight="1" x14ac:dyDescent="0.3">
      <c r="A398" s="743">
        <v>30</v>
      </c>
      <c r="B398" s="745" t="s">
        <v>550</v>
      </c>
      <c r="C398" s="745">
        <v>89301301</v>
      </c>
      <c r="D398" s="746" t="s">
        <v>4981</v>
      </c>
      <c r="E398" s="747" t="s">
        <v>3891</v>
      </c>
      <c r="F398" s="745" t="s">
        <v>3881</v>
      </c>
      <c r="G398" s="745" t="s">
        <v>4012</v>
      </c>
      <c r="H398" s="745" t="s">
        <v>2717</v>
      </c>
      <c r="I398" s="745" t="s">
        <v>4324</v>
      </c>
      <c r="J398" s="745" t="s">
        <v>2809</v>
      </c>
      <c r="K398" s="745" t="s">
        <v>4325</v>
      </c>
      <c r="L398" s="748">
        <v>0</v>
      </c>
      <c r="M398" s="748">
        <v>0</v>
      </c>
      <c r="N398" s="745">
        <v>1</v>
      </c>
      <c r="O398" s="749">
        <v>1</v>
      </c>
      <c r="P398" s="748"/>
      <c r="Q398" s="750"/>
      <c r="R398" s="745"/>
      <c r="S398" s="750">
        <v>0</v>
      </c>
      <c r="T398" s="749"/>
      <c r="U398" s="744">
        <v>0</v>
      </c>
    </row>
    <row r="399" spans="1:21" ht="14.4" customHeight="1" x14ac:dyDescent="0.3">
      <c r="A399" s="743">
        <v>30</v>
      </c>
      <c r="B399" s="745" t="s">
        <v>550</v>
      </c>
      <c r="C399" s="745">
        <v>89301301</v>
      </c>
      <c r="D399" s="746" t="s">
        <v>4981</v>
      </c>
      <c r="E399" s="747" t="s">
        <v>3891</v>
      </c>
      <c r="F399" s="745" t="s">
        <v>3881</v>
      </c>
      <c r="G399" s="745" t="s">
        <v>4012</v>
      </c>
      <c r="H399" s="745" t="s">
        <v>2717</v>
      </c>
      <c r="I399" s="745" t="s">
        <v>2808</v>
      </c>
      <c r="J399" s="745" t="s">
        <v>2809</v>
      </c>
      <c r="K399" s="745" t="s">
        <v>2810</v>
      </c>
      <c r="L399" s="748">
        <v>0</v>
      </c>
      <c r="M399" s="748">
        <v>0</v>
      </c>
      <c r="N399" s="745">
        <v>1</v>
      </c>
      <c r="O399" s="749">
        <v>1</v>
      </c>
      <c r="P399" s="748">
        <v>0</v>
      </c>
      <c r="Q399" s="750"/>
      <c r="R399" s="745">
        <v>1</v>
      </c>
      <c r="S399" s="750">
        <v>1</v>
      </c>
      <c r="T399" s="749">
        <v>1</v>
      </c>
      <c r="U399" s="744">
        <v>1</v>
      </c>
    </row>
    <row r="400" spans="1:21" ht="14.4" customHeight="1" x14ac:dyDescent="0.3">
      <c r="A400" s="743">
        <v>30</v>
      </c>
      <c r="B400" s="745" t="s">
        <v>550</v>
      </c>
      <c r="C400" s="745">
        <v>89301301</v>
      </c>
      <c r="D400" s="746" t="s">
        <v>4981</v>
      </c>
      <c r="E400" s="747" t="s">
        <v>3891</v>
      </c>
      <c r="F400" s="745" t="s">
        <v>3881</v>
      </c>
      <c r="G400" s="745" t="s">
        <v>4326</v>
      </c>
      <c r="H400" s="745" t="s">
        <v>2717</v>
      </c>
      <c r="I400" s="745" t="s">
        <v>2759</v>
      </c>
      <c r="J400" s="745" t="s">
        <v>3678</v>
      </c>
      <c r="K400" s="745" t="s">
        <v>3679</v>
      </c>
      <c r="L400" s="748">
        <v>97.97</v>
      </c>
      <c r="M400" s="748">
        <v>195.94</v>
      </c>
      <c r="N400" s="745">
        <v>2</v>
      </c>
      <c r="O400" s="749">
        <v>1</v>
      </c>
      <c r="P400" s="748">
        <v>97.97</v>
      </c>
      <c r="Q400" s="750">
        <v>0.5</v>
      </c>
      <c r="R400" s="745">
        <v>1</v>
      </c>
      <c r="S400" s="750">
        <v>0.5</v>
      </c>
      <c r="T400" s="749">
        <v>0.5</v>
      </c>
      <c r="U400" s="744">
        <v>0.5</v>
      </c>
    </row>
    <row r="401" spans="1:21" ht="14.4" customHeight="1" x14ac:dyDescent="0.3">
      <c r="A401" s="743">
        <v>30</v>
      </c>
      <c r="B401" s="745" t="s">
        <v>550</v>
      </c>
      <c r="C401" s="745">
        <v>89301301</v>
      </c>
      <c r="D401" s="746" t="s">
        <v>4981</v>
      </c>
      <c r="E401" s="747" t="s">
        <v>3891</v>
      </c>
      <c r="F401" s="745" t="s">
        <v>3881</v>
      </c>
      <c r="G401" s="745" t="s">
        <v>4327</v>
      </c>
      <c r="H401" s="745" t="s">
        <v>2717</v>
      </c>
      <c r="I401" s="745" t="s">
        <v>4328</v>
      </c>
      <c r="J401" s="745" t="s">
        <v>2924</v>
      </c>
      <c r="K401" s="745" t="s">
        <v>4329</v>
      </c>
      <c r="L401" s="748">
        <v>0</v>
      </c>
      <c r="M401" s="748">
        <v>0</v>
      </c>
      <c r="N401" s="745">
        <v>1</v>
      </c>
      <c r="O401" s="749">
        <v>1</v>
      </c>
      <c r="P401" s="748"/>
      <c r="Q401" s="750"/>
      <c r="R401" s="745"/>
      <c r="S401" s="750">
        <v>0</v>
      </c>
      <c r="T401" s="749"/>
      <c r="U401" s="744">
        <v>0</v>
      </c>
    </row>
    <row r="402" spans="1:21" ht="14.4" customHeight="1" x14ac:dyDescent="0.3">
      <c r="A402" s="743">
        <v>30</v>
      </c>
      <c r="B402" s="745" t="s">
        <v>550</v>
      </c>
      <c r="C402" s="745">
        <v>89301301</v>
      </c>
      <c r="D402" s="746" t="s">
        <v>4981</v>
      </c>
      <c r="E402" s="747" t="s">
        <v>3891</v>
      </c>
      <c r="F402" s="745" t="s">
        <v>3881</v>
      </c>
      <c r="G402" s="745" t="s">
        <v>4327</v>
      </c>
      <c r="H402" s="745" t="s">
        <v>2717</v>
      </c>
      <c r="I402" s="745" t="s">
        <v>2923</v>
      </c>
      <c r="J402" s="745" t="s">
        <v>2924</v>
      </c>
      <c r="K402" s="745" t="s">
        <v>1293</v>
      </c>
      <c r="L402" s="748">
        <v>118.82</v>
      </c>
      <c r="M402" s="748">
        <v>118.82</v>
      </c>
      <c r="N402" s="745">
        <v>1</v>
      </c>
      <c r="O402" s="749">
        <v>0.5</v>
      </c>
      <c r="P402" s="748"/>
      <c r="Q402" s="750">
        <v>0</v>
      </c>
      <c r="R402" s="745"/>
      <c r="S402" s="750">
        <v>0</v>
      </c>
      <c r="T402" s="749"/>
      <c r="U402" s="744">
        <v>0</v>
      </c>
    </row>
    <row r="403" spans="1:21" ht="14.4" customHeight="1" x14ac:dyDescent="0.3">
      <c r="A403" s="743">
        <v>30</v>
      </c>
      <c r="B403" s="745" t="s">
        <v>550</v>
      </c>
      <c r="C403" s="745">
        <v>89301301</v>
      </c>
      <c r="D403" s="746" t="s">
        <v>4981</v>
      </c>
      <c r="E403" s="747" t="s">
        <v>3891</v>
      </c>
      <c r="F403" s="745" t="s">
        <v>3881</v>
      </c>
      <c r="G403" s="745" t="s">
        <v>4013</v>
      </c>
      <c r="H403" s="745" t="s">
        <v>551</v>
      </c>
      <c r="I403" s="745" t="s">
        <v>4014</v>
      </c>
      <c r="J403" s="745" t="s">
        <v>4015</v>
      </c>
      <c r="K403" s="745" t="s">
        <v>3955</v>
      </c>
      <c r="L403" s="748">
        <v>0</v>
      </c>
      <c r="M403" s="748">
        <v>0</v>
      </c>
      <c r="N403" s="745">
        <v>1</v>
      </c>
      <c r="O403" s="749">
        <v>0.5</v>
      </c>
      <c r="P403" s="748"/>
      <c r="Q403" s="750"/>
      <c r="R403" s="745"/>
      <c r="S403" s="750">
        <v>0</v>
      </c>
      <c r="T403" s="749"/>
      <c r="U403" s="744">
        <v>0</v>
      </c>
    </row>
    <row r="404" spans="1:21" ht="14.4" customHeight="1" x14ac:dyDescent="0.3">
      <c r="A404" s="743">
        <v>30</v>
      </c>
      <c r="B404" s="745" t="s">
        <v>550</v>
      </c>
      <c r="C404" s="745">
        <v>89301301</v>
      </c>
      <c r="D404" s="746" t="s">
        <v>4981</v>
      </c>
      <c r="E404" s="747" t="s">
        <v>3891</v>
      </c>
      <c r="F404" s="745" t="s">
        <v>3881</v>
      </c>
      <c r="G404" s="745" t="s">
        <v>4013</v>
      </c>
      <c r="H404" s="745" t="s">
        <v>551</v>
      </c>
      <c r="I404" s="745" t="s">
        <v>4330</v>
      </c>
      <c r="J404" s="745" t="s">
        <v>4015</v>
      </c>
      <c r="K404" s="745" t="s">
        <v>4331</v>
      </c>
      <c r="L404" s="748">
        <v>0</v>
      </c>
      <c r="M404" s="748">
        <v>0</v>
      </c>
      <c r="N404" s="745">
        <v>1</v>
      </c>
      <c r="O404" s="749">
        <v>1</v>
      </c>
      <c r="P404" s="748"/>
      <c r="Q404" s="750"/>
      <c r="R404" s="745"/>
      <c r="S404" s="750">
        <v>0</v>
      </c>
      <c r="T404" s="749"/>
      <c r="U404" s="744">
        <v>0</v>
      </c>
    </row>
    <row r="405" spans="1:21" ht="14.4" customHeight="1" x14ac:dyDescent="0.3">
      <c r="A405" s="743">
        <v>30</v>
      </c>
      <c r="B405" s="745" t="s">
        <v>550</v>
      </c>
      <c r="C405" s="745">
        <v>89301301</v>
      </c>
      <c r="D405" s="746" t="s">
        <v>4981</v>
      </c>
      <c r="E405" s="747" t="s">
        <v>3891</v>
      </c>
      <c r="F405" s="745" t="s">
        <v>3881</v>
      </c>
      <c r="G405" s="745" t="s">
        <v>4016</v>
      </c>
      <c r="H405" s="745" t="s">
        <v>2717</v>
      </c>
      <c r="I405" s="745" t="s">
        <v>4332</v>
      </c>
      <c r="J405" s="745" t="s">
        <v>623</v>
      </c>
      <c r="K405" s="745" t="s">
        <v>4333</v>
      </c>
      <c r="L405" s="748">
        <v>65.069999999999993</v>
      </c>
      <c r="M405" s="748">
        <v>65.069999999999993</v>
      </c>
      <c r="N405" s="745">
        <v>1</v>
      </c>
      <c r="O405" s="749">
        <v>0.5</v>
      </c>
      <c r="P405" s="748"/>
      <c r="Q405" s="750">
        <v>0</v>
      </c>
      <c r="R405" s="745"/>
      <c r="S405" s="750">
        <v>0</v>
      </c>
      <c r="T405" s="749"/>
      <c r="U405" s="744">
        <v>0</v>
      </c>
    </row>
    <row r="406" spans="1:21" ht="14.4" customHeight="1" x14ac:dyDescent="0.3">
      <c r="A406" s="743">
        <v>30</v>
      </c>
      <c r="B406" s="745" t="s">
        <v>550</v>
      </c>
      <c r="C406" s="745">
        <v>89301301</v>
      </c>
      <c r="D406" s="746" t="s">
        <v>4981</v>
      </c>
      <c r="E406" s="747" t="s">
        <v>3891</v>
      </c>
      <c r="F406" s="745" t="s">
        <v>3881</v>
      </c>
      <c r="G406" s="745" t="s">
        <v>4016</v>
      </c>
      <c r="H406" s="745" t="s">
        <v>551</v>
      </c>
      <c r="I406" s="745" t="s">
        <v>1953</v>
      </c>
      <c r="J406" s="745" t="s">
        <v>4017</v>
      </c>
      <c r="K406" s="745" t="s">
        <v>4018</v>
      </c>
      <c r="L406" s="748">
        <v>65.069999999999993</v>
      </c>
      <c r="M406" s="748">
        <v>195.20999999999998</v>
      </c>
      <c r="N406" s="745">
        <v>3</v>
      </c>
      <c r="O406" s="749">
        <v>1.5</v>
      </c>
      <c r="P406" s="748"/>
      <c r="Q406" s="750">
        <v>0</v>
      </c>
      <c r="R406" s="745"/>
      <c r="S406" s="750">
        <v>0</v>
      </c>
      <c r="T406" s="749"/>
      <c r="U406" s="744">
        <v>0</v>
      </c>
    </row>
    <row r="407" spans="1:21" ht="14.4" customHeight="1" x14ac:dyDescent="0.3">
      <c r="A407" s="743">
        <v>30</v>
      </c>
      <c r="B407" s="745" t="s">
        <v>550</v>
      </c>
      <c r="C407" s="745">
        <v>89301301</v>
      </c>
      <c r="D407" s="746" t="s">
        <v>4981</v>
      </c>
      <c r="E407" s="747" t="s">
        <v>3891</v>
      </c>
      <c r="F407" s="745" t="s">
        <v>3881</v>
      </c>
      <c r="G407" s="745" t="s">
        <v>4016</v>
      </c>
      <c r="H407" s="745" t="s">
        <v>551</v>
      </c>
      <c r="I407" s="745" t="s">
        <v>1603</v>
      </c>
      <c r="J407" s="745" t="s">
        <v>4023</v>
      </c>
      <c r="K407" s="745" t="s">
        <v>4024</v>
      </c>
      <c r="L407" s="748">
        <v>50.57</v>
      </c>
      <c r="M407" s="748">
        <v>50.57</v>
      </c>
      <c r="N407" s="745">
        <v>1</v>
      </c>
      <c r="O407" s="749">
        <v>0.5</v>
      </c>
      <c r="P407" s="748"/>
      <c r="Q407" s="750">
        <v>0</v>
      </c>
      <c r="R407" s="745"/>
      <c r="S407" s="750">
        <v>0</v>
      </c>
      <c r="T407" s="749"/>
      <c r="U407" s="744">
        <v>0</v>
      </c>
    </row>
    <row r="408" spans="1:21" ht="14.4" customHeight="1" x14ac:dyDescent="0.3">
      <c r="A408" s="743">
        <v>30</v>
      </c>
      <c r="B408" s="745" t="s">
        <v>550</v>
      </c>
      <c r="C408" s="745">
        <v>89301301</v>
      </c>
      <c r="D408" s="746" t="s">
        <v>4981</v>
      </c>
      <c r="E408" s="747" t="s">
        <v>3891</v>
      </c>
      <c r="F408" s="745" t="s">
        <v>3881</v>
      </c>
      <c r="G408" s="745" t="s">
        <v>4016</v>
      </c>
      <c r="H408" s="745" t="s">
        <v>551</v>
      </c>
      <c r="I408" s="745" t="s">
        <v>4334</v>
      </c>
      <c r="J408" s="745" t="s">
        <v>4023</v>
      </c>
      <c r="K408" s="745" t="s">
        <v>4335</v>
      </c>
      <c r="L408" s="748">
        <v>0</v>
      </c>
      <c r="M408" s="748">
        <v>0</v>
      </c>
      <c r="N408" s="745">
        <v>1</v>
      </c>
      <c r="O408" s="749">
        <v>0.5</v>
      </c>
      <c r="P408" s="748"/>
      <c r="Q408" s="750"/>
      <c r="R408" s="745"/>
      <c r="S408" s="750">
        <v>0</v>
      </c>
      <c r="T408" s="749"/>
      <c r="U408" s="744">
        <v>0</v>
      </c>
    </row>
    <row r="409" spans="1:21" ht="14.4" customHeight="1" x14ac:dyDescent="0.3">
      <c r="A409" s="743">
        <v>30</v>
      </c>
      <c r="B409" s="745" t="s">
        <v>550</v>
      </c>
      <c r="C409" s="745">
        <v>89301301</v>
      </c>
      <c r="D409" s="746" t="s">
        <v>4981</v>
      </c>
      <c r="E409" s="747" t="s">
        <v>3891</v>
      </c>
      <c r="F409" s="745" t="s">
        <v>3881</v>
      </c>
      <c r="G409" s="745" t="s">
        <v>4016</v>
      </c>
      <c r="H409" s="745" t="s">
        <v>551</v>
      </c>
      <c r="I409" s="745" t="s">
        <v>1654</v>
      </c>
      <c r="J409" s="745" t="s">
        <v>4027</v>
      </c>
      <c r="K409" s="745" t="s">
        <v>4028</v>
      </c>
      <c r="L409" s="748">
        <v>86.76</v>
      </c>
      <c r="M409" s="748">
        <v>173.52</v>
      </c>
      <c r="N409" s="745">
        <v>2</v>
      </c>
      <c r="O409" s="749">
        <v>1</v>
      </c>
      <c r="P409" s="748"/>
      <c r="Q409" s="750">
        <v>0</v>
      </c>
      <c r="R409" s="745"/>
      <c r="S409" s="750">
        <v>0</v>
      </c>
      <c r="T409" s="749"/>
      <c r="U409" s="744">
        <v>0</v>
      </c>
    </row>
    <row r="410" spans="1:21" ht="14.4" customHeight="1" x14ac:dyDescent="0.3">
      <c r="A410" s="743">
        <v>30</v>
      </c>
      <c r="B410" s="745" t="s">
        <v>550</v>
      </c>
      <c r="C410" s="745">
        <v>89301301</v>
      </c>
      <c r="D410" s="746" t="s">
        <v>4981</v>
      </c>
      <c r="E410" s="747" t="s">
        <v>3891</v>
      </c>
      <c r="F410" s="745" t="s">
        <v>3881</v>
      </c>
      <c r="G410" s="745" t="s">
        <v>4032</v>
      </c>
      <c r="H410" s="745" t="s">
        <v>551</v>
      </c>
      <c r="I410" s="745" t="s">
        <v>1171</v>
      </c>
      <c r="J410" s="745" t="s">
        <v>4033</v>
      </c>
      <c r="K410" s="745" t="s">
        <v>4034</v>
      </c>
      <c r="L410" s="748">
        <v>0</v>
      </c>
      <c r="M410" s="748">
        <v>0</v>
      </c>
      <c r="N410" s="745">
        <v>3</v>
      </c>
      <c r="O410" s="749">
        <v>1.5</v>
      </c>
      <c r="P410" s="748"/>
      <c r="Q410" s="750"/>
      <c r="R410" s="745"/>
      <c r="S410" s="750">
        <v>0</v>
      </c>
      <c r="T410" s="749"/>
      <c r="U410" s="744">
        <v>0</v>
      </c>
    </row>
    <row r="411" spans="1:21" ht="14.4" customHeight="1" x14ac:dyDescent="0.3">
      <c r="A411" s="743">
        <v>30</v>
      </c>
      <c r="B411" s="745" t="s">
        <v>550</v>
      </c>
      <c r="C411" s="745">
        <v>89301301</v>
      </c>
      <c r="D411" s="746" t="s">
        <v>4981</v>
      </c>
      <c r="E411" s="747" t="s">
        <v>3891</v>
      </c>
      <c r="F411" s="745" t="s">
        <v>3881</v>
      </c>
      <c r="G411" s="745" t="s">
        <v>4035</v>
      </c>
      <c r="H411" s="745" t="s">
        <v>551</v>
      </c>
      <c r="I411" s="745" t="s">
        <v>4036</v>
      </c>
      <c r="J411" s="745" t="s">
        <v>1979</v>
      </c>
      <c r="K411" s="745" t="s">
        <v>1980</v>
      </c>
      <c r="L411" s="748">
        <v>98.31</v>
      </c>
      <c r="M411" s="748">
        <v>393.24</v>
      </c>
      <c r="N411" s="745">
        <v>4</v>
      </c>
      <c r="O411" s="749">
        <v>2</v>
      </c>
      <c r="P411" s="748"/>
      <c r="Q411" s="750">
        <v>0</v>
      </c>
      <c r="R411" s="745"/>
      <c r="S411" s="750">
        <v>0</v>
      </c>
      <c r="T411" s="749"/>
      <c r="U411" s="744">
        <v>0</v>
      </c>
    </row>
    <row r="412" spans="1:21" ht="14.4" customHeight="1" x14ac:dyDescent="0.3">
      <c r="A412" s="743">
        <v>30</v>
      </c>
      <c r="B412" s="745" t="s">
        <v>550</v>
      </c>
      <c r="C412" s="745">
        <v>89301301</v>
      </c>
      <c r="D412" s="746" t="s">
        <v>4981</v>
      </c>
      <c r="E412" s="747" t="s">
        <v>3891</v>
      </c>
      <c r="F412" s="745" t="s">
        <v>3881</v>
      </c>
      <c r="G412" s="745" t="s">
        <v>4336</v>
      </c>
      <c r="H412" s="745" t="s">
        <v>551</v>
      </c>
      <c r="I412" s="745" t="s">
        <v>1838</v>
      </c>
      <c r="J412" s="745" t="s">
        <v>1839</v>
      </c>
      <c r="K412" s="745" t="s">
        <v>1840</v>
      </c>
      <c r="L412" s="748">
        <v>1283.82</v>
      </c>
      <c r="M412" s="748">
        <v>1283.82</v>
      </c>
      <c r="N412" s="745">
        <v>1</v>
      </c>
      <c r="O412" s="749">
        <v>0.5</v>
      </c>
      <c r="P412" s="748"/>
      <c r="Q412" s="750">
        <v>0</v>
      </c>
      <c r="R412" s="745"/>
      <c r="S412" s="750">
        <v>0</v>
      </c>
      <c r="T412" s="749"/>
      <c r="U412" s="744">
        <v>0</v>
      </c>
    </row>
    <row r="413" spans="1:21" ht="14.4" customHeight="1" x14ac:dyDescent="0.3">
      <c r="A413" s="743">
        <v>30</v>
      </c>
      <c r="B413" s="745" t="s">
        <v>550</v>
      </c>
      <c r="C413" s="745">
        <v>89301301</v>
      </c>
      <c r="D413" s="746" t="s">
        <v>4981</v>
      </c>
      <c r="E413" s="747" t="s">
        <v>3891</v>
      </c>
      <c r="F413" s="745" t="s">
        <v>3881</v>
      </c>
      <c r="G413" s="745" t="s">
        <v>4037</v>
      </c>
      <c r="H413" s="745" t="s">
        <v>2717</v>
      </c>
      <c r="I413" s="745" t="s">
        <v>3206</v>
      </c>
      <c r="J413" s="745" t="s">
        <v>2771</v>
      </c>
      <c r="K413" s="745" t="s">
        <v>3207</v>
      </c>
      <c r="L413" s="748">
        <v>106.3</v>
      </c>
      <c r="M413" s="748">
        <v>106.3</v>
      </c>
      <c r="N413" s="745">
        <v>1</v>
      </c>
      <c r="O413" s="749">
        <v>0.5</v>
      </c>
      <c r="P413" s="748"/>
      <c r="Q413" s="750">
        <v>0</v>
      </c>
      <c r="R413" s="745"/>
      <c r="S413" s="750">
        <v>0</v>
      </c>
      <c r="T413" s="749"/>
      <c r="U413" s="744">
        <v>0</v>
      </c>
    </row>
    <row r="414" spans="1:21" ht="14.4" customHeight="1" x14ac:dyDescent="0.3">
      <c r="A414" s="743">
        <v>30</v>
      </c>
      <c r="B414" s="745" t="s">
        <v>550</v>
      </c>
      <c r="C414" s="745">
        <v>89301301</v>
      </c>
      <c r="D414" s="746" t="s">
        <v>4981</v>
      </c>
      <c r="E414" s="747" t="s">
        <v>3891</v>
      </c>
      <c r="F414" s="745" t="s">
        <v>3881</v>
      </c>
      <c r="G414" s="745" t="s">
        <v>4041</v>
      </c>
      <c r="H414" s="745" t="s">
        <v>551</v>
      </c>
      <c r="I414" s="745" t="s">
        <v>4337</v>
      </c>
      <c r="J414" s="745" t="s">
        <v>4338</v>
      </c>
      <c r="K414" s="745" t="s">
        <v>4339</v>
      </c>
      <c r="L414" s="748">
        <v>0</v>
      </c>
      <c r="M414" s="748">
        <v>0</v>
      </c>
      <c r="N414" s="745">
        <v>1</v>
      </c>
      <c r="O414" s="749">
        <v>0.5</v>
      </c>
      <c r="P414" s="748"/>
      <c r="Q414" s="750"/>
      <c r="R414" s="745"/>
      <c r="S414" s="750">
        <v>0</v>
      </c>
      <c r="T414" s="749"/>
      <c r="U414" s="744">
        <v>0</v>
      </c>
    </row>
    <row r="415" spans="1:21" ht="14.4" customHeight="1" x14ac:dyDescent="0.3">
      <c r="A415" s="743">
        <v>30</v>
      </c>
      <c r="B415" s="745" t="s">
        <v>550</v>
      </c>
      <c r="C415" s="745">
        <v>89301301</v>
      </c>
      <c r="D415" s="746" t="s">
        <v>4981</v>
      </c>
      <c r="E415" s="747" t="s">
        <v>3891</v>
      </c>
      <c r="F415" s="745" t="s">
        <v>3881</v>
      </c>
      <c r="G415" s="745" t="s">
        <v>4340</v>
      </c>
      <c r="H415" s="745" t="s">
        <v>551</v>
      </c>
      <c r="I415" s="745" t="s">
        <v>706</v>
      </c>
      <c r="J415" s="745" t="s">
        <v>707</v>
      </c>
      <c r="K415" s="745" t="s">
        <v>3957</v>
      </c>
      <c r="L415" s="748">
        <v>81.540000000000006</v>
      </c>
      <c r="M415" s="748">
        <v>81.540000000000006</v>
      </c>
      <c r="N415" s="745">
        <v>1</v>
      </c>
      <c r="O415" s="749">
        <v>0.5</v>
      </c>
      <c r="P415" s="748"/>
      <c r="Q415" s="750">
        <v>0</v>
      </c>
      <c r="R415" s="745"/>
      <c r="S415" s="750">
        <v>0</v>
      </c>
      <c r="T415" s="749"/>
      <c r="U415" s="744">
        <v>0</v>
      </c>
    </row>
    <row r="416" spans="1:21" ht="14.4" customHeight="1" x14ac:dyDescent="0.3">
      <c r="A416" s="743">
        <v>30</v>
      </c>
      <c r="B416" s="745" t="s">
        <v>550</v>
      </c>
      <c r="C416" s="745">
        <v>89301301</v>
      </c>
      <c r="D416" s="746" t="s">
        <v>4981</v>
      </c>
      <c r="E416" s="747" t="s">
        <v>3891</v>
      </c>
      <c r="F416" s="745" t="s">
        <v>3881</v>
      </c>
      <c r="G416" s="745" t="s">
        <v>4044</v>
      </c>
      <c r="H416" s="745" t="s">
        <v>2717</v>
      </c>
      <c r="I416" s="745" t="s">
        <v>2804</v>
      </c>
      <c r="J416" s="745" t="s">
        <v>2805</v>
      </c>
      <c r="K416" s="745" t="s">
        <v>569</v>
      </c>
      <c r="L416" s="748">
        <v>38.130000000000003</v>
      </c>
      <c r="M416" s="748">
        <v>38.130000000000003</v>
      </c>
      <c r="N416" s="745">
        <v>1</v>
      </c>
      <c r="O416" s="749">
        <v>0.5</v>
      </c>
      <c r="P416" s="748"/>
      <c r="Q416" s="750">
        <v>0</v>
      </c>
      <c r="R416" s="745"/>
      <c r="S416" s="750">
        <v>0</v>
      </c>
      <c r="T416" s="749"/>
      <c r="U416" s="744">
        <v>0</v>
      </c>
    </row>
    <row r="417" spans="1:21" ht="14.4" customHeight="1" x14ac:dyDescent="0.3">
      <c r="A417" s="743">
        <v>30</v>
      </c>
      <c r="B417" s="745" t="s">
        <v>550</v>
      </c>
      <c r="C417" s="745">
        <v>89301301</v>
      </c>
      <c r="D417" s="746" t="s">
        <v>4981</v>
      </c>
      <c r="E417" s="747" t="s">
        <v>3891</v>
      </c>
      <c r="F417" s="745" t="s">
        <v>3881</v>
      </c>
      <c r="G417" s="745" t="s">
        <v>4048</v>
      </c>
      <c r="H417" s="745" t="s">
        <v>551</v>
      </c>
      <c r="I417" s="745" t="s">
        <v>4341</v>
      </c>
      <c r="J417" s="745" t="s">
        <v>943</v>
      </c>
      <c r="K417" s="745" t="s">
        <v>1411</v>
      </c>
      <c r="L417" s="748">
        <v>0</v>
      </c>
      <c r="M417" s="748">
        <v>0</v>
      </c>
      <c r="N417" s="745">
        <v>1</v>
      </c>
      <c r="O417" s="749">
        <v>0.5</v>
      </c>
      <c r="P417" s="748"/>
      <c r="Q417" s="750"/>
      <c r="R417" s="745"/>
      <c r="S417" s="750">
        <v>0</v>
      </c>
      <c r="T417" s="749"/>
      <c r="U417" s="744">
        <v>0</v>
      </c>
    </row>
    <row r="418" spans="1:21" ht="14.4" customHeight="1" x14ac:dyDescent="0.3">
      <c r="A418" s="743">
        <v>30</v>
      </c>
      <c r="B418" s="745" t="s">
        <v>550</v>
      </c>
      <c r="C418" s="745">
        <v>89301301</v>
      </c>
      <c r="D418" s="746" t="s">
        <v>4981</v>
      </c>
      <c r="E418" s="747" t="s">
        <v>3891</v>
      </c>
      <c r="F418" s="745" t="s">
        <v>3881</v>
      </c>
      <c r="G418" s="745" t="s">
        <v>4048</v>
      </c>
      <c r="H418" s="745" t="s">
        <v>551</v>
      </c>
      <c r="I418" s="745" t="s">
        <v>903</v>
      </c>
      <c r="J418" s="745" t="s">
        <v>900</v>
      </c>
      <c r="K418" s="745" t="s">
        <v>4049</v>
      </c>
      <c r="L418" s="748">
        <v>23.4</v>
      </c>
      <c r="M418" s="748">
        <v>70.199999999999989</v>
      </c>
      <c r="N418" s="745">
        <v>3</v>
      </c>
      <c r="O418" s="749">
        <v>1.5</v>
      </c>
      <c r="P418" s="748"/>
      <c r="Q418" s="750">
        <v>0</v>
      </c>
      <c r="R418" s="745"/>
      <c r="S418" s="750">
        <v>0</v>
      </c>
      <c r="T418" s="749"/>
      <c r="U418" s="744">
        <v>0</v>
      </c>
    </row>
    <row r="419" spans="1:21" ht="14.4" customHeight="1" x14ac:dyDescent="0.3">
      <c r="A419" s="743">
        <v>30</v>
      </c>
      <c r="B419" s="745" t="s">
        <v>550</v>
      </c>
      <c r="C419" s="745">
        <v>89301301</v>
      </c>
      <c r="D419" s="746" t="s">
        <v>4981</v>
      </c>
      <c r="E419" s="747" t="s">
        <v>3891</v>
      </c>
      <c r="F419" s="745" t="s">
        <v>3881</v>
      </c>
      <c r="G419" s="745" t="s">
        <v>4048</v>
      </c>
      <c r="H419" s="745" t="s">
        <v>551</v>
      </c>
      <c r="I419" s="745" t="s">
        <v>942</v>
      </c>
      <c r="J419" s="745" t="s">
        <v>943</v>
      </c>
      <c r="K419" s="745" t="s">
        <v>3815</v>
      </c>
      <c r="L419" s="748">
        <v>44.89</v>
      </c>
      <c r="M419" s="748">
        <v>44.89</v>
      </c>
      <c r="N419" s="745">
        <v>1</v>
      </c>
      <c r="O419" s="749">
        <v>0.5</v>
      </c>
      <c r="P419" s="748"/>
      <c r="Q419" s="750">
        <v>0</v>
      </c>
      <c r="R419" s="745"/>
      <c r="S419" s="750">
        <v>0</v>
      </c>
      <c r="T419" s="749"/>
      <c r="U419" s="744">
        <v>0</v>
      </c>
    </row>
    <row r="420" spans="1:21" ht="14.4" customHeight="1" x14ac:dyDescent="0.3">
      <c r="A420" s="743">
        <v>30</v>
      </c>
      <c r="B420" s="745" t="s">
        <v>550</v>
      </c>
      <c r="C420" s="745">
        <v>89301301</v>
      </c>
      <c r="D420" s="746" t="s">
        <v>4981</v>
      </c>
      <c r="E420" s="747" t="s">
        <v>3891</v>
      </c>
      <c r="F420" s="745" t="s">
        <v>3881</v>
      </c>
      <c r="G420" s="745" t="s">
        <v>4048</v>
      </c>
      <c r="H420" s="745" t="s">
        <v>551</v>
      </c>
      <c r="I420" s="745" t="s">
        <v>4050</v>
      </c>
      <c r="J420" s="745" t="s">
        <v>900</v>
      </c>
      <c r="K420" s="745" t="s">
        <v>4051</v>
      </c>
      <c r="L420" s="748">
        <v>0</v>
      </c>
      <c r="M420" s="748">
        <v>0</v>
      </c>
      <c r="N420" s="745">
        <v>1</v>
      </c>
      <c r="O420" s="749">
        <v>0.5</v>
      </c>
      <c r="P420" s="748"/>
      <c r="Q420" s="750"/>
      <c r="R420" s="745"/>
      <c r="S420" s="750">
        <v>0</v>
      </c>
      <c r="T420" s="749"/>
      <c r="U420" s="744">
        <v>0</v>
      </c>
    </row>
    <row r="421" spans="1:21" ht="14.4" customHeight="1" x14ac:dyDescent="0.3">
      <c r="A421" s="743">
        <v>30</v>
      </c>
      <c r="B421" s="745" t="s">
        <v>550</v>
      </c>
      <c r="C421" s="745">
        <v>89301301</v>
      </c>
      <c r="D421" s="746" t="s">
        <v>4981</v>
      </c>
      <c r="E421" s="747" t="s">
        <v>3891</v>
      </c>
      <c r="F421" s="745" t="s">
        <v>3881</v>
      </c>
      <c r="G421" s="745" t="s">
        <v>4048</v>
      </c>
      <c r="H421" s="745" t="s">
        <v>551</v>
      </c>
      <c r="I421" s="745" t="s">
        <v>4342</v>
      </c>
      <c r="J421" s="745" t="s">
        <v>1744</v>
      </c>
      <c r="K421" s="745" t="s">
        <v>4343</v>
      </c>
      <c r="L421" s="748">
        <v>0</v>
      </c>
      <c r="M421" s="748">
        <v>0</v>
      </c>
      <c r="N421" s="745">
        <v>2</v>
      </c>
      <c r="O421" s="749">
        <v>1</v>
      </c>
      <c r="P421" s="748"/>
      <c r="Q421" s="750"/>
      <c r="R421" s="745"/>
      <c r="S421" s="750">
        <v>0</v>
      </c>
      <c r="T421" s="749"/>
      <c r="U421" s="744">
        <v>0</v>
      </c>
    </row>
    <row r="422" spans="1:21" ht="14.4" customHeight="1" x14ac:dyDescent="0.3">
      <c r="A422" s="743">
        <v>30</v>
      </c>
      <c r="B422" s="745" t="s">
        <v>550</v>
      </c>
      <c r="C422" s="745">
        <v>89301301</v>
      </c>
      <c r="D422" s="746" t="s">
        <v>4981</v>
      </c>
      <c r="E422" s="747" t="s">
        <v>3891</v>
      </c>
      <c r="F422" s="745" t="s">
        <v>3881</v>
      </c>
      <c r="G422" s="745" t="s">
        <v>4344</v>
      </c>
      <c r="H422" s="745" t="s">
        <v>551</v>
      </c>
      <c r="I422" s="745" t="s">
        <v>3294</v>
      </c>
      <c r="J422" s="745" t="s">
        <v>3295</v>
      </c>
      <c r="K422" s="745" t="s">
        <v>3956</v>
      </c>
      <c r="L422" s="748">
        <v>31.54</v>
      </c>
      <c r="M422" s="748">
        <v>63.08</v>
      </c>
      <c r="N422" s="745">
        <v>2</v>
      </c>
      <c r="O422" s="749">
        <v>0.5</v>
      </c>
      <c r="P422" s="748"/>
      <c r="Q422" s="750">
        <v>0</v>
      </c>
      <c r="R422" s="745"/>
      <c r="S422" s="750">
        <v>0</v>
      </c>
      <c r="T422" s="749"/>
      <c r="U422" s="744">
        <v>0</v>
      </c>
    </row>
    <row r="423" spans="1:21" ht="14.4" customHeight="1" x14ac:dyDescent="0.3">
      <c r="A423" s="743">
        <v>30</v>
      </c>
      <c r="B423" s="745" t="s">
        <v>550</v>
      </c>
      <c r="C423" s="745">
        <v>89301301</v>
      </c>
      <c r="D423" s="746" t="s">
        <v>4981</v>
      </c>
      <c r="E423" s="747" t="s">
        <v>3891</v>
      </c>
      <c r="F423" s="745" t="s">
        <v>3881</v>
      </c>
      <c r="G423" s="745" t="s">
        <v>4345</v>
      </c>
      <c r="H423" s="745" t="s">
        <v>2717</v>
      </c>
      <c r="I423" s="745" t="s">
        <v>2755</v>
      </c>
      <c r="J423" s="745" t="s">
        <v>3715</v>
      </c>
      <c r="K423" s="745" t="s">
        <v>3716</v>
      </c>
      <c r="L423" s="748">
        <v>146.99</v>
      </c>
      <c r="M423" s="748">
        <v>146.99</v>
      </c>
      <c r="N423" s="745">
        <v>1</v>
      </c>
      <c r="O423" s="749">
        <v>0.5</v>
      </c>
      <c r="P423" s="748"/>
      <c r="Q423" s="750">
        <v>0</v>
      </c>
      <c r="R423" s="745"/>
      <c r="S423" s="750">
        <v>0</v>
      </c>
      <c r="T423" s="749"/>
      <c r="U423" s="744">
        <v>0</v>
      </c>
    </row>
    <row r="424" spans="1:21" ht="14.4" customHeight="1" x14ac:dyDescent="0.3">
      <c r="A424" s="743">
        <v>30</v>
      </c>
      <c r="B424" s="745" t="s">
        <v>550</v>
      </c>
      <c r="C424" s="745">
        <v>89301301</v>
      </c>
      <c r="D424" s="746" t="s">
        <v>4981</v>
      </c>
      <c r="E424" s="747" t="s">
        <v>3891</v>
      </c>
      <c r="F424" s="745" t="s">
        <v>3881</v>
      </c>
      <c r="G424" s="745" t="s">
        <v>4346</v>
      </c>
      <c r="H424" s="745" t="s">
        <v>551</v>
      </c>
      <c r="I424" s="745" t="s">
        <v>4347</v>
      </c>
      <c r="J424" s="745" t="s">
        <v>827</v>
      </c>
      <c r="K424" s="745" t="s">
        <v>4348</v>
      </c>
      <c r="L424" s="748">
        <v>0</v>
      </c>
      <c r="M424" s="748">
        <v>0</v>
      </c>
      <c r="N424" s="745">
        <v>1</v>
      </c>
      <c r="O424" s="749">
        <v>0.5</v>
      </c>
      <c r="P424" s="748"/>
      <c r="Q424" s="750"/>
      <c r="R424" s="745"/>
      <c r="S424" s="750">
        <v>0</v>
      </c>
      <c r="T424" s="749"/>
      <c r="U424" s="744">
        <v>0</v>
      </c>
    </row>
    <row r="425" spans="1:21" ht="14.4" customHeight="1" x14ac:dyDescent="0.3">
      <c r="A425" s="743">
        <v>30</v>
      </c>
      <c r="B425" s="745" t="s">
        <v>550</v>
      </c>
      <c r="C425" s="745">
        <v>89301301</v>
      </c>
      <c r="D425" s="746" t="s">
        <v>4981</v>
      </c>
      <c r="E425" s="747" t="s">
        <v>3891</v>
      </c>
      <c r="F425" s="745" t="s">
        <v>3881</v>
      </c>
      <c r="G425" s="745" t="s">
        <v>4346</v>
      </c>
      <c r="H425" s="745" t="s">
        <v>551</v>
      </c>
      <c r="I425" s="745" t="s">
        <v>4349</v>
      </c>
      <c r="J425" s="745" t="s">
        <v>4350</v>
      </c>
      <c r="K425" s="745" t="s">
        <v>4351</v>
      </c>
      <c r="L425" s="748">
        <v>0</v>
      </c>
      <c r="M425" s="748">
        <v>0</v>
      </c>
      <c r="N425" s="745">
        <v>1</v>
      </c>
      <c r="O425" s="749">
        <v>0.5</v>
      </c>
      <c r="P425" s="748"/>
      <c r="Q425" s="750"/>
      <c r="R425" s="745"/>
      <c r="S425" s="750">
        <v>0</v>
      </c>
      <c r="T425" s="749"/>
      <c r="U425" s="744">
        <v>0</v>
      </c>
    </row>
    <row r="426" spans="1:21" ht="14.4" customHeight="1" x14ac:dyDescent="0.3">
      <c r="A426" s="743">
        <v>30</v>
      </c>
      <c r="B426" s="745" t="s">
        <v>550</v>
      </c>
      <c r="C426" s="745">
        <v>89301301</v>
      </c>
      <c r="D426" s="746" t="s">
        <v>4981</v>
      </c>
      <c r="E426" s="747" t="s">
        <v>3891</v>
      </c>
      <c r="F426" s="745" t="s">
        <v>3881</v>
      </c>
      <c r="G426" s="745" t="s">
        <v>4058</v>
      </c>
      <c r="H426" s="745" t="s">
        <v>2717</v>
      </c>
      <c r="I426" s="745" t="s">
        <v>3065</v>
      </c>
      <c r="J426" s="745" t="s">
        <v>2779</v>
      </c>
      <c r="K426" s="745" t="s">
        <v>3066</v>
      </c>
      <c r="L426" s="748">
        <v>625.29</v>
      </c>
      <c r="M426" s="748">
        <v>1250.58</v>
      </c>
      <c r="N426" s="745">
        <v>2</v>
      </c>
      <c r="O426" s="749">
        <v>1.5</v>
      </c>
      <c r="P426" s="748"/>
      <c r="Q426" s="750">
        <v>0</v>
      </c>
      <c r="R426" s="745"/>
      <c r="S426" s="750">
        <v>0</v>
      </c>
      <c r="T426" s="749"/>
      <c r="U426" s="744">
        <v>0</v>
      </c>
    </row>
    <row r="427" spans="1:21" ht="14.4" customHeight="1" x14ac:dyDescent="0.3">
      <c r="A427" s="743">
        <v>30</v>
      </c>
      <c r="B427" s="745" t="s">
        <v>550</v>
      </c>
      <c r="C427" s="745">
        <v>89301301</v>
      </c>
      <c r="D427" s="746" t="s">
        <v>4981</v>
      </c>
      <c r="E427" s="747" t="s">
        <v>3891</v>
      </c>
      <c r="F427" s="745" t="s">
        <v>3881</v>
      </c>
      <c r="G427" s="745" t="s">
        <v>4058</v>
      </c>
      <c r="H427" s="745" t="s">
        <v>2717</v>
      </c>
      <c r="I427" s="745" t="s">
        <v>2778</v>
      </c>
      <c r="J427" s="745" t="s">
        <v>2779</v>
      </c>
      <c r="K427" s="745" t="s">
        <v>2780</v>
      </c>
      <c r="L427" s="748">
        <v>937.93</v>
      </c>
      <c r="M427" s="748">
        <v>5627.58</v>
      </c>
      <c r="N427" s="745">
        <v>6</v>
      </c>
      <c r="O427" s="749">
        <v>3.5</v>
      </c>
      <c r="P427" s="748">
        <v>937.93</v>
      </c>
      <c r="Q427" s="750">
        <v>0.16666666666666666</v>
      </c>
      <c r="R427" s="745">
        <v>1</v>
      </c>
      <c r="S427" s="750">
        <v>0.16666666666666666</v>
      </c>
      <c r="T427" s="749">
        <v>0.5</v>
      </c>
      <c r="U427" s="744">
        <v>0.14285714285714285</v>
      </c>
    </row>
    <row r="428" spans="1:21" ht="14.4" customHeight="1" x14ac:dyDescent="0.3">
      <c r="A428" s="743">
        <v>30</v>
      </c>
      <c r="B428" s="745" t="s">
        <v>550</v>
      </c>
      <c r="C428" s="745">
        <v>89301301</v>
      </c>
      <c r="D428" s="746" t="s">
        <v>4981</v>
      </c>
      <c r="E428" s="747" t="s">
        <v>3891</v>
      </c>
      <c r="F428" s="745" t="s">
        <v>3881</v>
      </c>
      <c r="G428" s="745" t="s">
        <v>4058</v>
      </c>
      <c r="H428" s="745" t="s">
        <v>2717</v>
      </c>
      <c r="I428" s="745" t="s">
        <v>2862</v>
      </c>
      <c r="J428" s="745" t="s">
        <v>2863</v>
      </c>
      <c r="K428" s="745" t="s">
        <v>2780</v>
      </c>
      <c r="L428" s="748">
        <v>1749.69</v>
      </c>
      <c r="M428" s="748">
        <v>5249.07</v>
      </c>
      <c r="N428" s="745">
        <v>3</v>
      </c>
      <c r="O428" s="749">
        <v>2.5</v>
      </c>
      <c r="P428" s="748"/>
      <c r="Q428" s="750">
        <v>0</v>
      </c>
      <c r="R428" s="745"/>
      <c r="S428" s="750">
        <v>0</v>
      </c>
      <c r="T428" s="749"/>
      <c r="U428" s="744">
        <v>0</v>
      </c>
    </row>
    <row r="429" spans="1:21" ht="14.4" customHeight="1" x14ac:dyDescent="0.3">
      <c r="A429" s="743">
        <v>30</v>
      </c>
      <c r="B429" s="745" t="s">
        <v>550</v>
      </c>
      <c r="C429" s="745">
        <v>89301301</v>
      </c>
      <c r="D429" s="746" t="s">
        <v>4981</v>
      </c>
      <c r="E429" s="747" t="s">
        <v>3891</v>
      </c>
      <c r="F429" s="745" t="s">
        <v>3881</v>
      </c>
      <c r="G429" s="745" t="s">
        <v>4059</v>
      </c>
      <c r="H429" s="745" t="s">
        <v>551</v>
      </c>
      <c r="I429" s="745" t="s">
        <v>4352</v>
      </c>
      <c r="J429" s="745" t="s">
        <v>1097</v>
      </c>
      <c r="K429" s="745" t="s">
        <v>4353</v>
      </c>
      <c r="L429" s="748">
        <v>0</v>
      </c>
      <c r="M429" s="748">
        <v>0</v>
      </c>
      <c r="N429" s="745">
        <v>1</v>
      </c>
      <c r="O429" s="749">
        <v>0.5</v>
      </c>
      <c r="P429" s="748"/>
      <c r="Q429" s="750"/>
      <c r="R429" s="745"/>
      <c r="S429" s="750">
        <v>0</v>
      </c>
      <c r="T429" s="749"/>
      <c r="U429" s="744">
        <v>0</v>
      </c>
    </row>
    <row r="430" spans="1:21" ht="14.4" customHeight="1" x14ac:dyDescent="0.3">
      <c r="A430" s="743">
        <v>30</v>
      </c>
      <c r="B430" s="745" t="s">
        <v>550</v>
      </c>
      <c r="C430" s="745">
        <v>89301301</v>
      </c>
      <c r="D430" s="746" t="s">
        <v>4981</v>
      </c>
      <c r="E430" s="747" t="s">
        <v>3891</v>
      </c>
      <c r="F430" s="745" t="s">
        <v>3881</v>
      </c>
      <c r="G430" s="745" t="s">
        <v>4061</v>
      </c>
      <c r="H430" s="745" t="s">
        <v>2717</v>
      </c>
      <c r="I430" s="745" t="s">
        <v>3144</v>
      </c>
      <c r="J430" s="745" t="s">
        <v>3145</v>
      </c>
      <c r="K430" s="745" t="s">
        <v>1398</v>
      </c>
      <c r="L430" s="748">
        <v>41.53</v>
      </c>
      <c r="M430" s="748">
        <v>83.06</v>
      </c>
      <c r="N430" s="745">
        <v>2</v>
      </c>
      <c r="O430" s="749">
        <v>1</v>
      </c>
      <c r="P430" s="748"/>
      <c r="Q430" s="750">
        <v>0</v>
      </c>
      <c r="R430" s="745"/>
      <c r="S430" s="750">
        <v>0</v>
      </c>
      <c r="T430" s="749"/>
      <c r="U430" s="744">
        <v>0</v>
      </c>
    </row>
    <row r="431" spans="1:21" ht="14.4" customHeight="1" x14ac:dyDescent="0.3">
      <c r="A431" s="743">
        <v>30</v>
      </c>
      <c r="B431" s="745" t="s">
        <v>550</v>
      </c>
      <c r="C431" s="745">
        <v>89301301</v>
      </c>
      <c r="D431" s="746" t="s">
        <v>4981</v>
      </c>
      <c r="E431" s="747" t="s">
        <v>3891</v>
      </c>
      <c r="F431" s="745" t="s">
        <v>3881</v>
      </c>
      <c r="G431" s="745" t="s">
        <v>4062</v>
      </c>
      <c r="H431" s="745" t="s">
        <v>551</v>
      </c>
      <c r="I431" s="745" t="s">
        <v>3364</v>
      </c>
      <c r="J431" s="745" t="s">
        <v>3365</v>
      </c>
      <c r="K431" s="745" t="s">
        <v>3366</v>
      </c>
      <c r="L431" s="748">
        <v>153.52000000000001</v>
      </c>
      <c r="M431" s="748">
        <v>614.08000000000004</v>
      </c>
      <c r="N431" s="745">
        <v>4</v>
      </c>
      <c r="O431" s="749">
        <v>3.5</v>
      </c>
      <c r="P431" s="748"/>
      <c r="Q431" s="750">
        <v>0</v>
      </c>
      <c r="R431" s="745"/>
      <c r="S431" s="750">
        <v>0</v>
      </c>
      <c r="T431" s="749"/>
      <c r="U431" s="744">
        <v>0</v>
      </c>
    </row>
    <row r="432" spans="1:21" ht="14.4" customHeight="1" x14ac:dyDescent="0.3">
      <c r="A432" s="743">
        <v>30</v>
      </c>
      <c r="B432" s="745" t="s">
        <v>550</v>
      </c>
      <c r="C432" s="745">
        <v>89301301</v>
      </c>
      <c r="D432" s="746" t="s">
        <v>4981</v>
      </c>
      <c r="E432" s="747" t="s">
        <v>3891</v>
      </c>
      <c r="F432" s="745" t="s">
        <v>3881</v>
      </c>
      <c r="G432" s="745" t="s">
        <v>4354</v>
      </c>
      <c r="H432" s="745" t="s">
        <v>2717</v>
      </c>
      <c r="I432" s="745" t="s">
        <v>3488</v>
      </c>
      <c r="J432" s="745" t="s">
        <v>3489</v>
      </c>
      <c r="K432" s="745" t="s">
        <v>3793</v>
      </c>
      <c r="L432" s="748">
        <v>69.86</v>
      </c>
      <c r="M432" s="748">
        <v>69.86</v>
      </c>
      <c r="N432" s="745">
        <v>1</v>
      </c>
      <c r="O432" s="749">
        <v>1</v>
      </c>
      <c r="P432" s="748"/>
      <c r="Q432" s="750">
        <v>0</v>
      </c>
      <c r="R432" s="745"/>
      <c r="S432" s="750">
        <v>0</v>
      </c>
      <c r="T432" s="749"/>
      <c r="U432" s="744">
        <v>0</v>
      </c>
    </row>
    <row r="433" spans="1:21" ht="14.4" customHeight="1" x14ac:dyDescent="0.3">
      <c r="A433" s="743">
        <v>30</v>
      </c>
      <c r="B433" s="745" t="s">
        <v>550</v>
      </c>
      <c r="C433" s="745">
        <v>89301301</v>
      </c>
      <c r="D433" s="746" t="s">
        <v>4981</v>
      </c>
      <c r="E433" s="747" t="s">
        <v>3891</v>
      </c>
      <c r="F433" s="745" t="s">
        <v>3881</v>
      </c>
      <c r="G433" s="745" t="s">
        <v>4063</v>
      </c>
      <c r="H433" s="745" t="s">
        <v>551</v>
      </c>
      <c r="I433" s="745" t="s">
        <v>4064</v>
      </c>
      <c r="J433" s="745" t="s">
        <v>4065</v>
      </c>
      <c r="K433" s="745" t="s">
        <v>875</v>
      </c>
      <c r="L433" s="748">
        <v>97.97</v>
      </c>
      <c r="M433" s="748">
        <v>391.88</v>
      </c>
      <c r="N433" s="745">
        <v>4</v>
      </c>
      <c r="O433" s="749">
        <v>2</v>
      </c>
      <c r="P433" s="748"/>
      <c r="Q433" s="750">
        <v>0</v>
      </c>
      <c r="R433" s="745"/>
      <c r="S433" s="750">
        <v>0</v>
      </c>
      <c r="T433" s="749"/>
      <c r="U433" s="744">
        <v>0</v>
      </c>
    </row>
    <row r="434" spans="1:21" ht="14.4" customHeight="1" x14ac:dyDescent="0.3">
      <c r="A434" s="743">
        <v>30</v>
      </c>
      <c r="B434" s="745" t="s">
        <v>550</v>
      </c>
      <c r="C434" s="745">
        <v>89301301</v>
      </c>
      <c r="D434" s="746" t="s">
        <v>4981</v>
      </c>
      <c r="E434" s="747" t="s">
        <v>3891</v>
      </c>
      <c r="F434" s="745" t="s">
        <v>3881</v>
      </c>
      <c r="G434" s="745" t="s">
        <v>4063</v>
      </c>
      <c r="H434" s="745" t="s">
        <v>551</v>
      </c>
      <c r="I434" s="745" t="s">
        <v>873</v>
      </c>
      <c r="J434" s="745" t="s">
        <v>874</v>
      </c>
      <c r="K434" s="745" t="s">
        <v>4235</v>
      </c>
      <c r="L434" s="748">
        <v>97.97</v>
      </c>
      <c r="M434" s="748">
        <v>293.90999999999997</v>
      </c>
      <c r="N434" s="745">
        <v>3</v>
      </c>
      <c r="O434" s="749">
        <v>2</v>
      </c>
      <c r="P434" s="748">
        <v>97.97</v>
      </c>
      <c r="Q434" s="750">
        <v>0.33333333333333337</v>
      </c>
      <c r="R434" s="745">
        <v>1</v>
      </c>
      <c r="S434" s="750">
        <v>0.33333333333333331</v>
      </c>
      <c r="T434" s="749">
        <v>0.5</v>
      </c>
      <c r="U434" s="744">
        <v>0.25</v>
      </c>
    </row>
    <row r="435" spans="1:21" ht="14.4" customHeight="1" x14ac:dyDescent="0.3">
      <c r="A435" s="743">
        <v>30</v>
      </c>
      <c r="B435" s="745" t="s">
        <v>550</v>
      </c>
      <c r="C435" s="745">
        <v>89301301</v>
      </c>
      <c r="D435" s="746" t="s">
        <v>4981</v>
      </c>
      <c r="E435" s="747" t="s">
        <v>3891</v>
      </c>
      <c r="F435" s="745" t="s">
        <v>3881</v>
      </c>
      <c r="G435" s="745" t="s">
        <v>4239</v>
      </c>
      <c r="H435" s="745" t="s">
        <v>551</v>
      </c>
      <c r="I435" s="745" t="s">
        <v>1799</v>
      </c>
      <c r="J435" s="745" t="s">
        <v>4240</v>
      </c>
      <c r="K435" s="745" t="s">
        <v>3973</v>
      </c>
      <c r="L435" s="748">
        <v>19.66</v>
      </c>
      <c r="M435" s="748">
        <v>39.32</v>
      </c>
      <c r="N435" s="745">
        <v>2</v>
      </c>
      <c r="O435" s="749">
        <v>1</v>
      </c>
      <c r="P435" s="748"/>
      <c r="Q435" s="750">
        <v>0</v>
      </c>
      <c r="R435" s="745"/>
      <c r="S435" s="750">
        <v>0</v>
      </c>
      <c r="T435" s="749"/>
      <c r="U435" s="744">
        <v>0</v>
      </c>
    </row>
    <row r="436" spans="1:21" ht="14.4" customHeight="1" x14ac:dyDescent="0.3">
      <c r="A436" s="743">
        <v>30</v>
      </c>
      <c r="B436" s="745" t="s">
        <v>550</v>
      </c>
      <c r="C436" s="745">
        <v>89301301</v>
      </c>
      <c r="D436" s="746" t="s">
        <v>4981</v>
      </c>
      <c r="E436" s="747" t="s">
        <v>3891</v>
      </c>
      <c r="F436" s="745" t="s">
        <v>3881</v>
      </c>
      <c r="G436" s="745" t="s">
        <v>4241</v>
      </c>
      <c r="H436" s="745" t="s">
        <v>551</v>
      </c>
      <c r="I436" s="745" t="s">
        <v>1590</v>
      </c>
      <c r="J436" s="745" t="s">
        <v>4355</v>
      </c>
      <c r="K436" s="745" t="s">
        <v>4356</v>
      </c>
      <c r="L436" s="748">
        <v>257.22000000000003</v>
      </c>
      <c r="M436" s="748">
        <v>257.22000000000003</v>
      </c>
      <c r="N436" s="745">
        <v>1</v>
      </c>
      <c r="O436" s="749">
        <v>0.5</v>
      </c>
      <c r="P436" s="748"/>
      <c r="Q436" s="750">
        <v>0</v>
      </c>
      <c r="R436" s="745"/>
      <c r="S436" s="750">
        <v>0</v>
      </c>
      <c r="T436" s="749"/>
      <c r="U436" s="744">
        <v>0</v>
      </c>
    </row>
    <row r="437" spans="1:21" ht="14.4" customHeight="1" x14ac:dyDescent="0.3">
      <c r="A437" s="743">
        <v>30</v>
      </c>
      <c r="B437" s="745" t="s">
        <v>550</v>
      </c>
      <c r="C437" s="745">
        <v>89301301</v>
      </c>
      <c r="D437" s="746" t="s">
        <v>4981</v>
      </c>
      <c r="E437" s="747" t="s">
        <v>3891</v>
      </c>
      <c r="F437" s="745" t="s">
        <v>3881</v>
      </c>
      <c r="G437" s="745" t="s">
        <v>4067</v>
      </c>
      <c r="H437" s="745" t="s">
        <v>2717</v>
      </c>
      <c r="I437" s="745" t="s">
        <v>2821</v>
      </c>
      <c r="J437" s="745" t="s">
        <v>2719</v>
      </c>
      <c r="K437" s="745" t="s">
        <v>3675</v>
      </c>
      <c r="L437" s="748">
        <v>48.98</v>
      </c>
      <c r="M437" s="748">
        <v>832.6600000000002</v>
      </c>
      <c r="N437" s="745">
        <v>17</v>
      </c>
      <c r="O437" s="749">
        <v>8.5</v>
      </c>
      <c r="P437" s="748">
        <v>48.98</v>
      </c>
      <c r="Q437" s="750">
        <v>5.8823529411764691E-2</v>
      </c>
      <c r="R437" s="745">
        <v>1</v>
      </c>
      <c r="S437" s="750">
        <v>5.8823529411764705E-2</v>
      </c>
      <c r="T437" s="749">
        <v>0.5</v>
      </c>
      <c r="U437" s="744">
        <v>5.8823529411764705E-2</v>
      </c>
    </row>
    <row r="438" spans="1:21" ht="14.4" customHeight="1" x14ac:dyDescent="0.3">
      <c r="A438" s="743">
        <v>30</v>
      </c>
      <c r="B438" s="745" t="s">
        <v>550</v>
      </c>
      <c r="C438" s="745">
        <v>89301301</v>
      </c>
      <c r="D438" s="746" t="s">
        <v>4981</v>
      </c>
      <c r="E438" s="747" t="s">
        <v>3891</v>
      </c>
      <c r="F438" s="745" t="s">
        <v>3881</v>
      </c>
      <c r="G438" s="745" t="s">
        <v>4067</v>
      </c>
      <c r="H438" s="745" t="s">
        <v>2717</v>
      </c>
      <c r="I438" s="745" t="s">
        <v>4068</v>
      </c>
      <c r="J438" s="745" t="s">
        <v>2719</v>
      </c>
      <c r="K438" s="745" t="s">
        <v>4069</v>
      </c>
      <c r="L438" s="748">
        <v>0</v>
      </c>
      <c r="M438" s="748">
        <v>0</v>
      </c>
      <c r="N438" s="745">
        <v>1</v>
      </c>
      <c r="O438" s="749">
        <v>0.5</v>
      </c>
      <c r="P438" s="748"/>
      <c r="Q438" s="750"/>
      <c r="R438" s="745"/>
      <c r="S438" s="750">
        <v>0</v>
      </c>
      <c r="T438" s="749"/>
      <c r="U438" s="744">
        <v>0</v>
      </c>
    </row>
    <row r="439" spans="1:21" ht="14.4" customHeight="1" x14ac:dyDescent="0.3">
      <c r="A439" s="743">
        <v>30</v>
      </c>
      <c r="B439" s="745" t="s">
        <v>550</v>
      </c>
      <c r="C439" s="745">
        <v>89301301</v>
      </c>
      <c r="D439" s="746" t="s">
        <v>4981</v>
      </c>
      <c r="E439" s="747" t="s">
        <v>3891</v>
      </c>
      <c r="F439" s="745" t="s">
        <v>3881</v>
      </c>
      <c r="G439" s="745" t="s">
        <v>4067</v>
      </c>
      <c r="H439" s="745" t="s">
        <v>2717</v>
      </c>
      <c r="I439" s="745" t="s">
        <v>4357</v>
      </c>
      <c r="J439" s="745" t="s">
        <v>2719</v>
      </c>
      <c r="K439" s="745" t="s">
        <v>4358</v>
      </c>
      <c r="L439" s="748">
        <v>0</v>
      </c>
      <c r="M439" s="748">
        <v>0</v>
      </c>
      <c r="N439" s="745">
        <v>1</v>
      </c>
      <c r="O439" s="749">
        <v>0.5</v>
      </c>
      <c r="P439" s="748">
        <v>0</v>
      </c>
      <c r="Q439" s="750"/>
      <c r="R439" s="745">
        <v>1</v>
      </c>
      <c r="S439" s="750">
        <v>1</v>
      </c>
      <c r="T439" s="749">
        <v>0.5</v>
      </c>
      <c r="U439" s="744">
        <v>1</v>
      </c>
    </row>
    <row r="440" spans="1:21" ht="14.4" customHeight="1" x14ac:dyDescent="0.3">
      <c r="A440" s="743">
        <v>30</v>
      </c>
      <c r="B440" s="745" t="s">
        <v>550</v>
      </c>
      <c r="C440" s="745">
        <v>89301301</v>
      </c>
      <c r="D440" s="746" t="s">
        <v>4981</v>
      </c>
      <c r="E440" s="747" t="s">
        <v>3891</v>
      </c>
      <c r="F440" s="745" t="s">
        <v>3881</v>
      </c>
      <c r="G440" s="745" t="s">
        <v>4074</v>
      </c>
      <c r="H440" s="745" t="s">
        <v>551</v>
      </c>
      <c r="I440" s="745" t="s">
        <v>1291</v>
      </c>
      <c r="J440" s="745" t="s">
        <v>1292</v>
      </c>
      <c r="K440" s="745" t="s">
        <v>1293</v>
      </c>
      <c r="L440" s="748">
        <v>67.42</v>
      </c>
      <c r="M440" s="748">
        <v>337.1</v>
      </c>
      <c r="N440" s="745">
        <v>5</v>
      </c>
      <c r="O440" s="749">
        <v>2.5</v>
      </c>
      <c r="P440" s="748"/>
      <c r="Q440" s="750">
        <v>0</v>
      </c>
      <c r="R440" s="745"/>
      <c r="S440" s="750">
        <v>0</v>
      </c>
      <c r="T440" s="749"/>
      <c r="U440" s="744">
        <v>0</v>
      </c>
    </row>
    <row r="441" spans="1:21" ht="14.4" customHeight="1" x14ac:dyDescent="0.3">
      <c r="A441" s="743">
        <v>30</v>
      </c>
      <c r="B441" s="745" t="s">
        <v>550</v>
      </c>
      <c r="C441" s="745">
        <v>89301301</v>
      </c>
      <c r="D441" s="746" t="s">
        <v>4981</v>
      </c>
      <c r="E441" s="747" t="s">
        <v>3891</v>
      </c>
      <c r="F441" s="745" t="s">
        <v>3881</v>
      </c>
      <c r="G441" s="745" t="s">
        <v>4074</v>
      </c>
      <c r="H441" s="745" t="s">
        <v>551</v>
      </c>
      <c r="I441" s="745" t="s">
        <v>1291</v>
      </c>
      <c r="J441" s="745" t="s">
        <v>1292</v>
      </c>
      <c r="K441" s="745" t="s">
        <v>1293</v>
      </c>
      <c r="L441" s="748">
        <v>50.47</v>
      </c>
      <c r="M441" s="748">
        <v>100.94</v>
      </c>
      <c r="N441" s="745">
        <v>2</v>
      </c>
      <c r="O441" s="749">
        <v>1</v>
      </c>
      <c r="P441" s="748">
        <v>50.47</v>
      </c>
      <c r="Q441" s="750">
        <v>0.5</v>
      </c>
      <c r="R441" s="745">
        <v>1</v>
      </c>
      <c r="S441" s="750">
        <v>0.5</v>
      </c>
      <c r="T441" s="749">
        <v>0.5</v>
      </c>
      <c r="U441" s="744">
        <v>0.5</v>
      </c>
    </row>
    <row r="442" spans="1:21" ht="14.4" customHeight="1" x14ac:dyDescent="0.3">
      <c r="A442" s="743">
        <v>30</v>
      </c>
      <c r="B442" s="745" t="s">
        <v>550</v>
      </c>
      <c r="C442" s="745">
        <v>89301301</v>
      </c>
      <c r="D442" s="746" t="s">
        <v>4981</v>
      </c>
      <c r="E442" s="747" t="s">
        <v>3891</v>
      </c>
      <c r="F442" s="745" t="s">
        <v>3881</v>
      </c>
      <c r="G442" s="745" t="s">
        <v>4074</v>
      </c>
      <c r="H442" s="745" t="s">
        <v>2717</v>
      </c>
      <c r="I442" s="745" t="s">
        <v>2947</v>
      </c>
      <c r="J442" s="745" t="s">
        <v>2948</v>
      </c>
      <c r="K442" s="745" t="s">
        <v>569</v>
      </c>
      <c r="L442" s="748">
        <v>67.42</v>
      </c>
      <c r="M442" s="748">
        <v>67.42</v>
      </c>
      <c r="N442" s="745">
        <v>1</v>
      </c>
      <c r="O442" s="749">
        <v>0.5</v>
      </c>
      <c r="P442" s="748"/>
      <c r="Q442" s="750">
        <v>0</v>
      </c>
      <c r="R442" s="745"/>
      <c r="S442" s="750">
        <v>0</v>
      </c>
      <c r="T442" s="749"/>
      <c r="U442" s="744">
        <v>0</v>
      </c>
    </row>
    <row r="443" spans="1:21" ht="14.4" customHeight="1" x14ac:dyDescent="0.3">
      <c r="A443" s="743">
        <v>30</v>
      </c>
      <c r="B443" s="745" t="s">
        <v>550</v>
      </c>
      <c r="C443" s="745">
        <v>89301301</v>
      </c>
      <c r="D443" s="746" t="s">
        <v>4981</v>
      </c>
      <c r="E443" s="747" t="s">
        <v>3891</v>
      </c>
      <c r="F443" s="745" t="s">
        <v>3881</v>
      </c>
      <c r="G443" s="745" t="s">
        <v>4075</v>
      </c>
      <c r="H443" s="745" t="s">
        <v>551</v>
      </c>
      <c r="I443" s="745" t="s">
        <v>1676</v>
      </c>
      <c r="J443" s="745" t="s">
        <v>1677</v>
      </c>
      <c r="K443" s="745" t="s">
        <v>1146</v>
      </c>
      <c r="L443" s="748">
        <v>160.6</v>
      </c>
      <c r="M443" s="748">
        <v>160.6</v>
      </c>
      <c r="N443" s="745">
        <v>1</v>
      </c>
      <c r="O443" s="749">
        <v>0.5</v>
      </c>
      <c r="P443" s="748"/>
      <c r="Q443" s="750">
        <v>0</v>
      </c>
      <c r="R443" s="745"/>
      <c r="S443" s="750">
        <v>0</v>
      </c>
      <c r="T443" s="749"/>
      <c r="U443" s="744">
        <v>0</v>
      </c>
    </row>
    <row r="444" spans="1:21" ht="14.4" customHeight="1" x14ac:dyDescent="0.3">
      <c r="A444" s="743">
        <v>30</v>
      </c>
      <c r="B444" s="745" t="s">
        <v>550</v>
      </c>
      <c r="C444" s="745">
        <v>89301301</v>
      </c>
      <c r="D444" s="746" t="s">
        <v>4981</v>
      </c>
      <c r="E444" s="747" t="s">
        <v>3891</v>
      </c>
      <c r="F444" s="745" t="s">
        <v>3881</v>
      </c>
      <c r="G444" s="745" t="s">
        <v>4075</v>
      </c>
      <c r="H444" s="745" t="s">
        <v>551</v>
      </c>
      <c r="I444" s="745" t="s">
        <v>4359</v>
      </c>
      <c r="J444" s="745" t="s">
        <v>2595</v>
      </c>
      <c r="K444" s="745" t="s">
        <v>1146</v>
      </c>
      <c r="L444" s="748">
        <v>193.98</v>
      </c>
      <c r="M444" s="748">
        <v>193.98</v>
      </c>
      <c r="N444" s="745">
        <v>1</v>
      </c>
      <c r="O444" s="749">
        <v>0.5</v>
      </c>
      <c r="P444" s="748"/>
      <c r="Q444" s="750">
        <v>0</v>
      </c>
      <c r="R444" s="745"/>
      <c r="S444" s="750">
        <v>0</v>
      </c>
      <c r="T444" s="749"/>
      <c r="U444" s="744">
        <v>0</v>
      </c>
    </row>
    <row r="445" spans="1:21" ht="14.4" customHeight="1" x14ac:dyDescent="0.3">
      <c r="A445" s="743">
        <v>30</v>
      </c>
      <c r="B445" s="745" t="s">
        <v>550</v>
      </c>
      <c r="C445" s="745">
        <v>89301301</v>
      </c>
      <c r="D445" s="746" t="s">
        <v>4981</v>
      </c>
      <c r="E445" s="747" t="s">
        <v>3891</v>
      </c>
      <c r="F445" s="745" t="s">
        <v>3881</v>
      </c>
      <c r="G445" s="745" t="s">
        <v>4076</v>
      </c>
      <c r="H445" s="745" t="s">
        <v>551</v>
      </c>
      <c r="I445" s="745" t="s">
        <v>1329</v>
      </c>
      <c r="J445" s="745" t="s">
        <v>4077</v>
      </c>
      <c r="K445" s="745" t="s">
        <v>1331</v>
      </c>
      <c r="L445" s="748">
        <v>101.68</v>
      </c>
      <c r="M445" s="748">
        <v>203.36</v>
      </c>
      <c r="N445" s="745">
        <v>2</v>
      </c>
      <c r="O445" s="749">
        <v>1</v>
      </c>
      <c r="P445" s="748"/>
      <c r="Q445" s="750">
        <v>0</v>
      </c>
      <c r="R445" s="745"/>
      <c r="S445" s="750">
        <v>0</v>
      </c>
      <c r="T445" s="749"/>
      <c r="U445" s="744">
        <v>0</v>
      </c>
    </row>
    <row r="446" spans="1:21" ht="14.4" customHeight="1" x14ac:dyDescent="0.3">
      <c r="A446" s="743">
        <v>30</v>
      </c>
      <c r="B446" s="745" t="s">
        <v>550</v>
      </c>
      <c r="C446" s="745">
        <v>89301301</v>
      </c>
      <c r="D446" s="746" t="s">
        <v>4981</v>
      </c>
      <c r="E446" s="747" t="s">
        <v>3891</v>
      </c>
      <c r="F446" s="745" t="s">
        <v>3881</v>
      </c>
      <c r="G446" s="745" t="s">
        <v>4076</v>
      </c>
      <c r="H446" s="745" t="s">
        <v>2717</v>
      </c>
      <c r="I446" s="745" t="s">
        <v>2920</v>
      </c>
      <c r="J446" s="745" t="s">
        <v>2921</v>
      </c>
      <c r="K446" s="745" t="s">
        <v>1146</v>
      </c>
      <c r="L446" s="748">
        <v>101.68</v>
      </c>
      <c r="M446" s="748">
        <v>101.68</v>
      </c>
      <c r="N446" s="745">
        <v>1</v>
      </c>
      <c r="O446" s="749">
        <v>0.5</v>
      </c>
      <c r="P446" s="748"/>
      <c r="Q446" s="750">
        <v>0</v>
      </c>
      <c r="R446" s="745"/>
      <c r="S446" s="750">
        <v>0</v>
      </c>
      <c r="T446" s="749"/>
      <c r="U446" s="744">
        <v>0</v>
      </c>
    </row>
    <row r="447" spans="1:21" ht="14.4" customHeight="1" x14ac:dyDescent="0.3">
      <c r="A447" s="743">
        <v>30</v>
      </c>
      <c r="B447" s="745" t="s">
        <v>550</v>
      </c>
      <c r="C447" s="745">
        <v>89301301</v>
      </c>
      <c r="D447" s="746" t="s">
        <v>4981</v>
      </c>
      <c r="E447" s="747" t="s">
        <v>3891</v>
      </c>
      <c r="F447" s="745" t="s">
        <v>3881</v>
      </c>
      <c r="G447" s="745" t="s">
        <v>4076</v>
      </c>
      <c r="H447" s="745" t="s">
        <v>551</v>
      </c>
      <c r="I447" s="745" t="s">
        <v>1400</v>
      </c>
      <c r="J447" s="745" t="s">
        <v>1401</v>
      </c>
      <c r="K447" s="745" t="s">
        <v>1331</v>
      </c>
      <c r="L447" s="748">
        <v>203.38</v>
      </c>
      <c r="M447" s="748">
        <v>203.38</v>
      </c>
      <c r="N447" s="745">
        <v>1</v>
      </c>
      <c r="O447" s="749">
        <v>0.5</v>
      </c>
      <c r="P447" s="748"/>
      <c r="Q447" s="750">
        <v>0</v>
      </c>
      <c r="R447" s="745"/>
      <c r="S447" s="750">
        <v>0</v>
      </c>
      <c r="T447" s="749"/>
      <c r="U447" s="744">
        <v>0</v>
      </c>
    </row>
    <row r="448" spans="1:21" ht="14.4" customHeight="1" x14ac:dyDescent="0.3">
      <c r="A448" s="743">
        <v>30</v>
      </c>
      <c r="B448" s="745" t="s">
        <v>550</v>
      </c>
      <c r="C448" s="745">
        <v>89301301</v>
      </c>
      <c r="D448" s="746" t="s">
        <v>4981</v>
      </c>
      <c r="E448" s="747" t="s">
        <v>3891</v>
      </c>
      <c r="F448" s="745" t="s">
        <v>3881</v>
      </c>
      <c r="G448" s="745" t="s">
        <v>4360</v>
      </c>
      <c r="H448" s="745" t="s">
        <v>551</v>
      </c>
      <c r="I448" s="745" t="s">
        <v>654</v>
      </c>
      <c r="J448" s="745" t="s">
        <v>4361</v>
      </c>
      <c r="K448" s="745" t="s">
        <v>4362</v>
      </c>
      <c r="L448" s="748">
        <v>22.88</v>
      </c>
      <c r="M448" s="748">
        <v>45.76</v>
      </c>
      <c r="N448" s="745">
        <v>2</v>
      </c>
      <c r="O448" s="749">
        <v>1</v>
      </c>
      <c r="P448" s="748"/>
      <c r="Q448" s="750">
        <v>0</v>
      </c>
      <c r="R448" s="745"/>
      <c r="S448" s="750">
        <v>0</v>
      </c>
      <c r="T448" s="749"/>
      <c r="U448" s="744">
        <v>0</v>
      </c>
    </row>
    <row r="449" spans="1:21" ht="14.4" customHeight="1" x14ac:dyDescent="0.3">
      <c r="A449" s="743">
        <v>30</v>
      </c>
      <c r="B449" s="745" t="s">
        <v>550</v>
      </c>
      <c r="C449" s="745">
        <v>89301301</v>
      </c>
      <c r="D449" s="746" t="s">
        <v>4981</v>
      </c>
      <c r="E449" s="747" t="s">
        <v>3891</v>
      </c>
      <c r="F449" s="745" t="s">
        <v>3881</v>
      </c>
      <c r="G449" s="745" t="s">
        <v>4363</v>
      </c>
      <c r="H449" s="745" t="s">
        <v>2717</v>
      </c>
      <c r="I449" s="745" t="s">
        <v>2867</v>
      </c>
      <c r="J449" s="745" t="s">
        <v>2868</v>
      </c>
      <c r="K449" s="745" t="s">
        <v>2869</v>
      </c>
      <c r="L449" s="748">
        <v>56.01</v>
      </c>
      <c r="M449" s="748">
        <v>168.03</v>
      </c>
      <c r="N449" s="745">
        <v>3</v>
      </c>
      <c r="O449" s="749">
        <v>1.5</v>
      </c>
      <c r="P449" s="748"/>
      <c r="Q449" s="750">
        <v>0</v>
      </c>
      <c r="R449" s="745"/>
      <c r="S449" s="750">
        <v>0</v>
      </c>
      <c r="T449" s="749"/>
      <c r="U449" s="744">
        <v>0</v>
      </c>
    </row>
    <row r="450" spans="1:21" ht="14.4" customHeight="1" x14ac:dyDescent="0.3">
      <c r="A450" s="743">
        <v>30</v>
      </c>
      <c r="B450" s="745" t="s">
        <v>550</v>
      </c>
      <c r="C450" s="745">
        <v>89301301</v>
      </c>
      <c r="D450" s="746" t="s">
        <v>4981</v>
      </c>
      <c r="E450" s="747" t="s">
        <v>3891</v>
      </c>
      <c r="F450" s="745" t="s">
        <v>3881</v>
      </c>
      <c r="G450" s="745" t="s">
        <v>4081</v>
      </c>
      <c r="H450" s="745" t="s">
        <v>2717</v>
      </c>
      <c r="I450" s="745" t="s">
        <v>2721</v>
      </c>
      <c r="J450" s="745" t="s">
        <v>2722</v>
      </c>
      <c r="K450" s="745" t="s">
        <v>2723</v>
      </c>
      <c r="L450" s="748">
        <v>10.88</v>
      </c>
      <c r="M450" s="748">
        <v>10.88</v>
      </c>
      <c r="N450" s="745">
        <v>1</v>
      </c>
      <c r="O450" s="749">
        <v>0.5</v>
      </c>
      <c r="P450" s="748"/>
      <c r="Q450" s="750">
        <v>0</v>
      </c>
      <c r="R450" s="745"/>
      <c r="S450" s="750">
        <v>0</v>
      </c>
      <c r="T450" s="749"/>
      <c r="U450" s="744">
        <v>0</v>
      </c>
    </row>
    <row r="451" spans="1:21" ht="14.4" customHeight="1" x14ac:dyDescent="0.3">
      <c r="A451" s="743">
        <v>30</v>
      </c>
      <c r="B451" s="745" t="s">
        <v>550</v>
      </c>
      <c r="C451" s="745">
        <v>89301301</v>
      </c>
      <c r="D451" s="746" t="s">
        <v>4981</v>
      </c>
      <c r="E451" s="747" t="s">
        <v>3891</v>
      </c>
      <c r="F451" s="745" t="s">
        <v>3881</v>
      </c>
      <c r="G451" s="745" t="s">
        <v>4081</v>
      </c>
      <c r="H451" s="745" t="s">
        <v>2717</v>
      </c>
      <c r="I451" s="745" t="s">
        <v>4082</v>
      </c>
      <c r="J451" s="745" t="s">
        <v>2722</v>
      </c>
      <c r="K451" s="745" t="s">
        <v>4083</v>
      </c>
      <c r="L451" s="748">
        <v>21.92</v>
      </c>
      <c r="M451" s="748">
        <v>21.92</v>
      </c>
      <c r="N451" s="745">
        <v>1</v>
      </c>
      <c r="O451" s="749">
        <v>0.5</v>
      </c>
      <c r="P451" s="748"/>
      <c r="Q451" s="750">
        <v>0</v>
      </c>
      <c r="R451" s="745"/>
      <c r="S451" s="750">
        <v>0</v>
      </c>
      <c r="T451" s="749"/>
      <c r="U451" s="744">
        <v>0</v>
      </c>
    </row>
    <row r="452" spans="1:21" ht="14.4" customHeight="1" x14ac:dyDescent="0.3">
      <c r="A452" s="743">
        <v>30</v>
      </c>
      <c r="B452" s="745" t="s">
        <v>550</v>
      </c>
      <c r="C452" s="745">
        <v>89301301</v>
      </c>
      <c r="D452" s="746" t="s">
        <v>4981</v>
      </c>
      <c r="E452" s="747" t="s">
        <v>3891</v>
      </c>
      <c r="F452" s="745" t="s">
        <v>3881</v>
      </c>
      <c r="G452" s="745" t="s">
        <v>4081</v>
      </c>
      <c r="H452" s="745" t="s">
        <v>2717</v>
      </c>
      <c r="I452" s="745" t="s">
        <v>4082</v>
      </c>
      <c r="J452" s="745" t="s">
        <v>2722</v>
      </c>
      <c r="K452" s="745" t="s">
        <v>4083</v>
      </c>
      <c r="L452" s="748">
        <v>16.32</v>
      </c>
      <c r="M452" s="748">
        <v>16.32</v>
      </c>
      <c r="N452" s="745">
        <v>1</v>
      </c>
      <c r="O452" s="749">
        <v>0.5</v>
      </c>
      <c r="P452" s="748">
        <v>16.32</v>
      </c>
      <c r="Q452" s="750">
        <v>1</v>
      </c>
      <c r="R452" s="745">
        <v>1</v>
      </c>
      <c r="S452" s="750">
        <v>1</v>
      </c>
      <c r="T452" s="749">
        <v>0.5</v>
      </c>
      <c r="U452" s="744">
        <v>1</v>
      </c>
    </row>
    <row r="453" spans="1:21" ht="14.4" customHeight="1" x14ac:dyDescent="0.3">
      <c r="A453" s="743">
        <v>30</v>
      </c>
      <c r="B453" s="745" t="s">
        <v>550</v>
      </c>
      <c r="C453" s="745">
        <v>89301301</v>
      </c>
      <c r="D453" s="746" t="s">
        <v>4981</v>
      </c>
      <c r="E453" s="747" t="s">
        <v>3891</v>
      </c>
      <c r="F453" s="745" t="s">
        <v>3881</v>
      </c>
      <c r="G453" s="745" t="s">
        <v>4081</v>
      </c>
      <c r="H453" s="745" t="s">
        <v>2717</v>
      </c>
      <c r="I453" s="745" t="s">
        <v>4364</v>
      </c>
      <c r="J453" s="745" t="s">
        <v>2725</v>
      </c>
      <c r="K453" s="745" t="s">
        <v>4365</v>
      </c>
      <c r="L453" s="748">
        <v>33.72</v>
      </c>
      <c r="M453" s="748">
        <v>33.72</v>
      </c>
      <c r="N453" s="745">
        <v>1</v>
      </c>
      <c r="O453" s="749">
        <v>0.5</v>
      </c>
      <c r="P453" s="748"/>
      <c r="Q453" s="750">
        <v>0</v>
      </c>
      <c r="R453" s="745"/>
      <c r="S453" s="750">
        <v>0</v>
      </c>
      <c r="T453" s="749"/>
      <c r="U453" s="744">
        <v>0</v>
      </c>
    </row>
    <row r="454" spans="1:21" ht="14.4" customHeight="1" x14ac:dyDescent="0.3">
      <c r="A454" s="743">
        <v>30</v>
      </c>
      <c r="B454" s="745" t="s">
        <v>550</v>
      </c>
      <c r="C454" s="745">
        <v>89301301</v>
      </c>
      <c r="D454" s="746" t="s">
        <v>4981</v>
      </c>
      <c r="E454" s="747" t="s">
        <v>3891</v>
      </c>
      <c r="F454" s="745" t="s">
        <v>3881</v>
      </c>
      <c r="G454" s="745" t="s">
        <v>4081</v>
      </c>
      <c r="H454" s="745" t="s">
        <v>2717</v>
      </c>
      <c r="I454" s="745" t="s">
        <v>2845</v>
      </c>
      <c r="J454" s="745" t="s">
        <v>3735</v>
      </c>
      <c r="K454" s="745" t="s">
        <v>1289</v>
      </c>
      <c r="L454" s="748">
        <v>67.42</v>
      </c>
      <c r="M454" s="748">
        <v>67.42</v>
      </c>
      <c r="N454" s="745">
        <v>1</v>
      </c>
      <c r="O454" s="749">
        <v>0.5</v>
      </c>
      <c r="P454" s="748"/>
      <c r="Q454" s="750">
        <v>0</v>
      </c>
      <c r="R454" s="745"/>
      <c r="S454" s="750">
        <v>0</v>
      </c>
      <c r="T454" s="749"/>
      <c r="U454" s="744">
        <v>0</v>
      </c>
    </row>
    <row r="455" spans="1:21" ht="14.4" customHeight="1" x14ac:dyDescent="0.3">
      <c r="A455" s="743">
        <v>30</v>
      </c>
      <c r="B455" s="745" t="s">
        <v>550</v>
      </c>
      <c r="C455" s="745">
        <v>89301301</v>
      </c>
      <c r="D455" s="746" t="s">
        <v>4981</v>
      </c>
      <c r="E455" s="747" t="s">
        <v>3891</v>
      </c>
      <c r="F455" s="745" t="s">
        <v>3881</v>
      </c>
      <c r="G455" s="745" t="s">
        <v>4081</v>
      </c>
      <c r="H455" s="745" t="s">
        <v>2717</v>
      </c>
      <c r="I455" s="745" t="s">
        <v>2845</v>
      </c>
      <c r="J455" s="745" t="s">
        <v>3735</v>
      </c>
      <c r="K455" s="745" t="s">
        <v>1289</v>
      </c>
      <c r="L455" s="748">
        <v>50.47</v>
      </c>
      <c r="M455" s="748">
        <v>50.47</v>
      </c>
      <c r="N455" s="745">
        <v>1</v>
      </c>
      <c r="O455" s="749">
        <v>0.5</v>
      </c>
      <c r="P455" s="748"/>
      <c r="Q455" s="750">
        <v>0</v>
      </c>
      <c r="R455" s="745"/>
      <c r="S455" s="750">
        <v>0</v>
      </c>
      <c r="T455" s="749"/>
      <c r="U455" s="744">
        <v>0</v>
      </c>
    </row>
    <row r="456" spans="1:21" ht="14.4" customHeight="1" x14ac:dyDescent="0.3">
      <c r="A456" s="743">
        <v>30</v>
      </c>
      <c r="B456" s="745" t="s">
        <v>550</v>
      </c>
      <c r="C456" s="745">
        <v>89301301</v>
      </c>
      <c r="D456" s="746" t="s">
        <v>4981</v>
      </c>
      <c r="E456" s="747" t="s">
        <v>3891</v>
      </c>
      <c r="F456" s="745" t="s">
        <v>3881</v>
      </c>
      <c r="G456" s="745" t="s">
        <v>4088</v>
      </c>
      <c r="H456" s="745" t="s">
        <v>551</v>
      </c>
      <c r="I456" s="745" t="s">
        <v>1148</v>
      </c>
      <c r="J456" s="745" t="s">
        <v>1149</v>
      </c>
      <c r="K456" s="745" t="s">
        <v>2562</v>
      </c>
      <c r="L456" s="748">
        <v>110.25</v>
      </c>
      <c r="M456" s="748">
        <v>220.5</v>
      </c>
      <c r="N456" s="745">
        <v>2</v>
      </c>
      <c r="O456" s="749">
        <v>1</v>
      </c>
      <c r="P456" s="748"/>
      <c r="Q456" s="750">
        <v>0</v>
      </c>
      <c r="R456" s="745"/>
      <c r="S456" s="750">
        <v>0</v>
      </c>
      <c r="T456" s="749"/>
      <c r="U456" s="744">
        <v>0</v>
      </c>
    </row>
    <row r="457" spans="1:21" ht="14.4" customHeight="1" x14ac:dyDescent="0.3">
      <c r="A457" s="743">
        <v>30</v>
      </c>
      <c r="B457" s="745" t="s">
        <v>550</v>
      </c>
      <c r="C457" s="745">
        <v>89301301</v>
      </c>
      <c r="D457" s="746" t="s">
        <v>4981</v>
      </c>
      <c r="E457" s="747" t="s">
        <v>3891</v>
      </c>
      <c r="F457" s="745" t="s">
        <v>3881</v>
      </c>
      <c r="G457" s="745" t="s">
        <v>4366</v>
      </c>
      <c r="H457" s="745" t="s">
        <v>551</v>
      </c>
      <c r="I457" s="745" t="s">
        <v>4367</v>
      </c>
      <c r="J457" s="745" t="s">
        <v>1538</v>
      </c>
      <c r="K457" s="745" t="s">
        <v>4368</v>
      </c>
      <c r="L457" s="748">
        <v>0</v>
      </c>
      <c r="M457" s="748">
        <v>0</v>
      </c>
      <c r="N457" s="745">
        <v>1</v>
      </c>
      <c r="O457" s="749">
        <v>0.5</v>
      </c>
      <c r="P457" s="748"/>
      <c r="Q457" s="750"/>
      <c r="R457" s="745"/>
      <c r="S457" s="750">
        <v>0</v>
      </c>
      <c r="T457" s="749"/>
      <c r="U457" s="744">
        <v>0</v>
      </c>
    </row>
    <row r="458" spans="1:21" ht="14.4" customHeight="1" x14ac:dyDescent="0.3">
      <c r="A458" s="743">
        <v>30</v>
      </c>
      <c r="B458" s="745" t="s">
        <v>550</v>
      </c>
      <c r="C458" s="745">
        <v>89301301</v>
      </c>
      <c r="D458" s="746" t="s">
        <v>4981</v>
      </c>
      <c r="E458" s="747" t="s">
        <v>3891</v>
      </c>
      <c r="F458" s="745" t="s">
        <v>3881</v>
      </c>
      <c r="G458" s="745" t="s">
        <v>4366</v>
      </c>
      <c r="H458" s="745" t="s">
        <v>551</v>
      </c>
      <c r="I458" s="745" t="s">
        <v>4369</v>
      </c>
      <c r="J458" s="745" t="s">
        <v>4370</v>
      </c>
      <c r="K458" s="745" t="s">
        <v>4371</v>
      </c>
      <c r="L458" s="748">
        <v>0</v>
      </c>
      <c r="M458" s="748">
        <v>0</v>
      </c>
      <c r="N458" s="745">
        <v>1</v>
      </c>
      <c r="O458" s="749">
        <v>0.5</v>
      </c>
      <c r="P458" s="748"/>
      <c r="Q458" s="750"/>
      <c r="R458" s="745"/>
      <c r="S458" s="750">
        <v>0</v>
      </c>
      <c r="T458" s="749"/>
      <c r="U458" s="744">
        <v>0</v>
      </c>
    </row>
    <row r="459" spans="1:21" ht="14.4" customHeight="1" x14ac:dyDescent="0.3">
      <c r="A459" s="743">
        <v>30</v>
      </c>
      <c r="B459" s="745" t="s">
        <v>550</v>
      </c>
      <c r="C459" s="745">
        <v>89301301</v>
      </c>
      <c r="D459" s="746" t="s">
        <v>4981</v>
      </c>
      <c r="E459" s="747" t="s">
        <v>3891</v>
      </c>
      <c r="F459" s="745" t="s">
        <v>3881</v>
      </c>
      <c r="G459" s="745" t="s">
        <v>4089</v>
      </c>
      <c r="H459" s="745" t="s">
        <v>2717</v>
      </c>
      <c r="I459" s="745" t="s">
        <v>2929</v>
      </c>
      <c r="J459" s="745" t="s">
        <v>2930</v>
      </c>
      <c r="K459" s="745" t="s">
        <v>1108</v>
      </c>
      <c r="L459" s="748">
        <v>201.88</v>
      </c>
      <c r="M459" s="748">
        <v>201.88</v>
      </c>
      <c r="N459" s="745">
        <v>1</v>
      </c>
      <c r="O459" s="749">
        <v>0.5</v>
      </c>
      <c r="P459" s="748"/>
      <c r="Q459" s="750">
        <v>0</v>
      </c>
      <c r="R459" s="745"/>
      <c r="S459" s="750">
        <v>0</v>
      </c>
      <c r="T459" s="749"/>
      <c r="U459" s="744">
        <v>0</v>
      </c>
    </row>
    <row r="460" spans="1:21" ht="14.4" customHeight="1" x14ac:dyDescent="0.3">
      <c r="A460" s="743">
        <v>30</v>
      </c>
      <c r="B460" s="745" t="s">
        <v>550</v>
      </c>
      <c r="C460" s="745">
        <v>89301301</v>
      </c>
      <c r="D460" s="746" t="s">
        <v>4981</v>
      </c>
      <c r="E460" s="747" t="s">
        <v>3891</v>
      </c>
      <c r="F460" s="745" t="s">
        <v>3881</v>
      </c>
      <c r="G460" s="745" t="s">
        <v>4255</v>
      </c>
      <c r="H460" s="745" t="s">
        <v>551</v>
      </c>
      <c r="I460" s="745" t="s">
        <v>4372</v>
      </c>
      <c r="J460" s="745" t="s">
        <v>1242</v>
      </c>
      <c r="K460" s="745" t="s">
        <v>4373</v>
      </c>
      <c r="L460" s="748">
        <v>0</v>
      </c>
      <c r="M460" s="748">
        <v>0</v>
      </c>
      <c r="N460" s="745">
        <v>1</v>
      </c>
      <c r="O460" s="749">
        <v>0.5</v>
      </c>
      <c r="P460" s="748"/>
      <c r="Q460" s="750"/>
      <c r="R460" s="745"/>
      <c r="S460" s="750">
        <v>0</v>
      </c>
      <c r="T460" s="749"/>
      <c r="U460" s="744">
        <v>0</v>
      </c>
    </row>
    <row r="461" spans="1:21" ht="14.4" customHeight="1" x14ac:dyDescent="0.3">
      <c r="A461" s="743">
        <v>30</v>
      </c>
      <c r="B461" s="745" t="s">
        <v>550</v>
      </c>
      <c r="C461" s="745">
        <v>89301301</v>
      </c>
      <c r="D461" s="746" t="s">
        <v>4981</v>
      </c>
      <c r="E461" s="747" t="s">
        <v>3891</v>
      </c>
      <c r="F461" s="745" t="s">
        <v>3881</v>
      </c>
      <c r="G461" s="745" t="s">
        <v>4255</v>
      </c>
      <c r="H461" s="745" t="s">
        <v>551</v>
      </c>
      <c r="I461" s="745" t="s">
        <v>1241</v>
      </c>
      <c r="J461" s="745" t="s">
        <v>1242</v>
      </c>
      <c r="K461" s="745" t="s">
        <v>4258</v>
      </c>
      <c r="L461" s="748">
        <v>112.13</v>
      </c>
      <c r="M461" s="748">
        <v>112.13</v>
      </c>
      <c r="N461" s="745">
        <v>1</v>
      </c>
      <c r="O461" s="749">
        <v>0.5</v>
      </c>
      <c r="P461" s="748"/>
      <c r="Q461" s="750">
        <v>0</v>
      </c>
      <c r="R461" s="745"/>
      <c r="S461" s="750">
        <v>0</v>
      </c>
      <c r="T461" s="749"/>
      <c r="U461" s="744">
        <v>0</v>
      </c>
    </row>
    <row r="462" spans="1:21" ht="14.4" customHeight="1" x14ac:dyDescent="0.3">
      <c r="A462" s="743">
        <v>30</v>
      </c>
      <c r="B462" s="745" t="s">
        <v>550</v>
      </c>
      <c r="C462" s="745">
        <v>89301301</v>
      </c>
      <c r="D462" s="746" t="s">
        <v>4981</v>
      </c>
      <c r="E462" s="747" t="s">
        <v>3891</v>
      </c>
      <c r="F462" s="745" t="s">
        <v>3881</v>
      </c>
      <c r="G462" s="745" t="s">
        <v>4374</v>
      </c>
      <c r="H462" s="745" t="s">
        <v>2717</v>
      </c>
      <c r="I462" s="745" t="s">
        <v>4375</v>
      </c>
      <c r="J462" s="745" t="s">
        <v>4376</v>
      </c>
      <c r="K462" s="745" t="s">
        <v>2497</v>
      </c>
      <c r="L462" s="748">
        <v>269</v>
      </c>
      <c r="M462" s="748">
        <v>269</v>
      </c>
      <c r="N462" s="745">
        <v>1</v>
      </c>
      <c r="O462" s="749">
        <v>0.5</v>
      </c>
      <c r="P462" s="748"/>
      <c r="Q462" s="750">
        <v>0</v>
      </c>
      <c r="R462" s="745"/>
      <c r="S462" s="750">
        <v>0</v>
      </c>
      <c r="T462" s="749"/>
      <c r="U462" s="744">
        <v>0</v>
      </c>
    </row>
    <row r="463" spans="1:21" ht="14.4" customHeight="1" x14ac:dyDescent="0.3">
      <c r="A463" s="743">
        <v>30</v>
      </c>
      <c r="B463" s="745" t="s">
        <v>550</v>
      </c>
      <c r="C463" s="745">
        <v>89301301</v>
      </c>
      <c r="D463" s="746" t="s">
        <v>4981</v>
      </c>
      <c r="E463" s="747" t="s">
        <v>3891</v>
      </c>
      <c r="F463" s="745" t="s">
        <v>3881</v>
      </c>
      <c r="G463" s="745" t="s">
        <v>4098</v>
      </c>
      <c r="H463" s="745" t="s">
        <v>551</v>
      </c>
      <c r="I463" s="745" t="s">
        <v>1030</v>
      </c>
      <c r="J463" s="745" t="s">
        <v>4099</v>
      </c>
      <c r="K463" s="745" t="s">
        <v>4100</v>
      </c>
      <c r="L463" s="748">
        <v>0</v>
      </c>
      <c r="M463" s="748">
        <v>0</v>
      </c>
      <c r="N463" s="745">
        <v>14</v>
      </c>
      <c r="O463" s="749">
        <v>8</v>
      </c>
      <c r="P463" s="748">
        <v>0</v>
      </c>
      <c r="Q463" s="750"/>
      <c r="R463" s="745">
        <v>1</v>
      </c>
      <c r="S463" s="750">
        <v>7.1428571428571425E-2</v>
      </c>
      <c r="T463" s="749">
        <v>0.5</v>
      </c>
      <c r="U463" s="744">
        <v>6.25E-2</v>
      </c>
    </row>
    <row r="464" spans="1:21" ht="14.4" customHeight="1" x14ac:dyDescent="0.3">
      <c r="A464" s="743">
        <v>30</v>
      </c>
      <c r="B464" s="745" t="s">
        <v>550</v>
      </c>
      <c r="C464" s="745">
        <v>89301301</v>
      </c>
      <c r="D464" s="746" t="s">
        <v>4981</v>
      </c>
      <c r="E464" s="747" t="s">
        <v>3891</v>
      </c>
      <c r="F464" s="745" t="s">
        <v>3881</v>
      </c>
      <c r="G464" s="745" t="s">
        <v>4377</v>
      </c>
      <c r="H464" s="745" t="s">
        <v>551</v>
      </c>
      <c r="I464" s="745" t="s">
        <v>4378</v>
      </c>
      <c r="J464" s="745" t="s">
        <v>1928</v>
      </c>
      <c r="K464" s="745" t="s">
        <v>4379</v>
      </c>
      <c r="L464" s="748">
        <v>0</v>
      </c>
      <c r="M464" s="748">
        <v>0</v>
      </c>
      <c r="N464" s="745">
        <v>1</v>
      </c>
      <c r="O464" s="749">
        <v>0.5</v>
      </c>
      <c r="P464" s="748"/>
      <c r="Q464" s="750"/>
      <c r="R464" s="745"/>
      <c r="S464" s="750">
        <v>0</v>
      </c>
      <c r="T464" s="749"/>
      <c r="U464" s="744">
        <v>0</v>
      </c>
    </row>
    <row r="465" spans="1:21" ht="14.4" customHeight="1" x14ac:dyDescent="0.3">
      <c r="A465" s="743">
        <v>30</v>
      </c>
      <c r="B465" s="745" t="s">
        <v>550</v>
      </c>
      <c r="C465" s="745">
        <v>89301301</v>
      </c>
      <c r="D465" s="746" t="s">
        <v>4981</v>
      </c>
      <c r="E465" s="747" t="s">
        <v>3891</v>
      </c>
      <c r="F465" s="745" t="s">
        <v>3881</v>
      </c>
      <c r="G465" s="745" t="s">
        <v>4101</v>
      </c>
      <c r="H465" s="745" t="s">
        <v>551</v>
      </c>
      <c r="I465" s="745" t="s">
        <v>769</v>
      </c>
      <c r="J465" s="745" t="s">
        <v>770</v>
      </c>
      <c r="K465" s="745" t="s">
        <v>4102</v>
      </c>
      <c r="L465" s="748">
        <v>43.99</v>
      </c>
      <c r="M465" s="748">
        <v>659.85</v>
      </c>
      <c r="N465" s="745">
        <v>15</v>
      </c>
      <c r="O465" s="749">
        <v>7.5</v>
      </c>
      <c r="P465" s="748">
        <v>87.98</v>
      </c>
      <c r="Q465" s="750">
        <v>0.13333333333333333</v>
      </c>
      <c r="R465" s="745">
        <v>2</v>
      </c>
      <c r="S465" s="750">
        <v>0.13333333333333333</v>
      </c>
      <c r="T465" s="749">
        <v>1</v>
      </c>
      <c r="U465" s="744">
        <v>0.13333333333333333</v>
      </c>
    </row>
    <row r="466" spans="1:21" ht="14.4" customHeight="1" x14ac:dyDescent="0.3">
      <c r="A466" s="743">
        <v>30</v>
      </c>
      <c r="B466" s="745" t="s">
        <v>550</v>
      </c>
      <c r="C466" s="745">
        <v>89301301</v>
      </c>
      <c r="D466" s="746" t="s">
        <v>4981</v>
      </c>
      <c r="E466" s="747" t="s">
        <v>3891</v>
      </c>
      <c r="F466" s="745" t="s">
        <v>3881</v>
      </c>
      <c r="G466" s="745" t="s">
        <v>4380</v>
      </c>
      <c r="H466" s="745" t="s">
        <v>551</v>
      </c>
      <c r="I466" s="745" t="s">
        <v>4381</v>
      </c>
      <c r="J466" s="745" t="s">
        <v>3390</v>
      </c>
      <c r="K466" s="745" t="s">
        <v>4382</v>
      </c>
      <c r="L466" s="748">
        <v>23.46</v>
      </c>
      <c r="M466" s="748">
        <v>23.46</v>
      </c>
      <c r="N466" s="745">
        <v>1</v>
      </c>
      <c r="O466" s="749">
        <v>1</v>
      </c>
      <c r="P466" s="748"/>
      <c r="Q466" s="750">
        <v>0</v>
      </c>
      <c r="R466" s="745"/>
      <c r="S466" s="750">
        <v>0</v>
      </c>
      <c r="T466" s="749"/>
      <c r="U466" s="744">
        <v>0</v>
      </c>
    </row>
    <row r="467" spans="1:21" ht="14.4" customHeight="1" x14ac:dyDescent="0.3">
      <c r="A467" s="743">
        <v>30</v>
      </c>
      <c r="B467" s="745" t="s">
        <v>550</v>
      </c>
      <c r="C467" s="745">
        <v>89301301</v>
      </c>
      <c r="D467" s="746" t="s">
        <v>4981</v>
      </c>
      <c r="E467" s="747" t="s">
        <v>3891</v>
      </c>
      <c r="F467" s="745" t="s">
        <v>3881</v>
      </c>
      <c r="G467" s="745" t="s">
        <v>4380</v>
      </c>
      <c r="H467" s="745" t="s">
        <v>551</v>
      </c>
      <c r="I467" s="745" t="s">
        <v>3301</v>
      </c>
      <c r="J467" s="745" t="s">
        <v>3302</v>
      </c>
      <c r="K467" s="745" t="s">
        <v>4382</v>
      </c>
      <c r="L467" s="748">
        <v>23.46</v>
      </c>
      <c r="M467" s="748">
        <v>23.46</v>
      </c>
      <c r="N467" s="745">
        <v>1</v>
      </c>
      <c r="O467" s="749">
        <v>1</v>
      </c>
      <c r="P467" s="748"/>
      <c r="Q467" s="750">
        <v>0</v>
      </c>
      <c r="R467" s="745"/>
      <c r="S467" s="750">
        <v>0</v>
      </c>
      <c r="T467" s="749"/>
      <c r="U467" s="744">
        <v>0</v>
      </c>
    </row>
    <row r="468" spans="1:21" ht="14.4" customHeight="1" x14ac:dyDescent="0.3">
      <c r="A468" s="743">
        <v>30</v>
      </c>
      <c r="B468" s="745" t="s">
        <v>550</v>
      </c>
      <c r="C468" s="745">
        <v>89301301</v>
      </c>
      <c r="D468" s="746" t="s">
        <v>4981</v>
      </c>
      <c r="E468" s="747" t="s">
        <v>3891</v>
      </c>
      <c r="F468" s="745" t="s">
        <v>3881</v>
      </c>
      <c r="G468" s="745" t="s">
        <v>4383</v>
      </c>
      <c r="H468" s="745" t="s">
        <v>551</v>
      </c>
      <c r="I468" s="745" t="s">
        <v>2242</v>
      </c>
      <c r="J468" s="745" t="s">
        <v>2243</v>
      </c>
      <c r="K468" s="745" t="s">
        <v>4365</v>
      </c>
      <c r="L468" s="748">
        <v>47.94</v>
      </c>
      <c r="M468" s="748">
        <v>47.94</v>
      </c>
      <c r="N468" s="745">
        <v>1</v>
      </c>
      <c r="O468" s="749">
        <v>0.5</v>
      </c>
      <c r="P468" s="748"/>
      <c r="Q468" s="750">
        <v>0</v>
      </c>
      <c r="R468" s="745"/>
      <c r="S468" s="750">
        <v>0</v>
      </c>
      <c r="T468" s="749"/>
      <c r="U468" s="744">
        <v>0</v>
      </c>
    </row>
    <row r="469" spans="1:21" ht="14.4" customHeight="1" x14ac:dyDescent="0.3">
      <c r="A469" s="743">
        <v>30</v>
      </c>
      <c r="B469" s="745" t="s">
        <v>550</v>
      </c>
      <c r="C469" s="745">
        <v>89301301</v>
      </c>
      <c r="D469" s="746" t="s">
        <v>4981</v>
      </c>
      <c r="E469" s="747" t="s">
        <v>3891</v>
      </c>
      <c r="F469" s="745" t="s">
        <v>3881</v>
      </c>
      <c r="G469" s="745" t="s">
        <v>4103</v>
      </c>
      <c r="H469" s="745" t="s">
        <v>551</v>
      </c>
      <c r="I469" s="745" t="s">
        <v>1221</v>
      </c>
      <c r="J469" s="745" t="s">
        <v>1222</v>
      </c>
      <c r="K469" s="745" t="s">
        <v>4104</v>
      </c>
      <c r="L469" s="748">
        <v>472.71</v>
      </c>
      <c r="M469" s="748">
        <v>472.71</v>
      </c>
      <c r="N469" s="745">
        <v>1</v>
      </c>
      <c r="O469" s="749">
        <v>0.5</v>
      </c>
      <c r="P469" s="748"/>
      <c r="Q469" s="750">
        <v>0</v>
      </c>
      <c r="R469" s="745"/>
      <c r="S469" s="750">
        <v>0</v>
      </c>
      <c r="T469" s="749"/>
      <c r="U469" s="744">
        <v>0</v>
      </c>
    </row>
    <row r="470" spans="1:21" ht="14.4" customHeight="1" x14ac:dyDescent="0.3">
      <c r="A470" s="743">
        <v>30</v>
      </c>
      <c r="B470" s="745" t="s">
        <v>550</v>
      </c>
      <c r="C470" s="745">
        <v>89301301</v>
      </c>
      <c r="D470" s="746" t="s">
        <v>4981</v>
      </c>
      <c r="E470" s="747" t="s">
        <v>3891</v>
      </c>
      <c r="F470" s="745" t="s">
        <v>3881</v>
      </c>
      <c r="G470" s="745" t="s">
        <v>4111</v>
      </c>
      <c r="H470" s="745" t="s">
        <v>551</v>
      </c>
      <c r="I470" s="745" t="s">
        <v>4384</v>
      </c>
      <c r="J470" s="745" t="s">
        <v>4113</v>
      </c>
      <c r="K470" s="745" t="s">
        <v>4385</v>
      </c>
      <c r="L470" s="748">
        <v>0</v>
      </c>
      <c r="M470" s="748">
        <v>0</v>
      </c>
      <c r="N470" s="745">
        <v>1</v>
      </c>
      <c r="O470" s="749">
        <v>1</v>
      </c>
      <c r="P470" s="748"/>
      <c r="Q470" s="750"/>
      <c r="R470" s="745"/>
      <c r="S470" s="750">
        <v>0</v>
      </c>
      <c r="T470" s="749"/>
      <c r="U470" s="744">
        <v>0</v>
      </c>
    </row>
    <row r="471" spans="1:21" ht="14.4" customHeight="1" x14ac:dyDescent="0.3">
      <c r="A471" s="743">
        <v>30</v>
      </c>
      <c r="B471" s="745" t="s">
        <v>550</v>
      </c>
      <c r="C471" s="745">
        <v>89301301</v>
      </c>
      <c r="D471" s="746" t="s">
        <v>4981</v>
      </c>
      <c r="E471" s="747" t="s">
        <v>3891</v>
      </c>
      <c r="F471" s="745" t="s">
        <v>3881</v>
      </c>
      <c r="G471" s="745" t="s">
        <v>4115</v>
      </c>
      <c r="H471" s="745" t="s">
        <v>551</v>
      </c>
      <c r="I471" s="745" t="s">
        <v>922</v>
      </c>
      <c r="J471" s="745" t="s">
        <v>923</v>
      </c>
      <c r="K471" s="745" t="s">
        <v>4266</v>
      </c>
      <c r="L471" s="748">
        <v>110.66</v>
      </c>
      <c r="M471" s="748">
        <v>110.66</v>
      </c>
      <c r="N471" s="745">
        <v>1</v>
      </c>
      <c r="O471" s="749">
        <v>0.5</v>
      </c>
      <c r="P471" s="748"/>
      <c r="Q471" s="750">
        <v>0</v>
      </c>
      <c r="R471" s="745"/>
      <c r="S471" s="750">
        <v>0</v>
      </c>
      <c r="T471" s="749"/>
      <c r="U471" s="744">
        <v>0</v>
      </c>
    </row>
    <row r="472" spans="1:21" ht="14.4" customHeight="1" x14ac:dyDescent="0.3">
      <c r="A472" s="743">
        <v>30</v>
      </c>
      <c r="B472" s="745" t="s">
        <v>550</v>
      </c>
      <c r="C472" s="745">
        <v>89301301</v>
      </c>
      <c r="D472" s="746" t="s">
        <v>4981</v>
      </c>
      <c r="E472" s="747" t="s">
        <v>3891</v>
      </c>
      <c r="F472" s="745" t="s">
        <v>3881</v>
      </c>
      <c r="G472" s="745" t="s">
        <v>4115</v>
      </c>
      <c r="H472" s="745" t="s">
        <v>551</v>
      </c>
      <c r="I472" s="745" t="s">
        <v>922</v>
      </c>
      <c r="J472" s="745" t="s">
        <v>923</v>
      </c>
      <c r="K472" s="745" t="s">
        <v>4266</v>
      </c>
      <c r="L472" s="748">
        <v>84.64</v>
      </c>
      <c r="M472" s="748">
        <v>169.28</v>
      </c>
      <c r="N472" s="745">
        <v>2</v>
      </c>
      <c r="O472" s="749">
        <v>1.5</v>
      </c>
      <c r="P472" s="748"/>
      <c r="Q472" s="750">
        <v>0</v>
      </c>
      <c r="R472" s="745"/>
      <c r="S472" s="750">
        <v>0</v>
      </c>
      <c r="T472" s="749"/>
      <c r="U472" s="744">
        <v>0</v>
      </c>
    </row>
    <row r="473" spans="1:21" ht="14.4" customHeight="1" x14ac:dyDescent="0.3">
      <c r="A473" s="743">
        <v>30</v>
      </c>
      <c r="B473" s="745" t="s">
        <v>550</v>
      </c>
      <c r="C473" s="745">
        <v>89301301</v>
      </c>
      <c r="D473" s="746" t="s">
        <v>4981</v>
      </c>
      <c r="E473" s="747" t="s">
        <v>3891</v>
      </c>
      <c r="F473" s="745" t="s">
        <v>3881</v>
      </c>
      <c r="G473" s="745" t="s">
        <v>4119</v>
      </c>
      <c r="H473" s="745" t="s">
        <v>551</v>
      </c>
      <c r="I473" s="745" t="s">
        <v>4120</v>
      </c>
      <c r="J473" s="745" t="s">
        <v>980</v>
      </c>
      <c r="K473" s="745" t="s">
        <v>4121</v>
      </c>
      <c r="L473" s="748">
        <v>0</v>
      </c>
      <c r="M473" s="748">
        <v>0</v>
      </c>
      <c r="N473" s="745">
        <v>4</v>
      </c>
      <c r="O473" s="749">
        <v>2</v>
      </c>
      <c r="P473" s="748">
        <v>0</v>
      </c>
      <c r="Q473" s="750"/>
      <c r="R473" s="745">
        <v>1</v>
      </c>
      <c r="S473" s="750">
        <v>0.25</v>
      </c>
      <c r="T473" s="749">
        <v>0.5</v>
      </c>
      <c r="U473" s="744">
        <v>0.25</v>
      </c>
    </row>
    <row r="474" spans="1:21" ht="14.4" customHeight="1" x14ac:dyDescent="0.3">
      <c r="A474" s="743">
        <v>30</v>
      </c>
      <c r="B474" s="745" t="s">
        <v>550</v>
      </c>
      <c r="C474" s="745">
        <v>89301301</v>
      </c>
      <c r="D474" s="746" t="s">
        <v>4981</v>
      </c>
      <c r="E474" s="747" t="s">
        <v>3891</v>
      </c>
      <c r="F474" s="745" t="s">
        <v>3881</v>
      </c>
      <c r="G474" s="745" t="s">
        <v>4119</v>
      </c>
      <c r="H474" s="745" t="s">
        <v>551</v>
      </c>
      <c r="I474" s="745" t="s">
        <v>979</v>
      </c>
      <c r="J474" s="745" t="s">
        <v>980</v>
      </c>
      <c r="K474" s="745" t="s">
        <v>1701</v>
      </c>
      <c r="L474" s="748">
        <v>98.31</v>
      </c>
      <c r="M474" s="748">
        <v>98.31</v>
      </c>
      <c r="N474" s="745">
        <v>1</v>
      </c>
      <c r="O474" s="749">
        <v>0.5</v>
      </c>
      <c r="P474" s="748"/>
      <c r="Q474" s="750">
        <v>0</v>
      </c>
      <c r="R474" s="745"/>
      <c r="S474" s="750">
        <v>0</v>
      </c>
      <c r="T474" s="749"/>
      <c r="U474" s="744">
        <v>0</v>
      </c>
    </row>
    <row r="475" spans="1:21" ht="14.4" customHeight="1" x14ac:dyDescent="0.3">
      <c r="A475" s="743">
        <v>30</v>
      </c>
      <c r="B475" s="745" t="s">
        <v>550</v>
      </c>
      <c r="C475" s="745">
        <v>89301301</v>
      </c>
      <c r="D475" s="746" t="s">
        <v>4981</v>
      </c>
      <c r="E475" s="747" t="s">
        <v>3891</v>
      </c>
      <c r="F475" s="745" t="s">
        <v>3881</v>
      </c>
      <c r="G475" s="745" t="s">
        <v>4119</v>
      </c>
      <c r="H475" s="745" t="s">
        <v>551</v>
      </c>
      <c r="I475" s="745" t="s">
        <v>4386</v>
      </c>
      <c r="J475" s="745" t="s">
        <v>4387</v>
      </c>
      <c r="K475" s="745" t="s">
        <v>3808</v>
      </c>
      <c r="L475" s="748">
        <v>0</v>
      </c>
      <c r="M475" s="748">
        <v>0</v>
      </c>
      <c r="N475" s="745">
        <v>1</v>
      </c>
      <c r="O475" s="749">
        <v>0.5</v>
      </c>
      <c r="P475" s="748"/>
      <c r="Q475" s="750"/>
      <c r="R475" s="745"/>
      <c r="S475" s="750">
        <v>0</v>
      </c>
      <c r="T475" s="749"/>
      <c r="U475" s="744">
        <v>0</v>
      </c>
    </row>
    <row r="476" spans="1:21" ht="14.4" customHeight="1" x14ac:dyDescent="0.3">
      <c r="A476" s="743">
        <v>30</v>
      </c>
      <c r="B476" s="745" t="s">
        <v>550</v>
      </c>
      <c r="C476" s="745">
        <v>89301301</v>
      </c>
      <c r="D476" s="746" t="s">
        <v>4981</v>
      </c>
      <c r="E476" s="747" t="s">
        <v>3891</v>
      </c>
      <c r="F476" s="745" t="s">
        <v>3881</v>
      </c>
      <c r="G476" s="745" t="s">
        <v>4272</v>
      </c>
      <c r="H476" s="745" t="s">
        <v>2717</v>
      </c>
      <c r="I476" s="745" t="s">
        <v>2852</v>
      </c>
      <c r="J476" s="745" t="s">
        <v>2853</v>
      </c>
      <c r="K476" s="745" t="s">
        <v>3814</v>
      </c>
      <c r="L476" s="748">
        <v>32.74</v>
      </c>
      <c r="M476" s="748">
        <v>65.48</v>
      </c>
      <c r="N476" s="745">
        <v>2</v>
      </c>
      <c r="O476" s="749">
        <v>1</v>
      </c>
      <c r="P476" s="748"/>
      <c r="Q476" s="750">
        <v>0</v>
      </c>
      <c r="R476" s="745"/>
      <c r="S476" s="750">
        <v>0</v>
      </c>
      <c r="T476" s="749"/>
      <c r="U476" s="744">
        <v>0</v>
      </c>
    </row>
    <row r="477" spans="1:21" ht="14.4" customHeight="1" x14ac:dyDescent="0.3">
      <c r="A477" s="743">
        <v>30</v>
      </c>
      <c r="B477" s="745" t="s">
        <v>550</v>
      </c>
      <c r="C477" s="745">
        <v>89301301</v>
      </c>
      <c r="D477" s="746" t="s">
        <v>4981</v>
      </c>
      <c r="E477" s="747" t="s">
        <v>3891</v>
      </c>
      <c r="F477" s="745" t="s">
        <v>3881</v>
      </c>
      <c r="G477" s="745" t="s">
        <v>4272</v>
      </c>
      <c r="H477" s="745" t="s">
        <v>2717</v>
      </c>
      <c r="I477" s="745" t="s">
        <v>2856</v>
      </c>
      <c r="J477" s="745" t="s">
        <v>2853</v>
      </c>
      <c r="K477" s="745" t="s">
        <v>3815</v>
      </c>
      <c r="L477" s="748">
        <v>98.23</v>
      </c>
      <c r="M477" s="748">
        <v>98.23</v>
      </c>
      <c r="N477" s="745">
        <v>1</v>
      </c>
      <c r="O477" s="749">
        <v>0.5</v>
      </c>
      <c r="P477" s="748"/>
      <c r="Q477" s="750">
        <v>0</v>
      </c>
      <c r="R477" s="745"/>
      <c r="S477" s="750">
        <v>0</v>
      </c>
      <c r="T477" s="749"/>
      <c r="U477" s="744">
        <v>0</v>
      </c>
    </row>
    <row r="478" spans="1:21" ht="14.4" customHeight="1" x14ac:dyDescent="0.3">
      <c r="A478" s="743">
        <v>30</v>
      </c>
      <c r="B478" s="745" t="s">
        <v>550</v>
      </c>
      <c r="C478" s="745">
        <v>89301301</v>
      </c>
      <c r="D478" s="746" t="s">
        <v>4981</v>
      </c>
      <c r="E478" s="747" t="s">
        <v>3891</v>
      </c>
      <c r="F478" s="745" t="s">
        <v>3881</v>
      </c>
      <c r="G478" s="745" t="s">
        <v>4122</v>
      </c>
      <c r="H478" s="745" t="s">
        <v>551</v>
      </c>
      <c r="I478" s="745" t="s">
        <v>1703</v>
      </c>
      <c r="J478" s="745" t="s">
        <v>1549</v>
      </c>
      <c r="K478" s="745" t="s">
        <v>1704</v>
      </c>
      <c r="L478" s="748">
        <v>40.64</v>
      </c>
      <c r="M478" s="748">
        <v>40.64</v>
      </c>
      <c r="N478" s="745">
        <v>1</v>
      </c>
      <c r="O478" s="749">
        <v>0.5</v>
      </c>
      <c r="P478" s="748"/>
      <c r="Q478" s="750">
        <v>0</v>
      </c>
      <c r="R478" s="745"/>
      <c r="S478" s="750">
        <v>0</v>
      </c>
      <c r="T478" s="749"/>
      <c r="U478" s="744">
        <v>0</v>
      </c>
    </row>
    <row r="479" spans="1:21" ht="14.4" customHeight="1" x14ac:dyDescent="0.3">
      <c r="A479" s="743">
        <v>30</v>
      </c>
      <c r="B479" s="745" t="s">
        <v>550</v>
      </c>
      <c r="C479" s="745">
        <v>89301301</v>
      </c>
      <c r="D479" s="746" t="s">
        <v>4981</v>
      </c>
      <c r="E479" s="747" t="s">
        <v>3891</v>
      </c>
      <c r="F479" s="745" t="s">
        <v>3881</v>
      </c>
      <c r="G479" s="745" t="s">
        <v>4388</v>
      </c>
      <c r="H479" s="745" t="s">
        <v>551</v>
      </c>
      <c r="I479" s="745" t="s">
        <v>1949</v>
      </c>
      <c r="J479" s="745" t="s">
        <v>1950</v>
      </c>
      <c r="K479" s="745" t="s">
        <v>4389</v>
      </c>
      <c r="L479" s="748">
        <v>432.32</v>
      </c>
      <c r="M479" s="748">
        <v>432.32</v>
      </c>
      <c r="N479" s="745">
        <v>1</v>
      </c>
      <c r="O479" s="749">
        <v>0.5</v>
      </c>
      <c r="P479" s="748"/>
      <c r="Q479" s="750">
        <v>0</v>
      </c>
      <c r="R479" s="745"/>
      <c r="S479" s="750">
        <v>0</v>
      </c>
      <c r="T479" s="749"/>
      <c r="U479" s="744">
        <v>0</v>
      </c>
    </row>
    <row r="480" spans="1:21" ht="14.4" customHeight="1" x14ac:dyDescent="0.3">
      <c r="A480" s="743">
        <v>30</v>
      </c>
      <c r="B480" s="745" t="s">
        <v>550</v>
      </c>
      <c r="C480" s="745">
        <v>89301301</v>
      </c>
      <c r="D480" s="746" t="s">
        <v>4981</v>
      </c>
      <c r="E480" s="747" t="s">
        <v>3891</v>
      </c>
      <c r="F480" s="745" t="s">
        <v>3881</v>
      </c>
      <c r="G480" s="745" t="s">
        <v>4126</v>
      </c>
      <c r="H480" s="745" t="s">
        <v>551</v>
      </c>
      <c r="I480" s="745" t="s">
        <v>4390</v>
      </c>
      <c r="J480" s="745" t="s">
        <v>915</v>
      </c>
      <c r="K480" s="745" t="s">
        <v>4391</v>
      </c>
      <c r="L480" s="748">
        <v>0</v>
      </c>
      <c r="M480" s="748">
        <v>0</v>
      </c>
      <c r="N480" s="745">
        <v>1</v>
      </c>
      <c r="O480" s="749">
        <v>0.5</v>
      </c>
      <c r="P480" s="748"/>
      <c r="Q480" s="750"/>
      <c r="R480" s="745"/>
      <c r="S480" s="750">
        <v>0</v>
      </c>
      <c r="T480" s="749"/>
      <c r="U480" s="744">
        <v>0</v>
      </c>
    </row>
    <row r="481" spans="1:21" ht="14.4" customHeight="1" x14ac:dyDescent="0.3">
      <c r="A481" s="743">
        <v>30</v>
      </c>
      <c r="B481" s="745" t="s">
        <v>550</v>
      </c>
      <c r="C481" s="745">
        <v>89301301</v>
      </c>
      <c r="D481" s="746" t="s">
        <v>4981</v>
      </c>
      <c r="E481" s="747" t="s">
        <v>3891</v>
      </c>
      <c r="F481" s="745" t="s">
        <v>3881</v>
      </c>
      <c r="G481" s="745" t="s">
        <v>4126</v>
      </c>
      <c r="H481" s="745" t="s">
        <v>551</v>
      </c>
      <c r="I481" s="745" t="s">
        <v>4392</v>
      </c>
      <c r="J481" s="745" t="s">
        <v>915</v>
      </c>
      <c r="K481" s="745" t="s">
        <v>4393</v>
      </c>
      <c r="L481" s="748">
        <v>0</v>
      </c>
      <c r="M481" s="748">
        <v>0</v>
      </c>
      <c r="N481" s="745">
        <v>1</v>
      </c>
      <c r="O481" s="749">
        <v>0.5</v>
      </c>
      <c r="P481" s="748">
        <v>0</v>
      </c>
      <c r="Q481" s="750"/>
      <c r="R481" s="745">
        <v>1</v>
      </c>
      <c r="S481" s="750">
        <v>1</v>
      </c>
      <c r="T481" s="749">
        <v>0.5</v>
      </c>
      <c r="U481" s="744">
        <v>1</v>
      </c>
    </row>
    <row r="482" spans="1:21" ht="14.4" customHeight="1" x14ac:dyDescent="0.3">
      <c r="A482" s="743">
        <v>30</v>
      </c>
      <c r="B482" s="745" t="s">
        <v>550</v>
      </c>
      <c r="C482" s="745">
        <v>89301301</v>
      </c>
      <c r="D482" s="746" t="s">
        <v>4981</v>
      </c>
      <c r="E482" s="747" t="s">
        <v>3891</v>
      </c>
      <c r="F482" s="745" t="s">
        <v>3881</v>
      </c>
      <c r="G482" s="745" t="s">
        <v>4132</v>
      </c>
      <c r="H482" s="745" t="s">
        <v>551</v>
      </c>
      <c r="I482" s="745" t="s">
        <v>4394</v>
      </c>
      <c r="J482" s="745" t="s">
        <v>1130</v>
      </c>
      <c r="K482" s="745" t="s">
        <v>4395</v>
      </c>
      <c r="L482" s="748">
        <v>0</v>
      </c>
      <c r="M482" s="748">
        <v>0</v>
      </c>
      <c r="N482" s="745">
        <v>1</v>
      </c>
      <c r="O482" s="749">
        <v>0.5</v>
      </c>
      <c r="P482" s="748"/>
      <c r="Q482" s="750"/>
      <c r="R482" s="745"/>
      <c r="S482" s="750">
        <v>0</v>
      </c>
      <c r="T482" s="749"/>
      <c r="U482" s="744">
        <v>0</v>
      </c>
    </row>
    <row r="483" spans="1:21" ht="14.4" customHeight="1" x14ac:dyDescent="0.3">
      <c r="A483" s="743">
        <v>30</v>
      </c>
      <c r="B483" s="745" t="s">
        <v>550</v>
      </c>
      <c r="C483" s="745">
        <v>89301301</v>
      </c>
      <c r="D483" s="746" t="s">
        <v>4981</v>
      </c>
      <c r="E483" s="747" t="s">
        <v>3891</v>
      </c>
      <c r="F483" s="745" t="s">
        <v>3881</v>
      </c>
      <c r="G483" s="745" t="s">
        <v>4133</v>
      </c>
      <c r="H483" s="745" t="s">
        <v>551</v>
      </c>
      <c r="I483" s="745" t="s">
        <v>1416</v>
      </c>
      <c r="J483" s="745" t="s">
        <v>1417</v>
      </c>
      <c r="K483" s="745" t="s">
        <v>1331</v>
      </c>
      <c r="L483" s="748">
        <v>0</v>
      </c>
      <c r="M483" s="748">
        <v>0</v>
      </c>
      <c r="N483" s="745">
        <v>3</v>
      </c>
      <c r="O483" s="749">
        <v>1.5</v>
      </c>
      <c r="P483" s="748"/>
      <c r="Q483" s="750"/>
      <c r="R483" s="745"/>
      <c r="S483" s="750">
        <v>0</v>
      </c>
      <c r="T483" s="749"/>
      <c r="U483" s="744">
        <v>0</v>
      </c>
    </row>
    <row r="484" spans="1:21" ht="14.4" customHeight="1" x14ac:dyDescent="0.3">
      <c r="A484" s="743">
        <v>30</v>
      </c>
      <c r="B484" s="745" t="s">
        <v>550</v>
      </c>
      <c r="C484" s="745">
        <v>89301301</v>
      </c>
      <c r="D484" s="746" t="s">
        <v>4981</v>
      </c>
      <c r="E484" s="747" t="s">
        <v>3891</v>
      </c>
      <c r="F484" s="745" t="s">
        <v>3881</v>
      </c>
      <c r="G484" s="745" t="s">
        <v>4133</v>
      </c>
      <c r="H484" s="745" t="s">
        <v>551</v>
      </c>
      <c r="I484" s="745" t="s">
        <v>1560</v>
      </c>
      <c r="J484" s="745" t="s">
        <v>4134</v>
      </c>
      <c r="K484" s="745" t="s">
        <v>4135</v>
      </c>
      <c r="L484" s="748">
        <v>0</v>
      </c>
      <c r="M484" s="748">
        <v>0</v>
      </c>
      <c r="N484" s="745">
        <v>1</v>
      </c>
      <c r="O484" s="749">
        <v>0.5</v>
      </c>
      <c r="P484" s="748"/>
      <c r="Q484" s="750"/>
      <c r="R484" s="745"/>
      <c r="S484" s="750">
        <v>0</v>
      </c>
      <c r="T484" s="749"/>
      <c r="U484" s="744">
        <v>0</v>
      </c>
    </row>
    <row r="485" spans="1:21" ht="14.4" customHeight="1" x14ac:dyDescent="0.3">
      <c r="A485" s="743">
        <v>30</v>
      </c>
      <c r="B485" s="745" t="s">
        <v>550</v>
      </c>
      <c r="C485" s="745">
        <v>89301301</v>
      </c>
      <c r="D485" s="746" t="s">
        <v>4981</v>
      </c>
      <c r="E485" s="747" t="s">
        <v>3891</v>
      </c>
      <c r="F485" s="745" t="s">
        <v>3881</v>
      </c>
      <c r="G485" s="745" t="s">
        <v>4133</v>
      </c>
      <c r="H485" s="745" t="s">
        <v>551</v>
      </c>
      <c r="I485" s="745" t="s">
        <v>2072</v>
      </c>
      <c r="J485" s="745" t="s">
        <v>4134</v>
      </c>
      <c r="K485" s="745" t="s">
        <v>4136</v>
      </c>
      <c r="L485" s="748">
        <v>0</v>
      </c>
      <c r="M485" s="748">
        <v>0</v>
      </c>
      <c r="N485" s="745">
        <v>1</v>
      </c>
      <c r="O485" s="749">
        <v>0.5</v>
      </c>
      <c r="P485" s="748"/>
      <c r="Q485" s="750"/>
      <c r="R485" s="745"/>
      <c r="S485" s="750">
        <v>0</v>
      </c>
      <c r="T485" s="749"/>
      <c r="U485" s="744">
        <v>0</v>
      </c>
    </row>
    <row r="486" spans="1:21" ht="14.4" customHeight="1" x14ac:dyDescent="0.3">
      <c r="A486" s="743">
        <v>30</v>
      </c>
      <c r="B486" s="745" t="s">
        <v>550</v>
      </c>
      <c r="C486" s="745">
        <v>89301301</v>
      </c>
      <c r="D486" s="746" t="s">
        <v>4981</v>
      </c>
      <c r="E486" s="747" t="s">
        <v>3891</v>
      </c>
      <c r="F486" s="745" t="s">
        <v>3881</v>
      </c>
      <c r="G486" s="745" t="s">
        <v>4140</v>
      </c>
      <c r="H486" s="745" t="s">
        <v>2717</v>
      </c>
      <c r="I486" s="745" t="s">
        <v>2728</v>
      </c>
      <c r="J486" s="745" t="s">
        <v>2729</v>
      </c>
      <c r="K486" s="745" t="s">
        <v>3854</v>
      </c>
      <c r="L486" s="748">
        <v>0</v>
      </c>
      <c r="M486" s="748">
        <v>0</v>
      </c>
      <c r="N486" s="745">
        <v>1</v>
      </c>
      <c r="O486" s="749">
        <v>0.5</v>
      </c>
      <c r="P486" s="748"/>
      <c r="Q486" s="750"/>
      <c r="R486" s="745"/>
      <c r="S486" s="750">
        <v>0</v>
      </c>
      <c r="T486" s="749"/>
      <c r="U486" s="744">
        <v>0</v>
      </c>
    </row>
    <row r="487" spans="1:21" ht="14.4" customHeight="1" x14ac:dyDescent="0.3">
      <c r="A487" s="743">
        <v>30</v>
      </c>
      <c r="B487" s="745" t="s">
        <v>550</v>
      </c>
      <c r="C487" s="745">
        <v>89301301</v>
      </c>
      <c r="D487" s="746" t="s">
        <v>4981</v>
      </c>
      <c r="E487" s="747" t="s">
        <v>3891</v>
      </c>
      <c r="F487" s="745" t="s">
        <v>3881</v>
      </c>
      <c r="G487" s="745" t="s">
        <v>4141</v>
      </c>
      <c r="H487" s="745" t="s">
        <v>2717</v>
      </c>
      <c r="I487" s="745" t="s">
        <v>3015</v>
      </c>
      <c r="J487" s="745" t="s">
        <v>3699</v>
      </c>
      <c r="K487" s="745" t="s">
        <v>3700</v>
      </c>
      <c r="L487" s="748">
        <v>156.25</v>
      </c>
      <c r="M487" s="748">
        <v>156.25</v>
      </c>
      <c r="N487" s="745">
        <v>1</v>
      </c>
      <c r="O487" s="749">
        <v>1</v>
      </c>
      <c r="P487" s="748"/>
      <c r="Q487" s="750">
        <v>0</v>
      </c>
      <c r="R487" s="745"/>
      <c r="S487" s="750">
        <v>0</v>
      </c>
      <c r="T487" s="749"/>
      <c r="U487" s="744">
        <v>0</v>
      </c>
    </row>
    <row r="488" spans="1:21" ht="14.4" customHeight="1" x14ac:dyDescent="0.3">
      <c r="A488" s="743">
        <v>30</v>
      </c>
      <c r="B488" s="745" t="s">
        <v>550</v>
      </c>
      <c r="C488" s="745">
        <v>89301301</v>
      </c>
      <c r="D488" s="746" t="s">
        <v>4981</v>
      </c>
      <c r="E488" s="747" t="s">
        <v>3891</v>
      </c>
      <c r="F488" s="745" t="s">
        <v>3881</v>
      </c>
      <c r="G488" s="745" t="s">
        <v>4396</v>
      </c>
      <c r="H488" s="745" t="s">
        <v>551</v>
      </c>
      <c r="I488" s="745" t="s">
        <v>4397</v>
      </c>
      <c r="J488" s="745" t="s">
        <v>4398</v>
      </c>
      <c r="K488" s="745" t="s">
        <v>4399</v>
      </c>
      <c r="L488" s="748">
        <v>0</v>
      </c>
      <c r="M488" s="748">
        <v>0</v>
      </c>
      <c r="N488" s="745">
        <v>1</v>
      </c>
      <c r="O488" s="749">
        <v>0.5</v>
      </c>
      <c r="P488" s="748"/>
      <c r="Q488" s="750"/>
      <c r="R488" s="745"/>
      <c r="S488" s="750">
        <v>0</v>
      </c>
      <c r="T488" s="749"/>
      <c r="U488" s="744">
        <v>0</v>
      </c>
    </row>
    <row r="489" spans="1:21" ht="14.4" customHeight="1" x14ac:dyDescent="0.3">
      <c r="A489" s="743">
        <v>30</v>
      </c>
      <c r="B489" s="745" t="s">
        <v>550</v>
      </c>
      <c r="C489" s="745">
        <v>89301301</v>
      </c>
      <c r="D489" s="746" t="s">
        <v>4981</v>
      </c>
      <c r="E489" s="747" t="s">
        <v>3891</v>
      </c>
      <c r="F489" s="745" t="s">
        <v>3882</v>
      </c>
      <c r="G489" s="745" t="s">
        <v>4145</v>
      </c>
      <c r="H489" s="745" t="s">
        <v>551</v>
      </c>
      <c r="I489" s="745" t="s">
        <v>4146</v>
      </c>
      <c r="J489" s="745" t="s">
        <v>4004</v>
      </c>
      <c r="K489" s="745"/>
      <c r="L489" s="748">
        <v>0</v>
      </c>
      <c r="M489" s="748">
        <v>0</v>
      </c>
      <c r="N489" s="745">
        <v>2</v>
      </c>
      <c r="O489" s="749">
        <v>2</v>
      </c>
      <c r="P489" s="748"/>
      <c r="Q489" s="750"/>
      <c r="R489" s="745"/>
      <c r="S489" s="750">
        <v>0</v>
      </c>
      <c r="T489" s="749"/>
      <c r="U489" s="744">
        <v>0</v>
      </c>
    </row>
    <row r="490" spans="1:21" ht="14.4" customHeight="1" x14ac:dyDescent="0.3">
      <c r="A490" s="743">
        <v>30</v>
      </c>
      <c r="B490" s="745" t="s">
        <v>550</v>
      </c>
      <c r="C490" s="745">
        <v>89301301</v>
      </c>
      <c r="D490" s="746" t="s">
        <v>4981</v>
      </c>
      <c r="E490" s="747" t="s">
        <v>3892</v>
      </c>
      <c r="F490" s="745" t="s">
        <v>3881</v>
      </c>
      <c r="G490" s="745" t="s">
        <v>4158</v>
      </c>
      <c r="H490" s="745" t="s">
        <v>551</v>
      </c>
      <c r="I490" s="745" t="s">
        <v>1125</v>
      </c>
      <c r="J490" s="745" t="s">
        <v>4159</v>
      </c>
      <c r="K490" s="745" t="s">
        <v>1361</v>
      </c>
      <c r="L490" s="748">
        <v>44.89</v>
      </c>
      <c r="M490" s="748">
        <v>134.67000000000002</v>
      </c>
      <c r="N490" s="745">
        <v>3</v>
      </c>
      <c r="O490" s="749">
        <v>1.5</v>
      </c>
      <c r="P490" s="748">
        <v>89.78</v>
      </c>
      <c r="Q490" s="750">
        <v>0.66666666666666663</v>
      </c>
      <c r="R490" s="745">
        <v>2</v>
      </c>
      <c r="S490" s="750">
        <v>0.66666666666666663</v>
      </c>
      <c r="T490" s="749">
        <v>1</v>
      </c>
      <c r="U490" s="744">
        <v>0.66666666666666663</v>
      </c>
    </row>
    <row r="491" spans="1:21" ht="14.4" customHeight="1" x14ac:dyDescent="0.3">
      <c r="A491" s="743">
        <v>30</v>
      </c>
      <c r="B491" s="745" t="s">
        <v>550</v>
      </c>
      <c r="C491" s="745">
        <v>89301301</v>
      </c>
      <c r="D491" s="746" t="s">
        <v>4981</v>
      </c>
      <c r="E491" s="747" t="s">
        <v>3892</v>
      </c>
      <c r="F491" s="745" t="s">
        <v>3881</v>
      </c>
      <c r="G491" s="745" t="s">
        <v>4400</v>
      </c>
      <c r="H491" s="745" t="s">
        <v>551</v>
      </c>
      <c r="I491" s="745" t="s">
        <v>4401</v>
      </c>
      <c r="J491" s="745" t="s">
        <v>4402</v>
      </c>
      <c r="K491" s="745" t="s">
        <v>4403</v>
      </c>
      <c r="L491" s="748">
        <v>0</v>
      </c>
      <c r="M491" s="748">
        <v>0</v>
      </c>
      <c r="N491" s="745">
        <v>2</v>
      </c>
      <c r="O491" s="749">
        <v>0.5</v>
      </c>
      <c r="P491" s="748">
        <v>0</v>
      </c>
      <c r="Q491" s="750"/>
      <c r="R491" s="745">
        <v>2</v>
      </c>
      <c r="S491" s="750">
        <v>1</v>
      </c>
      <c r="T491" s="749">
        <v>0.5</v>
      </c>
      <c r="U491" s="744">
        <v>1</v>
      </c>
    </row>
    <row r="492" spans="1:21" ht="14.4" customHeight="1" x14ac:dyDescent="0.3">
      <c r="A492" s="743">
        <v>30</v>
      </c>
      <c r="B492" s="745" t="s">
        <v>550</v>
      </c>
      <c r="C492" s="745">
        <v>89301301</v>
      </c>
      <c r="D492" s="746" t="s">
        <v>4981</v>
      </c>
      <c r="E492" s="747" t="s">
        <v>3892</v>
      </c>
      <c r="F492" s="745" t="s">
        <v>3881</v>
      </c>
      <c r="G492" s="745" t="s">
        <v>3896</v>
      </c>
      <c r="H492" s="745" t="s">
        <v>551</v>
      </c>
      <c r="I492" s="745" t="s">
        <v>3897</v>
      </c>
      <c r="J492" s="745" t="s">
        <v>1349</v>
      </c>
      <c r="K492" s="745" t="s">
        <v>1701</v>
      </c>
      <c r="L492" s="748">
        <v>0</v>
      </c>
      <c r="M492" s="748">
        <v>0</v>
      </c>
      <c r="N492" s="745">
        <v>2</v>
      </c>
      <c r="O492" s="749">
        <v>1</v>
      </c>
      <c r="P492" s="748"/>
      <c r="Q492" s="750"/>
      <c r="R492" s="745"/>
      <c r="S492" s="750">
        <v>0</v>
      </c>
      <c r="T492" s="749"/>
      <c r="U492" s="744">
        <v>0</v>
      </c>
    </row>
    <row r="493" spans="1:21" ht="14.4" customHeight="1" x14ac:dyDescent="0.3">
      <c r="A493" s="743">
        <v>30</v>
      </c>
      <c r="B493" s="745" t="s">
        <v>550</v>
      </c>
      <c r="C493" s="745">
        <v>89301301</v>
      </c>
      <c r="D493" s="746" t="s">
        <v>4981</v>
      </c>
      <c r="E493" s="747" t="s">
        <v>3892</v>
      </c>
      <c r="F493" s="745" t="s">
        <v>3881</v>
      </c>
      <c r="G493" s="745" t="s">
        <v>3896</v>
      </c>
      <c r="H493" s="745" t="s">
        <v>551</v>
      </c>
      <c r="I493" s="745" t="s">
        <v>1348</v>
      </c>
      <c r="J493" s="745" t="s">
        <v>1349</v>
      </c>
      <c r="K493" s="745" t="s">
        <v>1350</v>
      </c>
      <c r="L493" s="748">
        <v>95.25</v>
      </c>
      <c r="M493" s="748">
        <v>381</v>
      </c>
      <c r="N493" s="745">
        <v>4</v>
      </c>
      <c r="O493" s="749">
        <v>2</v>
      </c>
      <c r="P493" s="748"/>
      <c r="Q493" s="750">
        <v>0</v>
      </c>
      <c r="R493" s="745"/>
      <c r="S493" s="750">
        <v>0</v>
      </c>
      <c r="T493" s="749"/>
      <c r="U493" s="744">
        <v>0</v>
      </c>
    </row>
    <row r="494" spans="1:21" ht="14.4" customHeight="1" x14ac:dyDescent="0.3">
      <c r="A494" s="743">
        <v>30</v>
      </c>
      <c r="B494" s="745" t="s">
        <v>550</v>
      </c>
      <c r="C494" s="745">
        <v>89301301</v>
      </c>
      <c r="D494" s="746" t="s">
        <v>4981</v>
      </c>
      <c r="E494" s="747" t="s">
        <v>3892</v>
      </c>
      <c r="F494" s="745" t="s">
        <v>3881</v>
      </c>
      <c r="G494" s="745" t="s">
        <v>3896</v>
      </c>
      <c r="H494" s="745" t="s">
        <v>551</v>
      </c>
      <c r="I494" s="745" t="s">
        <v>710</v>
      </c>
      <c r="J494" s="745" t="s">
        <v>711</v>
      </c>
      <c r="K494" s="745" t="s">
        <v>3898</v>
      </c>
      <c r="L494" s="748">
        <v>42.42</v>
      </c>
      <c r="M494" s="748">
        <v>84.84</v>
      </c>
      <c r="N494" s="745">
        <v>2</v>
      </c>
      <c r="O494" s="749">
        <v>1</v>
      </c>
      <c r="P494" s="748"/>
      <c r="Q494" s="750">
        <v>0</v>
      </c>
      <c r="R494" s="745"/>
      <c r="S494" s="750">
        <v>0</v>
      </c>
      <c r="T494" s="749"/>
      <c r="U494" s="744">
        <v>0</v>
      </c>
    </row>
    <row r="495" spans="1:21" ht="14.4" customHeight="1" x14ac:dyDescent="0.3">
      <c r="A495" s="743">
        <v>30</v>
      </c>
      <c r="B495" s="745" t="s">
        <v>550</v>
      </c>
      <c r="C495" s="745">
        <v>89301301</v>
      </c>
      <c r="D495" s="746" t="s">
        <v>4981</v>
      </c>
      <c r="E495" s="747" t="s">
        <v>3892</v>
      </c>
      <c r="F495" s="745" t="s">
        <v>3881</v>
      </c>
      <c r="G495" s="745" t="s">
        <v>3896</v>
      </c>
      <c r="H495" s="745" t="s">
        <v>551</v>
      </c>
      <c r="I495" s="745" t="s">
        <v>741</v>
      </c>
      <c r="J495" s="745" t="s">
        <v>3899</v>
      </c>
      <c r="K495" s="745" t="s">
        <v>1701</v>
      </c>
      <c r="L495" s="748">
        <v>44.8</v>
      </c>
      <c r="M495" s="748">
        <v>179.2</v>
      </c>
      <c r="N495" s="745">
        <v>4</v>
      </c>
      <c r="O495" s="749">
        <v>2</v>
      </c>
      <c r="P495" s="748"/>
      <c r="Q495" s="750">
        <v>0</v>
      </c>
      <c r="R495" s="745"/>
      <c r="S495" s="750">
        <v>0</v>
      </c>
      <c r="T495" s="749"/>
      <c r="U495" s="744">
        <v>0</v>
      </c>
    </row>
    <row r="496" spans="1:21" ht="14.4" customHeight="1" x14ac:dyDescent="0.3">
      <c r="A496" s="743">
        <v>30</v>
      </c>
      <c r="B496" s="745" t="s">
        <v>550</v>
      </c>
      <c r="C496" s="745">
        <v>89301301</v>
      </c>
      <c r="D496" s="746" t="s">
        <v>4981</v>
      </c>
      <c r="E496" s="747" t="s">
        <v>3892</v>
      </c>
      <c r="F496" s="745" t="s">
        <v>3881</v>
      </c>
      <c r="G496" s="745" t="s">
        <v>3900</v>
      </c>
      <c r="H496" s="745" t="s">
        <v>2717</v>
      </c>
      <c r="I496" s="745" t="s">
        <v>2891</v>
      </c>
      <c r="J496" s="745" t="s">
        <v>3837</v>
      </c>
      <c r="K496" s="745" t="s">
        <v>3838</v>
      </c>
      <c r="L496" s="748">
        <v>6.98</v>
      </c>
      <c r="M496" s="748">
        <v>6.98</v>
      </c>
      <c r="N496" s="745">
        <v>1</v>
      </c>
      <c r="O496" s="749">
        <v>0.5</v>
      </c>
      <c r="P496" s="748"/>
      <c r="Q496" s="750">
        <v>0</v>
      </c>
      <c r="R496" s="745"/>
      <c r="S496" s="750">
        <v>0</v>
      </c>
      <c r="T496" s="749"/>
      <c r="U496" s="744">
        <v>0</v>
      </c>
    </row>
    <row r="497" spans="1:21" ht="14.4" customHeight="1" x14ac:dyDescent="0.3">
      <c r="A497" s="743">
        <v>30</v>
      </c>
      <c r="B497" s="745" t="s">
        <v>550</v>
      </c>
      <c r="C497" s="745">
        <v>89301301</v>
      </c>
      <c r="D497" s="746" t="s">
        <v>4981</v>
      </c>
      <c r="E497" s="747" t="s">
        <v>3892</v>
      </c>
      <c r="F497" s="745" t="s">
        <v>3881</v>
      </c>
      <c r="G497" s="745" t="s">
        <v>4404</v>
      </c>
      <c r="H497" s="745" t="s">
        <v>551</v>
      </c>
      <c r="I497" s="745" t="s">
        <v>753</v>
      </c>
      <c r="J497" s="745" t="s">
        <v>754</v>
      </c>
      <c r="K497" s="745" t="s">
        <v>4405</v>
      </c>
      <c r="L497" s="748">
        <v>121.33</v>
      </c>
      <c r="M497" s="748">
        <v>121.33</v>
      </c>
      <c r="N497" s="745">
        <v>1</v>
      </c>
      <c r="O497" s="749">
        <v>0.5</v>
      </c>
      <c r="P497" s="748"/>
      <c r="Q497" s="750">
        <v>0</v>
      </c>
      <c r="R497" s="745"/>
      <c r="S497" s="750">
        <v>0</v>
      </c>
      <c r="T497" s="749"/>
      <c r="U497" s="744">
        <v>0</v>
      </c>
    </row>
    <row r="498" spans="1:21" ht="14.4" customHeight="1" x14ac:dyDescent="0.3">
      <c r="A498" s="743">
        <v>30</v>
      </c>
      <c r="B498" s="745" t="s">
        <v>550</v>
      </c>
      <c r="C498" s="745">
        <v>89301301</v>
      </c>
      <c r="D498" s="746" t="s">
        <v>4981</v>
      </c>
      <c r="E498" s="747" t="s">
        <v>3892</v>
      </c>
      <c r="F498" s="745" t="s">
        <v>3881</v>
      </c>
      <c r="G498" s="745" t="s">
        <v>4283</v>
      </c>
      <c r="H498" s="745" t="s">
        <v>551</v>
      </c>
      <c r="I498" s="745" t="s">
        <v>4406</v>
      </c>
      <c r="J498" s="745" t="s">
        <v>1280</v>
      </c>
      <c r="K498" s="745" t="s">
        <v>4407</v>
      </c>
      <c r="L498" s="748">
        <v>0</v>
      </c>
      <c r="M498" s="748">
        <v>0</v>
      </c>
      <c r="N498" s="745">
        <v>2</v>
      </c>
      <c r="O498" s="749">
        <v>1</v>
      </c>
      <c r="P498" s="748"/>
      <c r="Q498" s="750"/>
      <c r="R498" s="745"/>
      <c r="S498" s="750">
        <v>0</v>
      </c>
      <c r="T498" s="749"/>
      <c r="U498" s="744">
        <v>0</v>
      </c>
    </row>
    <row r="499" spans="1:21" ht="14.4" customHeight="1" x14ac:dyDescent="0.3">
      <c r="A499" s="743">
        <v>30</v>
      </c>
      <c r="B499" s="745" t="s">
        <v>550</v>
      </c>
      <c r="C499" s="745">
        <v>89301301</v>
      </c>
      <c r="D499" s="746" t="s">
        <v>4981</v>
      </c>
      <c r="E499" s="747" t="s">
        <v>3892</v>
      </c>
      <c r="F499" s="745" t="s">
        <v>3881</v>
      </c>
      <c r="G499" s="745" t="s">
        <v>3901</v>
      </c>
      <c r="H499" s="745" t="s">
        <v>2717</v>
      </c>
      <c r="I499" s="745" t="s">
        <v>2741</v>
      </c>
      <c r="J499" s="745" t="s">
        <v>2742</v>
      </c>
      <c r="K499" s="745" t="s">
        <v>3710</v>
      </c>
      <c r="L499" s="748">
        <v>75.28</v>
      </c>
      <c r="M499" s="748">
        <v>301.12</v>
      </c>
      <c r="N499" s="745">
        <v>4</v>
      </c>
      <c r="O499" s="749">
        <v>1.5</v>
      </c>
      <c r="P499" s="748"/>
      <c r="Q499" s="750">
        <v>0</v>
      </c>
      <c r="R499" s="745"/>
      <c r="S499" s="750">
        <v>0</v>
      </c>
      <c r="T499" s="749"/>
      <c r="U499" s="744">
        <v>0</v>
      </c>
    </row>
    <row r="500" spans="1:21" ht="14.4" customHeight="1" x14ac:dyDescent="0.3">
      <c r="A500" s="743">
        <v>30</v>
      </c>
      <c r="B500" s="745" t="s">
        <v>550</v>
      </c>
      <c r="C500" s="745">
        <v>89301301</v>
      </c>
      <c r="D500" s="746" t="s">
        <v>4981</v>
      </c>
      <c r="E500" s="747" t="s">
        <v>3892</v>
      </c>
      <c r="F500" s="745" t="s">
        <v>3881</v>
      </c>
      <c r="G500" s="745" t="s">
        <v>3902</v>
      </c>
      <c r="H500" s="745" t="s">
        <v>551</v>
      </c>
      <c r="I500" s="745" t="s">
        <v>1397</v>
      </c>
      <c r="J500" s="745" t="s">
        <v>1394</v>
      </c>
      <c r="K500" s="745" t="s">
        <v>1398</v>
      </c>
      <c r="L500" s="748">
        <v>81.209999999999994</v>
      </c>
      <c r="M500" s="748">
        <v>162.41999999999999</v>
      </c>
      <c r="N500" s="745">
        <v>2</v>
      </c>
      <c r="O500" s="749">
        <v>1</v>
      </c>
      <c r="P500" s="748"/>
      <c r="Q500" s="750">
        <v>0</v>
      </c>
      <c r="R500" s="745"/>
      <c r="S500" s="750">
        <v>0</v>
      </c>
      <c r="T500" s="749"/>
      <c r="U500" s="744">
        <v>0</v>
      </c>
    </row>
    <row r="501" spans="1:21" ht="14.4" customHeight="1" x14ac:dyDescent="0.3">
      <c r="A501" s="743">
        <v>30</v>
      </c>
      <c r="B501" s="745" t="s">
        <v>550</v>
      </c>
      <c r="C501" s="745">
        <v>89301301</v>
      </c>
      <c r="D501" s="746" t="s">
        <v>4981</v>
      </c>
      <c r="E501" s="747" t="s">
        <v>3892</v>
      </c>
      <c r="F501" s="745" t="s">
        <v>3881</v>
      </c>
      <c r="G501" s="745" t="s">
        <v>3902</v>
      </c>
      <c r="H501" s="745" t="s">
        <v>551</v>
      </c>
      <c r="I501" s="745" t="s">
        <v>4286</v>
      </c>
      <c r="J501" s="745" t="s">
        <v>1388</v>
      </c>
      <c r="K501" s="745" t="s">
        <v>1435</v>
      </c>
      <c r="L501" s="748">
        <v>0</v>
      </c>
      <c r="M501" s="748">
        <v>0</v>
      </c>
      <c r="N501" s="745">
        <v>3</v>
      </c>
      <c r="O501" s="749">
        <v>1</v>
      </c>
      <c r="P501" s="748"/>
      <c r="Q501" s="750"/>
      <c r="R501" s="745"/>
      <c r="S501" s="750">
        <v>0</v>
      </c>
      <c r="T501" s="749"/>
      <c r="U501" s="744">
        <v>0</v>
      </c>
    </row>
    <row r="502" spans="1:21" ht="14.4" customHeight="1" x14ac:dyDescent="0.3">
      <c r="A502" s="743">
        <v>30</v>
      </c>
      <c r="B502" s="745" t="s">
        <v>550</v>
      </c>
      <c r="C502" s="745">
        <v>89301301</v>
      </c>
      <c r="D502" s="746" t="s">
        <v>4981</v>
      </c>
      <c r="E502" s="747" t="s">
        <v>3892</v>
      </c>
      <c r="F502" s="745" t="s">
        <v>3881</v>
      </c>
      <c r="G502" s="745" t="s">
        <v>3902</v>
      </c>
      <c r="H502" s="745" t="s">
        <v>551</v>
      </c>
      <c r="I502" s="745" t="s">
        <v>3904</v>
      </c>
      <c r="J502" s="745" t="s">
        <v>1388</v>
      </c>
      <c r="K502" s="745" t="s">
        <v>1289</v>
      </c>
      <c r="L502" s="748">
        <v>0</v>
      </c>
      <c r="M502" s="748">
        <v>0</v>
      </c>
      <c r="N502" s="745">
        <v>1</v>
      </c>
      <c r="O502" s="749">
        <v>0.5</v>
      </c>
      <c r="P502" s="748"/>
      <c r="Q502" s="750"/>
      <c r="R502" s="745"/>
      <c r="S502" s="750">
        <v>0</v>
      </c>
      <c r="T502" s="749"/>
      <c r="U502" s="744">
        <v>0</v>
      </c>
    </row>
    <row r="503" spans="1:21" ht="14.4" customHeight="1" x14ac:dyDescent="0.3">
      <c r="A503" s="743">
        <v>30</v>
      </c>
      <c r="B503" s="745" t="s">
        <v>550</v>
      </c>
      <c r="C503" s="745">
        <v>89301301</v>
      </c>
      <c r="D503" s="746" t="s">
        <v>4981</v>
      </c>
      <c r="E503" s="747" t="s">
        <v>3892</v>
      </c>
      <c r="F503" s="745" t="s">
        <v>3881</v>
      </c>
      <c r="G503" s="745" t="s">
        <v>3902</v>
      </c>
      <c r="H503" s="745" t="s">
        <v>551</v>
      </c>
      <c r="I503" s="745" t="s">
        <v>1391</v>
      </c>
      <c r="J503" s="745" t="s">
        <v>1388</v>
      </c>
      <c r="K503" s="745" t="s">
        <v>1289</v>
      </c>
      <c r="L503" s="748">
        <v>60.92</v>
      </c>
      <c r="M503" s="748">
        <v>304.60000000000002</v>
      </c>
      <c r="N503" s="745">
        <v>5</v>
      </c>
      <c r="O503" s="749">
        <v>2.5</v>
      </c>
      <c r="P503" s="748">
        <v>60.92</v>
      </c>
      <c r="Q503" s="750">
        <v>0.19999999999999998</v>
      </c>
      <c r="R503" s="745">
        <v>1</v>
      </c>
      <c r="S503" s="750">
        <v>0.2</v>
      </c>
      <c r="T503" s="749">
        <v>0.5</v>
      </c>
      <c r="U503" s="744">
        <v>0.2</v>
      </c>
    </row>
    <row r="504" spans="1:21" ht="14.4" customHeight="1" x14ac:dyDescent="0.3">
      <c r="A504" s="743">
        <v>30</v>
      </c>
      <c r="B504" s="745" t="s">
        <v>550</v>
      </c>
      <c r="C504" s="745">
        <v>89301301</v>
      </c>
      <c r="D504" s="746" t="s">
        <v>4981</v>
      </c>
      <c r="E504" s="747" t="s">
        <v>3892</v>
      </c>
      <c r="F504" s="745" t="s">
        <v>3881</v>
      </c>
      <c r="G504" s="745" t="s">
        <v>4408</v>
      </c>
      <c r="H504" s="745" t="s">
        <v>551</v>
      </c>
      <c r="I504" s="745" t="s">
        <v>3324</v>
      </c>
      <c r="J504" s="745" t="s">
        <v>3325</v>
      </c>
      <c r="K504" s="745" t="s">
        <v>4409</v>
      </c>
      <c r="L504" s="748">
        <v>68.819999999999993</v>
      </c>
      <c r="M504" s="748">
        <v>68.819999999999993</v>
      </c>
      <c r="N504" s="745">
        <v>1</v>
      </c>
      <c r="O504" s="749">
        <v>0.5</v>
      </c>
      <c r="P504" s="748"/>
      <c r="Q504" s="750">
        <v>0</v>
      </c>
      <c r="R504" s="745"/>
      <c r="S504" s="750">
        <v>0</v>
      </c>
      <c r="T504" s="749"/>
      <c r="U504" s="744">
        <v>0</v>
      </c>
    </row>
    <row r="505" spans="1:21" ht="14.4" customHeight="1" x14ac:dyDescent="0.3">
      <c r="A505" s="743">
        <v>30</v>
      </c>
      <c r="B505" s="745" t="s">
        <v>550</v>
      </c>
      <c r="C505" s="745">
        <v>89301301</v>
      </c>
      <c r="D505" s="746" t="s">
        <v>4981</v>
      </c>
      <c r="E505" s="747" t="s">
        <v>3892</v>
      </c>
      <c r="F505" s="745" t="s">
        <v>3881</v>
      </c>
      <c r="G505" s="745" t="s">
        <v>4287</v>
      </c>
      <c r="H505" s="745" t="s">
        <v>551</v>
      </c>
      <c r="I505" s="745" t="s">
        <v>2231</v>
      </c>
      <c r="J505" s="745" t="s">
        <v>2232</v>
      </c>
      <c r="K505" s="745" t="s">
        <v>2233</v>
      </c>
      <c r="L505" s="748">
        <v>33.72</v>
      </c>
      <c r="M505" s="748">
        <v>33.72</v>
      </c>
      <c r="N505" s="745">
        <v>1</v>
      </c>
      <c r="O505" s="749">
        <v>0.5</v>
      </c>
      <c r="P505" s="748"/>
      <c r="Q505" s="750">
        <v>0</v>
      </c>
      <c r="R505" s="745"/>
      <c r="S505" s="750">
        <v>0</v>
      </c>
      <c r="T505" s="749"/>
      <c r="U505" s="744">
        <v>0</v>
      </c>
    </row>
    <row r="506" spans="1:21" ht="14.4" customHeight="1" x14ac:dyDescent="0.3">
      <c r="A506" s="743">
        <v>30</v>
      </c>
      <c r="B506" s="745" t="s">
        <v>550</v>
      </c>
      <c r="C506" s="745">
        <v>89301301</v>
      </c>
      <c r="D506" s="746" t="s">
        <v>4981</v>
      </c>
      <c r="E506" s="747" t="s">
        <v>3892</v>
      </c>
      <c r="F506" s="745" t="s">
        <v>3881</v>
      </c>
      <c r="G506" s="745" t="s">
        <v>4287</v>
      </c>
      <c r="H506" s="745" t="s">
        <v>551</v>
      </c>
      <c r="I506" s="745" t="s">
        <v>4410</v>
      </c>
      <c r="J506" s="745" t="s">
        <v>4411</v>
      </c>
      <c r="K506" s="745" t="s">
        <v>3849</v>
      </c>
      <c r="L506" s="748">
        <v>41.93</v>
      </c>
      <c r="M506" s="748">
        <v>41.93</v>
      </c>
      <c r="N506" s="745">
        <v>1</v>
      </c>
      <c r="O506" s="749">
        <v>0.5</v>
      </c>
      <c r="P506" s="748"/>
      <c r="Q506" s="750">
        <v>0</v>
      </c>
      <c r="R506" s="745"/>
      <c r="S506" s="750">
        <v>0</v>
      </c>
      <c r="T506" s="749"/>
      <c r="U506" s="744">
        <v>0</v>
      </c>
    </row>
    <row r="507" spans="1:21" ht="14.4" customHeight="1" x14ac:dyDescent="0.3">
      <c r="A507" s="743">
        <v>30</v>
      </c>
      <c r="B507" s="745" t="s">
        <v>550</v>
      </c>
      <c r="C507" s="745">
        <v>89301301</v>
      </c>
      <c r="D507" s="746" t="s">
        <v>4981</v>
      </c>
      <c r="E507" s="747" t="s">
        <v>3892</v>
      </c>
      <c r="F507" s="745" t="s">
        <v>3881</v>
      </c>
      <c r="G507" s="745" t="s">
        <v>3906</v>
      </c>
      <c r="H507" s="745" t="s">
        <v>2717</v>
      </c>
      <c r="I507" s="745" t="s">
        <v>2899</v>
      </c>
      <c r="J507" s="745" t="s">
        <v>3044</v>
      </c>
      <c r="K507" s="745" t="s">
        <v>1105</v>
      </c>
      <c r="L507" s="748">
        <v>65.3</v>
      </c>
      <c r="M507" s="748">
        <v>65.3</v>
      </c>
      <c r="N507" s="745">
        <v>1</v>
      </c>
      <c r="O507" s="749">
        <v>0.5</v>
      </c>
      <c r="P507" s="748"/>
      <c r="Q507" s="750">
        <v>0</v>
      </c>
      <c r="R507" s="745"/>
      <c r="S507" s="750">
        <v>0</v>
      </c>
      <c r="T507" s="749"/>
      <c r="U507" s="744">
        <v>0</v>
      </c>
    </row>
    <row r="508" spans="1:21" ht="14.4" customHeight="1" x14ac:dyDescent="0.3">
      <c r="A508" s="743">
        <v>30</v>
      </c>
      <c r="B508" s="745" t="s">
        <v>550</v>
      </c>
      <c r="C508" s="745">
        <v>89301301</v>
      </c>
      <c r="D508" s="746" t="s">
        <v>4981</v>
      </c>
      <c r="E508" s="747" t="s">
        <v>3892</v>
      </c>
      <c r="F508" s="745" t="s">
        <v>3881</v>
      </c>
      <c r="G508" s="745" t="s">
        <v>3906</v>
      </c>
      <c r="H508" s="745" t="s">
        <v>2717</v>
      </c>
      <c r="I508" s="745" t="s">
        <v>2902</v>
      </c>
      <c r="J508" s="745" t="s">
        <v>2907</v>
      </c>
      <c r="K508" s="745" t="s">
        <v>1108</v>
      </c>
      <c r="L508" s="748">
        <v>130.59</v>
      </c>
      <c r="M508" s="748">
        <v>1305.9000000000001</v>
      </c>
      <c r="N508" s="745">
        <v>10</v>
      </c>
      <c r="O508" s="749">
        <v>3</v>
      </c>
      <c r="P508" s="748">
        <v>652.95000000000005</v>
      </c>
      <c r="Q508" s="750">
        <v>0.5</v>
      </c>
      <c r="R508" s="745">
        <v>5</v>
      </c>
      <c r="S508" s="750">
        <v>0.5</v>
      </c>
      <c r="T508" s="749">
        <v>1</v>
      </c>
      <c r="U508" s="744">
        <v>0.33333333333333331</v>
      </c>
    </row>
    <row r="509" spans="1:21" ht="14.4" customHeight="1" x14ac:dyDescent="0.3">
      <c r="A509" s="743">
        <v>30</v>
      </c>
      <c r="B509" s="745" t="s">
        <v>550</v>
      </c>
      <c r="C509" s="745">
        <v>89301301</v>
      </c>
      <c r="D509" s="746" t="s">
        <v>4981</v>
      </c>
      <c r="E509" s="747" t="s">
        <v>3892</v>
      </c>
      <c r="F509" s="745" t="s">
        <v>3881</v>
      </c>
      <c r="G509" s="745" t="s">
        <v>4412</v>
      </c>
      <c r="H509" s="745" t="s">
        <v>2717</v>
      </c>
      <c r="I509" s="745" t="s">
        <v>4413</v>
      </c>
      <c r="J509" s="745" t="s">
        <v>3075</v>
      </c>
      <c r="K509" s="745" t="s">
        <v>1331</v>
      </c>
      <c r="L509" s="748">
        <v>257.64</v>
      </c>
      <c r="M509" s="748">
        <v>257.64</v>
      </c>
      <c r="N509" s="745">
        <v>1</v>
      </c>
      <c r="O509" s="749">
        <v>0.5</v>
      </c>
      <c r="P509" s="748"/>
      <c r="Q509" s="750">
        <v>0</v>
      </c>
      <c r="R509" s="745"/>
      <c r="S509" s="750">
        <v>0</v>
      </c>
      <c r="T509" s="749"/>
      <c r="U509" s="744">
        <v>0</v>
      </c>
    </row>
    <row r="510" spans="1:21" ht="14.4" customHeight="1" x14ac:dyDescent="0.3">
      <c r="A510" s="743">
        <v>30</v>
      </c>
      <c r="B510" s="745" t="s">
        <v>550</v>
      </c>
      <c r="C510" s="745">
        <v>89301301</v>
      </c>
      <c r="D510" s="746" t="s">
        <v>4981</v>
      </c>
      <c r="E510" s="747" t="s">
        <v>3892</v>
      </c>
      <c r="F510" s="745" t="s">
        <v>3881</v>
      </c>
      <c r="G510" s="745" t="s">
        <v>4162</v>
      </c>
      <c r="H510" s="745" t="s">
        <v>2717</v>
      </c>
      <c r="I510" s="745" t="s">
        <v>1721</v>
      </c>
      <c r="J510" s="745" t="s">
        <v>3018</v>
      </c>
      <c r="K510" s="745" t="s">
        <v>3019</v>
      </c>
      <c r="L510" s="748">
        <v>137.6</v>
      </c>
      <c r="M510" s="748">
        <v>412.79999999999995</v>
      </c>
      <c r="N510" s="745">
        <v>3</v>
      </c>
      <c r="O510" s="749">
        <v>1.5</v>
      </c>
      <c r="P510" s="748">
        <v>275.2</v>
      </c>
      <c r="Q510" s="750">
        <v>0.66666666666666674</v>
      </c>
      <c r="R510" s="745">
        <v>2</v>
      </c>
      <c r="S510" s="750">
        <v>0.66666666666666663</v>
      </c>
      <c r="T510" s="749">
        <v>0.5</v>
      </c>
      <c r="U510" s="744">
        <v>0.33333333333333331</v>
      </c>
    </row>
    <row r="511" spans="1:21" ht="14.4" customHeight="1" x14ac:dyDescent="0.3">
      <c r="A511" s="743">
        <v>30</v>
      </c>
      <c r="B511" s="745" t="s">
        <v>550</v>
      </c>
      <c r="C511" s="745">
        <v>89301301</v>
      </c>
      <c r="D511" s="746" t="s">
        <v>4981</v>
      </c>
      <c r="E511" s="747" t="s">
        <v>3892</v>
      </c>
      <c r="F511" s="745" t="s">
        <v>3881</v>
      </c>
      <c r="G511" s="745" t="s">
        <v>4162</v>
      </c>
      <c r="H511" s="745" t="s">
        <v>2717</v>
      </c>
      <c r="I511" s="745" t="s">
        <v>2870</v>
      </c>
      <c r="J511" s="745" t="s">
        <v>2871</v>
      </c>
      <c r="K511" s="745" t="s">
        <v>2872</v>
      </c>
      <c r="L511" s="748">
        <v>162.78</v>
      </c>
      <c r="M511" s="748">
        <v>162.78</v>
      </c>
      <c r="N511" s="745">
        <v>1</v>
      </c>
      <c r="O511" s="749">
        <v>0.5</v>
      </c>
      <c r="P511" s="748"/>
      <c r="Q511" s="750">
        <v>0</v>
      </c>
      <c r="R511" s="745"/>
      <c r="S511" s="750">
        <v>0</v>
      </c>
      <c r="T511" s="749"/>
      <c r="U511" s="744">
        <v>0</v>
      </c>
    </row>
    <row r="512" spans="1:21" ht="14.4" customHeight="1" x14ac:dyDescent="0.3">
      <c r="A512" s="743">
        <v>30</v>
      </c>
      <c r="B512" s="745" t="s">
        <v>550</v>
      </c>
      <c r="C512" s="745">
        <v>89301301</v>
      </c>
      <c r="D512" s="746" t="s">
        <v>4981</v>
      </c>
      <c r="E512" s="747" t="s">
        <v>3892</v>
      </c>
      <c r="F512" s="745" t="s">
        <v>3881</v>
      </c>
      <c r="G512" s="745" t="s">
        <v>3911</v>
      </c>
      <c r="H512" s="745" t="s">
        <v>2717</v>
      </c>
      <c r="I512" s="745" t="s">
        <v>2828</v>
      </c>
      <c r="J512" s="745" t="s">
        <v>2829</v>
      </c>
      <c r="K512" s="745" t="s">
        <v>2443</v>
      </c>
      <c r="L512" s="748">
        <v>41.89</v>
      </c>
      <c r="M512" s="748">
        <v>83.78</v>
      </c>
      <c r="N512" s="745">
        <v>2</v>
      </c>
      <c r="O512" s="749">
        <v>0.5</v>
      </c>
      <c r="P512" s="748"/>
      <c r="Q512" s="750">
        <v>0</v>
      </c>
      <c r="R512" s="745"/>
      <c r="S512" s="750">
        <v>0</v>
      </c>
      <c r="T512" s="749"/>
      <c r="U512" s="744">
        <v>0</v>
      </c>
    </row>
    <row r="513" spans="1:21" ht="14.4" customHeight="1" x14ac:dyDescent="0.3">
      <c r="A513" s="743">
        <v>30</v>
      </c>
      <c r="B513" s="745" t="s">
        <v>550</v>
      </c>
      <c r="C513" s="745">
        <v>89301301</v>
      </c>
      <c r="D513" s="746" t="s">
        <v>4981</v>
      </c>
      <c r="E513" s="747" t="s">
        <v>3892</v>
      </c>
      <c r="F513" s="745" t="s">
        <v>3881</v>
      </c>
      <c r="G513" s="745" t="s">
        <v>3915</v>
      </c>
      <c r="H513" s="745" t="s">
        <v>551</v>
      </c>
      <c r="I513" s="745" t="s">
        <v>3916</v>
      </c>
      <c r="J513" s="745" t="s">
        <v>3917</v>
      </c>
      <c r="K513" s="745" t="s">
        <v>3918</v>
      </c>
      <c r="L513" s="748">
        <v>31.43</v>
      </c>
      <c r="M513" s="748">
        <v>62.86</v>
      </c>
      <c r="N513" s="745">
        <v>2</v>
      </c>
      <c r="O513" s="749">
        <v>1</v>
      </c>
      <c r="P513" s="748"/>
      <c r="Q513" s="750">
        <v>0</v>
      </c>
      <c r="R513" s="745"/>
      <c r="S513" s="750">
        <v>0</v>
      </c>
      <c r="T513" s="749"/>
      <c r="U513" s="744">
        <v>0</v>
      </c>
    </row>
    <row r="514" spans="1:21" ht="14.4" customHeight="1" x14ac:dyDescent="0.3">
      <c r="A514" s="743">
        <v>30</v>
      </c>
      <c r="B514" s="745" t="s">
        <v>550</v>
      </c>
      <c r="C514" s="745">
        <v>89301301</v>
      </c>
      <c r="D514" s="746" t="s">
        <v>4981</v>
      </c>
      <c r="E514" s="747" t="s">
        <v>3892</v>
      </c>
      <c r="F514" s="745" t="s">
        <v>3881</v>
      </c>
      <c r="G514" s="745" t="s">
        <v>3915</v>
      </c>
      <c r="H514" s="745" t="s">
        <v>551</v>
      </c>
      <c r="I514" s="745" t="s">
        <v>4414</v>
      </c>
      <c r="J514" s="745" t="s">
        <v>4415</v>
      </c>
      <c r="K514" s="745" t="s">
        <v>2167</v>
      </c>
      <c r="L514" s="748">
        <v>41.89</v>
      </c>
      <c r="M514" s="748">
        <v>41.89</v>
      </c>
      <c r="N514" s="745">
        <v>1</v>
      </c>
      <c r="O514" s="749">
        <v>0.5</v>
      </c>
      <c r="P514" s="748"/>
      <c r="Q514" s="750">
        <v>0</v>
      </c>
      <c r="R514" s="745"/>
      <c r="S514" s="750">
        <v>0</v>
      </c>
      <c r="T514" s="749"/>
      <c r="U514" s="744">
        <v>0</v>
      </c>
    </row>
    <row r="515" spans="1:21" ht="14.4" customHeight="1" x14ac:dyDescent="0.3">
      <c r="A515" s="743">
        <v>30</v>
      </c>
      <c r="B515" s="745" t="s">
        <v>550</v>
      </c>
      <c r="C515" s="745">
        <v>89301301</v>
      </c>
      <c r="D515" s="746" t="s">
        <v>4981</v>
      </c>
      <c r="E515" s="747" t="s">
        <v>3892</v>
      </c>
      <c r="F515" s="745" t="s">
        <v>3881</v>
      </c>
      <c r="G515" s="745" t="s">
        <v>3915</v>
      </c>
      <c r="H515" s="745" t="s">
        <v>2717</v>
      </c>
      <c r="I515" s="745" t="s">
        <v>2815</v>
      </c>
      <c r="J515" s="745" t="s">
        <v>2816</v>
      </c>
      <c r="K515" s="745" t="s">
        <v>1293</v>
      </c>
      <c r="L515" s="748">
        <v>44.89</v>
      </c>
      <c r="M515" s="748">
        <v>269.34000000000003</v>
      </c>
      <c r="N515" s="745">
        <v>6</v>
      </c>
      <c r="O515" s="749">
        <v>2.5</v>
      </c>
      <c r="P515" s="748">
        <v>89.78</v>
      </c>
      <c r="Q515" s="750">
        <v>0.33333333333333331</v>
      </c>
      <c r="R515" s="745">
        <v>2</v>
      </c>
      <c r="S515" s="750">
        <v>0.33333333333333331</v>
      </c>
      <c r="T515" s="749">
        <v>0.5</v>
      </c>
      <c r="U515" s="744">
        <v>0.2</v>
      </c>
    </row>
    <row r="516" spans="1:21" ht="14.4" customHeight="1" x14ac:dyDescent="0.3">
      <c r="A516" s="743">
        <v>30</v>
      </c>
      <c r="B516" s="745" t="s">
        <v>550</v>
      </c>
      <c r="C516" s="745">
        <v>89301301</v>
      </c>
      <c r="D516" s="746" t="s">
        <v>4981</v>
      </c>
      <c r="E516" s="747" t="s">
        <v>3892</v>
      </c>
      <c r="F516" s="745" t="s">
        <v>3881</v>
      </c>
      <c r="G516" s="745" t="s">
        <v>3915</v>
      </c>
      <c r="H516" s="745" t="s">
        <v>2717</v>
      </c>
      <c r="I516" s="745" t="s">
        <v>2818</v>
      </c>
      <c r="J516" s="745" t="s">
        <v>2819</v>
      </c>
      <c r="K516" s="745" t="s">
        <v>1105</v>
      </c>
      <c r="L516" s="748">
        <v>60.02</v>
      </c>
      <c r="M516" s="748">
        <v>360.12</v>
      </c>
      <c r="N516" s="745">
        <v>6</v>
      </c>
      <c r="O516" s="749">
        <v>2</v>
      </c>
      <c r="P516" s="748">
        <v>120.04</v>
      </c>
      <c r="Q516" s="750">
        <v>0.33333333333333337</v>
      </c>
      <c r="R516" s="745">
        <v>2</v>
      </c>
      <c r="S516" s="750">
        <v>0.33333333333333331</v>
      </c>
      <c r="T516" s="749">
        <v>0.5</v>
      </c>
      <c r="U516" s="744">
        <v>0.25</v>
      </c>
    </row>
    <row r="517" spans="1:21" ht="14.4" customHeight="1" x14ac:dyDescent="0.3">
      <c r="A517" s="743">
        <v>30</v>
      </c>
      <c r="B517" s="745" t="s">
        <v>550</v>
      </c>
      <c r="C517" s="745">
        <v>89301301</v>
      </c>
      <c r="D517" s="746" t="s">
        <v>4981</v>
      </c>
      <c r="E517" s="747" t="s">
        <v>3892</v>
      </c>
      <c r="F517" s="745" t="s">
        <v>3881</v>
      </c>
      <c r="G517" s="745" t="s">
        <v>3915</v>
      </c>
      <c r="H517" s="745" t="s">
        <v>551</v>
      </c>
      <c r="I517" s="745" t="s">
        <v>4416</v>
      </c>
      <c r="J517" s="745" t="s">
        <v>4417</v>
      </c>
      <c r="K517" s="745" t="s">
        <v>1293</v>
      </c>
      <c r="L517" s="748">
        <v>44.89</v>
      </c>
      <c r="M517" s="748">
        <v>44.89</v>
      </c>
      <c r="N517" s="745">
        <v>1</v>
      </c>
      <c r="O517" s="749">
        <v>0.5</v>
      </c>
      <c r="P517" s="748"/>
      <c r="Q517" s="750">
        <v>0</v>
      </c>
      <c r="R517" s="745"/>
      <c r="S517" s="750">
        <v>0</v>
      </c>
      <c r="T517" s="749"/>
      <c r="U517" s="744">
        <v>0</v>
      </c>
    </row>
    <row r="518" spans="1:21" ht="14.4" customHeight="1" x14ac:dyDescent="0.3">
      <c r="A518" s="743">
        <v>30</v>
      </c>
      <c r="B518" s="745" t="s">
        <v>550</v>
      </c>
      <c r="C518" s="745">
        <v>89301301</v>
      </c>
      <c r="D518" s="746" t="s">
        <v>4981</v>
      </c>
      <c r="E518" s="747" t="s">
        <v>3892</v>
      </c>
      <c r="F518" s="745" t="s">
        <v>3881</v>
      </c>
      <c r="G518" s="745" t="s">
        <v>3921</v>
      </c>
      <c r="H518" s="745" t="s">
        <v>551</v>
      </c>
      <c r="I518" s="745" t="s">
        <v>1160</v>
      </c>
      <c r="J518" s="745" t="s">
        <v>3922</v>
      </c>
      <c r="K518" s="745" t="s">
        <v>3923</v>
      </c>
      <c r="L518" s="748">
        <v>0</v>
      </c>
      <c r="M518" s="748">
        <v>0</v>
      </c>
      <c r="N518" s="745">
        <v>1</v>
      </c>
      <c r="O518" s="749">
        <v>0.5</v>
      </c>
      <c r="P518" s="748"/>
      <c r="Q518" s="750"/>
      <c r="R518" s="745"/>
      <c r="S518" s="750">
        <v>0</v>
      </c>
      <c r="T518" s="749"/>
      <c r="U518" s="744">
        <v>0</v>
      </c>
    </row>
    <row r="519" spans="1:21" ht="14.4" customHeight="1" x14ac:dyDescent="0.3">
      <c r="A519" s="743">
        <v>30</v>
      </c>
      <c r="B519" s="745" t="s">
        <v>550</v>
      </c>
      <c r="C519" s="745">
        <v>89301301</v>
      </c>
      <c r="D519" s="746" t="s">
        <v>4981</v>
      </c>
      <c r="E519" s="747" t="s">
        <v>3892</v>
      </c>
      <c r="F519" s="745" t="s">
        <v>3881</v>
      </c>
      <c r="G519" s="745" t="s">
        <v>3921</v>
      </c>
      <c r="H519" s="745" t="s">
        <v>551</v>
      </c>
      <c r="I519" s="745" t="s">
        <v>4418</v>
      </c>
      <c r="J519" s="745" t="s">
        <v>3922</v>
      </c>
      <c r="K519" s="745" t="s">
        <v>3923</v>
      </c>
      <c r="L519" s="748">
        <v>0</v>
      </c>
      <c r="M519" s="748">
        <v>0</v>
      </c>
      <c r="N519" s="745">
        <v>1</v>
      </c>
      <c r="O519" s="749">
        <v>0.5</v>
      </c>
      <c r="P519" s="748"/>
      <c r="Q519" s="750"/>
      <c r="R519" s="745"/>
      <c r="S519" s="750">
        <v>0</v>
      </c>
      <c r="T519" s="749"/>
      <c r="U519" s="744">
        <v>0</v>
      </c>
    </row>
    <row r="520" spans="1:21" ht="14.4" customHeight="1" x14ac:dyDescent="0.3">
      <c r="A520" s="743">
        <v>30</v>
      </c>
      <c r="B520" s="745" t="s">
        <v>550</v>
      </c>
      <c r="C520" s="745">
        <v>89301301</v>
      </c>
      <c r="D520" s="746" t="s">
        <v>4981</v>
      </c>
      <c r="E520" s="747" t="s">
        <v>3892</v>
      </c>
      <c r="F520" s="745" t="s">
        <v>3881</v>
      </c>
      <c r="G520" s="745" t="s">
        <v>4419</v>
      </c>
      <c r="H520" s="745" t="s">
        <v>2717</v>
      </c>
      <c r="I520" s="745" t="s">
        <v>2976</v>
      </c>
      <c r="J520" s="745" t="s">
        <v>2977</v>
      </c>
      <c r="K520" s="745" t="s">
        <v>2978</v>
      </c>
      <c r="L520" s="748">
        <v>1027.5999999999999</v>
      </c>
      <c r="M520" s="748">
        <v>1027.5999999999999</v>
      </c>
      <c r="N520" s="745">
        <v>1</v>
      </c>
      <c r="O520" s="749">
        <v>1</v>
      </c>
      <c r="P520" s="748"/>
      <c r="Q520" s="750">
        <v>0</v>
      </c>
      <c r="R520" s="745"/>
      <c r="S520" s="750">
        <v>0</v>
      </c>
      <c r="T520" s="749"/>
      <c r="U520" s="744">
        <v>0</v>
      </c>
    </row>
    <row r="521" spans="1:21" ht="14.4" customHeight="1" x14ac:dyDescent="0.3">
      <c r="A521" s="743">
        <v>30</v>
      </c>
      <c r="B521" s="745" t="s">
        <v>550</v>
      </c>
      <c r="C521" s="745">
        <v>89301301</v>
      </c>
      <c r="D521" s="746" t="s">
        <v>4981</v>
      </c>
      <c r="E521" s="747" t="s">
        <v>3892</v>
      </c>
      <c r="F521" s="745" t="s">
        <v>3881</v>
      </c>
      <c r="G521" s="745" t="s">
        <v>4420</v>
      </c>
      <c r="H521" s="745" t="s">
        <v>551</v>
      </c>
      <c r="I521" s="745" t="s">
        <v>2399</v>
      </c>
      <c r="J521" s="745" t="s">
        <v>2400</v>
      </c>
      <c r="K521" s="745" t="s">
        <v>2401</v>
      </c>
      <c r="L521" s="748">
        <v>0</v>
      </c>
      <c r="M521" s="748">
        <v>0</v>
      </c>
      <c r="N521" s="745">
        <v>1</v>
      </c>
      <c r="O521" s="749">
        <v>0.5</v>
      </c>
      <c r="P521" s="748"/>
      <c r="Q521" s="750"/>
      <c r="R521" s="745"/>
      <c r="S521" s="750">
        <v>0</v>
      </c>
      <c r="T521" s="749"/>
      <c r="U521" s="744">
        <v>0</v>
      </c>
    </row>
    <row r="522" spans="1:21" ht="14.4" customHeight="1" x14ac:dyDescent="0.3">
      <c r="A522" s="743">
        <v>30</v>
      </c>
      <c r="B522" s="745" t="s">
        <v>550</v>
      </c>
      <c r="C522" s="745">
        <v>89301301</v>
      </c>
      <c r="D522" s="746" t="s">
        <v>4981</v>
      </c>
      <c r="E522" s="747" t="s">
        <v>3892</v>
      </c>
      <c r="F522" s="745" t="s">
        <v>3881</v>
      </c>
      <c r="G522" s="745" t="s">
        <v>4421</v>
      </c>
      <c r="H522" s="745" t="s">
        <v>2717</v>
      </c>
      <c r="I522" s="745" t="s">
        <v>3477</v>
      </c>
      <c r="J522" s="745" t="s">
        <v>3478</v>
      </c>
      <c r="K522" s="745" t="s">
        <v>3778</v>
      </c>
      <c r="L522" s="748">
        <v>69.86</v>
      </c>
      <c r="M522" s="748">
        <v>69.86</v>
      </c>
      <c r="N522" s="745">
        <v>1</v>
      </c>
      <c r="O522" s="749">
        <v>0.5</v>
      </c>
      <c r="P522" s="748"/>
      <c r="Q522" s="750">
        <v>0</v>
      </c>
      <c r="R522" s="745"/>
      <c r="S522" s="750">
        <v>0</v>
      </c>
      <c r="T522" s="749"/>
      <c r="U522" s="744">
        <v>0</v>
      </c>
    </row>
    <row r="523" spans="1:21" ht="14.4" customHeight="1" x14ac:dyDescent="0.3">
      <c r="A523" s="743">
        <v>30</v>
      </c>
      <c r="B523" s="745" t="s">
        <v>550</v>
      </c>
      <c r="C523" s="745">
        <v>89301301</v>
      </c>
      <c r="D523" s="746" t="s">
        <v>4981</v>
      </c>
      <c r="E523" s="747" t="s">
        <v>3892</v>
      </c>
      <c r="F523" s="745" t="s">
        <v>3881</v>
      </c>
      <c r="G523" s="745" t="s">
        <v>3927</v>
      </c>
      <c r="H523" s="745" t="s">
        <v>2717</v>
      </c>
      <c r="I523" s="745" t="s">
        <v>4422</v>
      </c>
      <c r="J523" s="745" t="s">
        <v>2767</v>
      </c>
      <c r="K523" s="745" t="s">
        <v>1108</v>
      </c>
      <c r="L523" s="748">
        <v>216.16</v>
      </c>
      <c r="M523" s="748">
        <v>216.16</v>
      </c>
      <c r="N523" s="745">
        <v>1</v>
      </c>
      <c r="O523" s="749">
        <v>0.5</v>
      </c>
      <c r="P523" s="748"/>
      <c r="Q523" s="750">
        <v>0</v>
      </c>
      <c r="R523" s="745"/>
      <c r="S523" s="750">
        <v>0</v>
      </c>
      <c r="T523" s="749"/>
      <c r="U523" s="744">
        <v>0</v>
      </c>
    </row>
    <row r="524" spans="1:21" ht="14.4" customHeight="1" x14ac:dyDescent="0.3">
      <c r="A524" s="743">
        <v>30</v>
      </c>
      <c r="B524" s="745" t="s">
        <v>550</v>
      </c>
      <c r="C524" s="745">
        <v>89301301</v>
      </c>
      <c r="D524" s="746" t="s">
        <v>4981</v>
      </c>
      <c r="E524" s="747" t="s">
        <v>3892</v>
      </c>
      <c r="F524" s="745" t="s">
        <v>3881</v>
      </c>
      <c r="G524" s="745" t="s">
        <v>3927</v>
      </c>
      <c r="H524" s="745" t="s">
        <v>2717</v>
      </c>
      <c r="I524" s="745" t="s">
        <v>2964</v>
      </c>
      <c r="J524" s="745" t="s">
        <v>2965</v>
      </c>
      <c r="K524" s="745" t="s">
        <v>3843</v>
      </c>
      <c r="L524" s="748">
        <v>68.989999999999995</v>
      </c>
      <c r="M524" s="748">
        <v>137.97999999999999</v>
      </c>
      <c r="N524" s="745">
        <v>2</v>
      </c>
      <c r="O524" s="749">
        <v>1</v>
      </c>
      <c r="P524" s="748"/>
      <c r="Q524" s="750">
        <v>0</v>
      </c>
      <c r="R524" s="745"/>
      <c r="S524" s="750">
        <v>0</v>
      </c>
      <c r="T524" s="749"/>
      <c r="U524" s="744">
        <v>0</v>
      </c>
    </row>
    <row r="525" spans="1:21" ht="14.4" customHeight="1" x14ac:dyDescent="0.3">
      <c r="A525" s="743">
        <v>30</v>
      </c>
      <c r="B525" s="745" t="s">
        <v>550</v>
      </c>
      <c r="C525" s="745">
        <v>89301301</v>
      </c>
      <c r="D525" s="746" t="s">
        <v>4981</v>
      </c>
      <c r="E525" s="747" t="s">
        <v>3892</v>
      </c>
      <c r="F525" s="745" t="s">
        <v>3881</v>
      </c>
      <c r="G525" s="745" t="s">
        <v>3927</v>
      </c>
      <c r="H525" s="745" t="s">
        <v>2717</v>
      </c>
      <c r="I525" s="745" t="s">
        <v>3096</v>
      </c>
      <c r="J525" s="745" t="s">
        <v>2767</v>
      </c>
      <c r="K525" s="745" t="s">
        <v>3844</v>
      </c>
      <c r="L525" s="748">
        <v>216.16</v>
      </c>
      <c r="M525" s="748">
        <v>648.48</v>
      </c>
      <c r="N525" s="745">
        <v>3</v>
      </c>
      <c r="O525" s="749">
        <v>1.5</v>
      </c>
      <c r="P525" s="748"/>
      <c r="Q525" s="750">
        <v>0</v>
      </c>
      <c r="R525" s="745"/>
      <c r="S525" s="750">
        <v>0</v>
      </c>
      <c r="T525" s="749"/>
      <c r="U525" s="744">
        <v>0</v>
      </c>
    </row>
    <row r="526" spans="1:21" ht="14.4" customHeight="1" x14ac:dyDescent="0.3">
      <c r="A526" s="743">
        <v>30</v>
      </c>
      <c r="B526" s="745" t="s">
        <v>550</v>
      </c>
      <c r="C526" s="745">
        <v>89301301</v>
      </c>
      <c r="D526" s="746" t="s">
        <v>4981</v>
      </c>
      <c r="E526" s="747" t="s">
        <v>3892</v>
      </c>
      <c r="F526" s="745" t="s">
        <v>3881</v>
      </c>
      <c r="G526" s="745" t="s">
        <v>3927</v>
      </c>
      <c r="H526" s="745" t="s">
        <v>2717</v>
      </c>
      <c r="I526" s="745" t="s">
        <v>3096</v>
      </c>
      <c r="J526" s="745" t="s">
        <v>2767</v>
      </c>
      <c r="K526" s="745" t="s">
        <v>3844</v>
      </c>
      <c r="L526" s="748">
        <v>138</v>
      </c>
      <c r="M526" s="748">
        <v>414</v>
      </c>
      <c r="N526" s="745">
        <v>3</v>
      </c>
      <c r="O526" s="749">
        <v>1</v>
      </c>
      <c r="P526" s="748"/>
      <c r="Q526" s="750">
        <v>0</v>
      </c>
      <c r="R526" s="745"/>
      <c r="S526" s="750">
        <v>0</v>
      </c>
      <c r="T526" s="749"/>
      <c r="U526" s="744">
        <v>0</v>
      </c>
    </row>
    <row r="527" spans="1:21" ht="14.4" customHeight="1" x14ac:dyDescent="0.3">
      <c r="A527" s="743">
        <v>30</v>
      </c>
      <c r="B527" s="745" t="s">
        <v>550</v>
      </c>
      <c r="C527" s="745">
        <v>89301301</v>
      </c>
      <c r="D527" s="746" t="s">
        <v>4981</v>
      </c>
      <c r="E527" s="747" t="s">
        <v>3892</v>
      </c>
      <c r="F527" s="745" t="s">
        <v>3881</v>
      </c>
      <c r="G527" s="745" t="s">
        <v>3930</v>
      </c>
      <c r="H527" s="745" t="s">
        <v>551</v>
      </c>
      <c r="I527" s="745" t="s">
        <v>3931</v>
      </c>
      <c r="J527" s="745" t="s">
        <v>2953</v>
      </c>
      <c r="K527" s="745" t="s">
        <v>3932</v>
      </c>
      <c r="L527" s="748">
        <v>1242.49</v>
      </c>
      <c r="M527" s="748">
        <v>2484.98</v>
      </c>
      <c r="N527" s="745">
        <v>2</v>
      </c>
      <c r="O527" s="749">
        <v>2</v>
      </c>
      <c r="P527" s="748">
        <v>1242.49</v>
      </c>
      <c r="Q527" s="750">
        <v>0.5</v>
      </c>
      <c r="R527" s="745">
        <v>1</v>
      </c>
      <c r="S527" s="750">
        <v>0.5</v>
      </c>
      <c r="T527" s="749">
        <v>1</v>
      </c>
      <c r="U527" s="744">
        <v>0.5</v>
      </c>
    </row>
    <row r="528" spans="1:21" ht="14.4" customHeight="1" x14ac:dyDescent="0.3">
      <c r="A528" s="743">
        <v>30</v>
      </c>
      <c r="B528" s="745" t="s">
        <v>550</v>
      </c>
      <c r="C528" s="745">
        <v>89301301</v>
      </c>
      <c r="D528" s="746" t="s">
        <v>4981</v>
      </c>
      <c r="E528" s="747" t="s">
        <v>3892</v>
      </c>
      <c r="F528" s="745" t="s">
        <v>3881</v>
      </c>
      <c r="G528" s="745" t="s">
        <v>4295</v>
      </c>
      <c r="H528" s="745" t="s">
        <v>551</v>
      </c>
      <c r="I528" s="745" t="s">
        <v>1856</v>
      </c>
      <c r="J528" s="745" t="s">
        <v>1857</v>
      </c>
      <c r="K528" s="745" t="s">
        <v>1858</v>
      </c>
      <c r="L528" s="748">
        <v>359.63</v>
      </c>
      <c r="M528" s="748">
        <v>359.63</v>
      </c>
      <c r="N528" s="745">
        <v>1</v>
      </c>
      <c r="O528" s="749">
        <v>0.5</v>
      </c>
      <c r="P528" s="748"/>
      <c r="Q528" s="750">
        <v>0</v>
      </c>
      <c r="R528" s="745"/>
      <c r="S528" s="750">
        <v>0</v>
      </c>
      <c r="T528" s="749"/>
      <c r="U528" s="744">
        <v>0</v>
      </c>
    </row>
    <row r="529" spans="1:21" ht="14.4" customHeight="1" x14ac:dyDescent="0.3">
      <c r="A529" s="743">
        <v>30</v>
      </c>
      <c r="B529" s="745" t="s">
        <v>550</v>
      </c>
      <c r="C529" s="745">
        <v>89301301</v>
      </c>
      <c r="D529" s="746" t="s">
        <v>4981</v>
      </c>
      <c r="E529" s="747" t="s">
        <v>3892</v>
      </c>
      <c r="F529" s="745" t="s">
        <v>3881</v>
      </c>
      <c r="G529" s="745" t="s">
        <v>3933</v>
      </c>
      <c r="H529" s="745" t="s">
        <v>551</v>
      </c>
      <c r="I529" s="745" t="s">
        <v>1137</v>
      </c>
      <c r="J529" s="745" t="s">
        <v>3934</v>
      </c>
      <c r="K529" s="745" t="s">
        <v>3935</v>
      </c>
      <c r="L529" s="748">
        <v>36.89</v>
      </c>
      <c r="M529" s="748">
        <v>184.45</v>
      </c>
      <c r="N529" s="745">
        <v>5</v>
      </c>
      <c r="O529" s="749">
        <v>2.5</v>
      </c>
      <c r="P529" s="748">
        <v>36.89</v>
      </c>
      <c r="Q529" s="750">
        <v>0.2</v>
      </c>
      <c r="R529" s="745">
        <v>1</v>
      </c>
      <c r="S529" s="750">
        <v>0.2</v>
      </c>
      <c r="T529" s="749">
        <v>0.5</v>
      </c>
      <c r="U529" s="744">
        <v>0.2</v>
      </c>
    </row>
    <row r="530" spans="1:21" ht="14.4" customHeight="1" x14ac:dyDescent="0.3">
      <c r="A530" s="743">
        <v>30</v>
      </c>
      <c r="B530" s="745" t="s">
        <v>550</v>
      </c>
      <c r="C530" s="745">
        <v>89301301</v>
      </c>
      <c r="D530" s="746" t="s">
        <v>4981</v>
      </c>
      <c r="E530" s="747" t="s">
        <v>3892</v>
      </c>
      <c r="F530" s="745" t="s">
        <v>3881</v>
      </c>
      <c r="G530" s="745" t="s">
        <v>3936</v>
      </c>
      <c r="H530" s="745" t="s">
        <v>551</v>
      </c>
      <c r="I530" s="745" t="s">
        <v>822</v>
      </c>
      <c r="J530" s="745" t="s">
        <v>823</v>
      </c>
      <c r="K530" s="745" t="s">
        <v>3695</v>
      </c>
      <c r="L530" s="748">
        <v>115.3</v>
      </c>
      <c r="M530" s="748">
        <v>345.9</v>
      </c>
      <c r="N530" s="745">
        <v>3</v>
      </c>
      <c r="O530" s="749">
        <v>1.5</v>
      </c>
      <c r="P530" s="748"/>
      <c r="Q530" s="750">
        <v>0</v>
      </c>
      <c r="R530" s="745"/>
      <c r="S530" s="750">
        <v>0</v>
      </c>
      <c r="T530" s="749"/>
      <c r="U530" s="744">
        <v>0</v>
      </c>
    </row>
    <row r="531" spans="1:21" ht="14.4" customHeight="1" x14ac:dyDescent="0.3">
      <c r="A531" s="743">
        <v>30</v>
      </c>
      <c r="B531" s="745" t="s">
        <v>550</v>
      </c>
      <c r="C531" s="745">
        <v>89301301</v>
      </c>
      <c r="D531" s="746" t="s">
        <v>4981</v>
      </c>
      <c r="E531" s="747" t="s">
        <v>3892</v>
      </c>
      <c r="F531" s="745" t="s">
        <v>3881</v>
      </c>
      <c r="G531" s="745" t="s">
        <v>3936</v>
      </c>
      <c r="H531" s="745" t="s">
        <v>551</v>
      </c>
      <c r="I531" s="745" t="s">
        <v>4423</v>
      </c>
      <c r="J531" s="745" t="s">
        <v>823</v>
      </c>
      <c r="K531" s="745" t="s">
        <v>3695</v>
      </c>
      <c r="L531" s="748">
        <v>115.3</v>
      </c>
      <c r="M531" s="748">
        <v>115.3</v>
      </c>
      <c r="N531" s="745">
        <v>1</v>
      </c>
      <c r="O531" s="749">
        <v>0.5</v>
      </c>
      <c r="P531" s="748">
        <v>115.3</v>
      </c>
      <c r="Q531" s="750">
        <v>1</v>
      </c>
      <c r="R531" s="745">
        <v>1</v>
      </c>
      <c r="S531" s="750">
        <v>1</v>
      </c>
      <c r="T531" s="749">
        <v>0.5</v>
      </c>
      <c r="U531" s="744">
        <v>1</v>
      </c>
    </row>
    <row r="532" spans="1:21" ht="14.4" customHeight="1" x14ac:dyDescent="0.3">
      <c r="A532" s="743">
        <v>30</v>
      </c>
      <c r="B532" s="745" t="s">
        <v>550</v>
      </c>
      <c r="C532" s="745">
        <v>89301301</v>
      </c>
      <c r="D532" s="746" t="s">
        <v>4981</v>
      </c>
      <c r="E532" s="747" t="s">
        <v>3892</v>
      </c>
      <c r="F532" s="745" t="s">
        <v>3881</v>
      </c>
      <c r="G532" s="745" t="s">
        <v>3936</v>
      </c>
      <c r="H532" s="745" t="s">
        <v>551</v>
      </c>
      <c r="I532" s="745" t="s">
        <v>4424</v>
      </c>
      <c r="J532" s="745" t="s">
        <v>823</v>
      </c>
      <c r="K532" s="745" t="s">
        <v>3937</v>
      </c>
      <c r="L532" s="748">
        <v>57.65</v>
      </c>
      <c r="M532" s="748">
        <v>57.65</v>
      </c>
      <c r="N532" s="745">
        <v>1</v>
      </c>
      <c r="O532" s="749">
        <v>0.5</v>
      </c>
      <c r="P532" s="748"/>
      <c r="Q532" s="750">
        <v>0</v>
      </c>
      <c r="R532" s="745"/>
      <c r="S532" s="750">
        <v>0</v>
      </c>
      <c r="T532" s="749"/>
      <c r="U532" s="744">
        <v>0</v>
      </c>
    </row>
    <row r="533" spans="1:21" ht="14.4" customHeight="1" x14ac:dyDescent="0.3">
      <c r="A533" s="743">
        <v>30</v>
      </c>
      <c r="B533" s="745" t="s">
        <v>550</v>
      </c>
      <c r="C533" s="745">
        <v>89301301</v>
      </c>
      <c r="D533" s="746" t="s">
        <v>4981</v>
      </c>
      <c r="E533" s="747" t="s">
        <v>3892</v>
      </c>
      <c r="F533" s="745" t="s">
        <v>3881</v>
      </c>
      <c r="G533" s="745" t="s">
        <v>4425</v>
      </c>
      <c r="H533" s="745" t="s">
        <v>551</v>
      </c>
      <c r="I533" s="745" t="s">
        <v>4426</v>
      </c>
      <c r="J533" s="745" t="s">
        <v>4427</v>
      </c>
      <c r="K533" s="745" t="s">
        <v>4362</v>
      </c>
      <c r="L533" s="748">
        <v>87.14</v>
      </c>
      <c r="M533" s="748">
        <v>87.14</v>
      </c>
      <c r="N533" s="745">
        <v>1</v>
      </c>
      <c r="O533" s="749">
        <v>0.5</v>
      </c>
      <c r="P533" s="748">
        <v>87.14</v>
      </c>
      <c r="Q533" s="750">
        <v>1</v>
      </c>
      <c r="R533" s="745">
        <v>1</v>
      </c>
      <c r="S533" s="750">
        <v>1</v>
      </c>
      <c r="T533" s="749">
        <v>0.5</v>
      </c>
      <c r="U533" s="744">
        <v>1</v>
      </c>
    </row>
    <row r="534" spans="1:21" ht="14.4" customHeight="1" x14ac:dyDescent="0.3">
      <c r="A534" s="743">
        <v>30</v>
      </c>
      <c r="B534" s="745" t="s">
        <v>550</v>
      </c>
      <c r="C534" s="745">
        <v>89301301</v>
      </c>
      <c r="D534" s="746" t="s">
        <v>4981</v>
      </c>
      <c r="E534" s="747" t="s">
        <v>3892</v>
      </c>
      <c r="F534" s="745" t="s">
        <v>3881</v>
      </c>
      <c r="G534" s="745" t="s">
        <v>3938</v>
      </c>
      <c r="H534" s="745" t="s">
        <v>551</v>
      </c>
      <c r="I534" s="745" t="s">
        <v>4428</v>
      </c>
      <c r="J534" s="745" t="s">
        <v>4429</v>
      </c>
      <c r="K534" s="745" t="s">
        <v>1293</v>
      </c>
      <c r="L534" s="748">
        <v>591.79999999999995</v>
      </c>
      <c r="M534" s="748">
        <v>591.79999999999995</v>
      </c>
      <c r="N534" s="745">
        <v>1</v>
      </c>
      <c r="O534" s="749">
        <v>0.5</v>
      </c>
      <c r="P534" s="748"/>
      <c r="Q534" s="750">
        <v>0</v>
      </c>
      <c r="R534" s="745"/>
      <c r="S534" s="750">
        <v>0</v>
      </c>
      <c r="T534" s="749"/>
      <c r="U534" s="744">
        <v>0</v>
      </c>
    </row>
    <row r="535" spans="1:21" ht="14.4" customHeight="1" x14ac:dyDescent="0.3">
      <c r="A535" s="743">
        <v>30</v>
      </c>
      <c r="B535" s="745" t="s">
        <v>550</v>
      </c>
      <c r="C535" s="745">
        <v>89301301</v>
      </c>
      <c r="D535" s="746" t="s">
        <v>4981</v>
      </c>
      <c r="E535" s="747" t="s">
        <v>3892</v>
      </c>
      <c r="F535" s="745" t="s">
        <v>3881</v>
      </c>
      <c r="G535" s="745" t="s">
        <v>3938</v>
      </c>
      <c r="H535" s="745" t="s">
        <v>551</v>
      </c>
      <c r="I535" s="745" t="s">
        <v>4430</v>
      </c>
      <c r="J535" s="745" t="s">
        <v>4431</v>
      </c>
      <c r="K535" s="745" t="s">
        <v>2167</v>
      </c>
      <c r="L535" s="748">
        <v>276.22000000000003</v>
      </c>
      <c r="M535" s="748">
        <v>552.44000000000005</v>
      </c>
      <c r="N535" s="745">
        <v>2</v>
      </c>
      <c r="O535" s="749">
        <v>0.5</v>
      </c>
      <c r="P535" s="748"/>
      <c r="Q535" s="750">
        <v>0</v>
      </c>
      <c r="R535" s="745"/>
      <c r="S535" s="750">
        <v>0</v>
      </c>
      <c r="T535" s="749"/>
      <c r="U535" s="744">
        <v>0</v>
      </c>
    </row>
    <row r="536" spans="1:21" ht="14.4" customHeight="1" x14ac:dyDescent="0.3">
      <c r="A536" s="743">
        <v>30</v>
      </c>
      <c r="B536" s="745" t="s">
        <v>550</v>
      </c>
      <c r="C536" s="745">
        <v>89301301</v>
      </c>
      <c r="D536" s="746" t="s">
        <v>4981</v>
      </c>
      <c r="E536" s="747" t="s">
        <v>3892</v>
      </c>
      <c r="F536" s="745" t="s">
        <v>3881</v>
      </c>
      <c r="G536" s="745" t="s">
        <v>4299</v>
      </c>
      <c r="H536" s="745" t="s">
        <v>2717</v>
      </c>
      <c r="I536" s="745" t="s">
        <v>4432</v>
      </c>
      <c r="J536" s="745" t="s">
        <v>4433</v>
      </c>
      <c r="K536" s="745" t="s">
        <v>2938</v>
      </c>
      <c r="L536" s="748">
        <v>82.08</v>
      </c>
      <c r="M536" s="748">
        <v>82.08</v>
      </c>
      <c r="N536" s="745">
        <v>1</v>
      </c>
      <c r="O536" s="749">
        <v>0.5</v>
      </c>
      <c r="P536" s="748"/>
      <c r="Q536" s="750">
        <v>0</v>
      </c>
      <c r="R536" s="745"/>
      <c r="S536" s="750">
        <v>0</v>
      </c>
      <c r="T536" s="749"/>
      <c r="U536" s="744">
        <v>0</v>
      </c>
    </row>
    <row r="537" spans="1:21" ht="14.4" customHeight="1" x14ac:dyDescent="0.3">
      <c r="A537" s="743">
        <v>30</v>
      </c>
      <c r="B537" s="745" t="s">
        <v>550</v>
      </c>
      <c r="C537" s="745">
        <v>89301301</v>
      </c>
      <c r="D537" s="746" t="s">
        <v>4981</v>
      </c>
      <c r="E537" s="747" t="s">
        <v>3892</v>
      </c>
      <c r="F537" s="745" t="s">
        <v>3881</v>
      </c>
      <c r="G537" s="745" t="s">
        <v>4434</v>
      </c>
      <c r="H537" s="745" t="s">
        <v>551</v>
      </c>
      <c r="I537" s="745" t="s">
        <v>1156</v>
      </c>
      <c r="J537" s="745" t="s">
        <v>1260</v>
      </c>
      <c r="K537" s="745" t="s">
        <v>4435</v>
      </c>
      <c r="L537" s="748">
        <v>128.9</v>
      </c>
      <c r="M537" s="748">
        <v>128.9</v>
      </c>
      <c r="N537" s="745">
        <v>1</v>
      </c>
      <c r="O537" s="749">
        <v>0.5</v>
      </c>
      <c r="P537" s="748"/>
      <c r="Q537" s="750">
        <v>0</v>
      </c>
      <c r="R537" s="745"/>
      <c r="S537" s="750">
        <v>0</v>
      </c>
      <c r="T537" s="749"/>
      <c r="U537" s="744">
        <v>0</v>
      </c>
    </row>
    <row r="538" spans="1:21" ht="14.4" customHeight="1" x14ac:dyDescent="0.3">
      <c r="A538" s="743">
        <v>30</v>
      </c>
      <c r="B538" s="745" t="s">
        <v>550</v>
      </c>
      <c r="C538" s="745">
        <v>89301301</v>
      </c>
      <c r="D538" s="746" t="s">
        <v>4981</v>
      </c>
      <c r="E538" s="747" t="s">
        <v>3892</v>
      </c>
      <c r="F538" s="745" t="s">
        <v>3881</v>
      </c>
      <c r="G538" s="745" t="s">
        <v>4436</v>
      </c>
      <c r="H538" s="745" t="s">
        <v>551</v>
      </c>
      <c r="I538" s="745" t="s">
        <v>1803</v>
      </c>
      <c r="J538" s="745" t="s">
        <v>1804</v>
      </c>
      <c r="K538" s="745" t="s">
        <v>4437</v>
      </c>
      <c r="L538" s="748">
        <v>55.38</v>
      </c>
      <c r="M538" s="748">
        <v>110.76</v>
      </c>
      <c r="N538" s="745">
        <v>2</v>
      </c>
      <c r="O538" s="749">
        <v>0.5</v>
      </c>
      <c r="P538" s="748"/>
      <c r="Q538" s="750">
        <v>0</v>
      </c>
      <c r="R538" s="745"/>
      <c r="S538" s="750">
        <v>0</v>
      </c>
      <c r="T538" s="749"/>
      <c r="U538" s="744">
        <v>0</v>
      </c>
    </row>
    <row r="539" spans="1:21" ht="14.4" customHeight="1" x14ac:dyDescent="0.3">
      <c r="A539" s="743">
        <v>30</v>
      </c>
      <c r="B539" s="745" t="s">
        <v>550</v>
      </c>
      <c r="C539" s="745">
        <v>89301301</v>
      </c>
      <c r="D539" s="746" t="s">
        <v>4981</v>
      </c>
      <c r="E539" s="747" t="s">
        <v>3892</v>
      </c>
      <c r="F539" s="745" t="s">
        <v>3881</v>
      </c>
      <c r="G539" s="745" t="s">
        <v>4436</v>
      </c>
      <c r="H539" s="745" t="s">
        <v>551</v>
      </c>
      <c r="I539" s="745" t="s">
        <v>1465</v>
      </c>
      <c r="J539" s="745" t="s">
        <v>1466</v>
      </c>
      <c r="K539" s="745" t="s">
        <v>2034</v>
      </c>
      <c r="L539" s="748">
        <v>73.819999999999993</v>
      </c>
      <c r="M539" s="748">
        <v>73.819999999999993</v>
      </c>
      <c r="N539" s="745">
        <v>1</v>
      </c>
      <c r="O539" s="749">
        <v>0.5</v>
      </c>
      <c r="P539" s="748"/>
      <c r="Q539" s="750">
        <v>0</v>
      </c>
      <c r="R539" s="745"/>
      <c r="S539" s="750">
        <v>0</v>
      </c>
      <c r="T539" s="749"/>
      <c r="U539" s="744">
        <v>0</v>
      </c>
    </row>
    <row r="540" spans="1:21" ht="14.4" customHeight="1" x14ac:dyDescent="0.3">
      <c r="A540" s="743">
        <v>30</v>
      </c>
      <c r="B540" s="745" t="s">
        <v>550</v>
      </c>
      <c r="C540" s="745">
        <v>89301301</v>
      </c>
      <c r="D540" s="746" t="s">
        <v>4981</v>
      </c>
      <c r="E540" s="747" t="s">
        <v>3892</v>
      </c>
      <c r="F540" s="745" t="s">
        <v>3881</v>
      </c>
      <c r="G540" s="745" t="s">
        <v>4173</v>
      </c>
      <c r="H540" s="745" t="s">
        <v>551</v>
      </c>
      <c r="I540" s="745" t="s">
        <v>4174</v>
      </c>
      <c r="J540" s="745" t="s">
        <v>2322</v>
      </c>
      <c r="K540" s="745" t="s">
        <v>1350</v>
      </c>
      <c r="L540" s="748">
        <v>79.53</v>
      </c>
      <c r="M540" s="748">
        <v>79.53</v>
      </c>
      <c r="N540" s="745">
        <v>1</v>
      </c>
      <c r="O540" s="749">
        <v>0.5</v>
      </c>
      <c r="P540" s="748"/>
      <c r="Q540" s="750">
        <v>0</v>
      </c>
      <c r="R540" s="745"/>
      <c r="S540" s="750">
        <v>0</v>
      </c>
      <c r="T540" s="749"/>
      <c r="U540" s="744">
        <v>0</v>
      </c>
    </row>
    <row r="541" spans="1:21" ht="14.4" customHeight="1" x14ac:dyDescent="0.3">
      <c r="A541" s="743">
        <v>30</v>
      </c>
      <c r="B541" s="745" t="s">
        <v>550</v>
      </c>
      <c r="C541" s="745">
        <v>89301301</v>
      </c>
      <c r="D541" s="746" t="s">
        <v>4981</v>
      </c>
      <c r="E541" s="747" t="s">
        <v>3892</v>
      </c>
      <c r="F541" s="745" t="s">
        <v>3881</v>
      </c>
      <c r="G541" s="745" t="s">
        <v>4438</v>
      </c>
      <c r="H541" s="745" t="s">
        <v>551</v>
      </c>
      <c r="I541" s="745" t="s">
        <v>4439</v>
      </c>
      <c r="J541" s="745" t="s">
        <v>847</v>
      </c>
      <c r="K541" s="745" t="s">
        <v>848</v>
      </c>
      <c r="L541" s="748">
        <v>0</v>
      </c>
      <c r="M541" s="748">
        <v>0</v>
      </c>
      <c r="N541" s="745">
        <v>1</v>
      </c>
      <c r="O541" s="749">
        <v>0.5</v>
      </c>
      <c r="P541" s="748"/>
      <c r="Q541" s="750"/>
      <c r="R541" s="745"/>
      <c r="S541" s="750">
        <v>0</v>
      </c>
      <c r="T541" s="749"/>
      <c r="U541" s="744">
        <v>0</v>
      </c>
    </row>
    <row r="542" spans="1:21" ht="14.4" customHeight="1" x14ac:dyDescent="0.3">
      <c r="A542" s="743">
        <v>30</v>
      </c>
      <c r="B542" s="745" t="s">
        <v>550</v>
      </c>
      <c r="C542" s="745">
        <v>89301301</v>
      </c>
      <c r="D542" s="746" t="s">
        <v>4981</v>
      </c>
      <c r="E542" s="747" t="s">
        <v>3892</v>
      </c>
      <c r="F542" s="745" t="s">
        <v>3881</v>
      </c>
      <c r="G542" s="745" t="s">
        <v>3951</v>
      </c>
      <c r="H542" s="745" t="s">
        <v>551</v>
      </c>
      <c r="I542" s="745" t="s">
        <v>1036</v>
      </c>
      <c r="J542" s="745" t="s">
        <v>1037</v>
      </c>
      <c r="K542" s="745" t="s">
        <v>3955</v>
      </c>
      <c r="L542" s="748">
        <v>61.65</v>
      </c>
      <c r="M542" s="748">
        <v>308.25</v>
      </c>
      <c r="N542" s="745">
        <v>5</v>
      </c>
      <c r="O542" s="749">
        <v>2.5</v>
      </c>
      <c r="P542" s="748"/>
      <c r="Q542" s="750">
        <v>0</v>
      </c>
      <c r="R542" s="745"/>
      <c r="S542" s="750">
        <v>0</v>
      </c>
      <c r="T542" s="749"/>
      <c r="U542" s="744">
        <v>0</v>
      </c>
    </row>
    <row r="543" spans="1:21" ht="14.4" customHeight="1" x14ac:dyDescent="0.3">
      <c r="A543" s="743">
        <v>30</v>
      </c>
      <c r="B543" s="745" t="s">
        <v>550</v>
      </c>
      <c r="C543" s="745">
        <v>89301301</v>
      </c>
      <c r="D543" s="746" t="s">
        <v>4981</v>
      </c>
      <c r="E543" s="747" t="s">
        <v>3892</v>
      </c>
      <c r="F543" s="745" t="s">
        <v>3881</v>
      </c>
      <c r="G543" s="745" t="s">
        <v>3951</v>
      </c>
      <c r="H543" s="745" t="s">
        <v>551</v>
      </c>
      <c r="I543" s="745" t="s">
        <v>3958</v>
      </c>
      <c r="J543" s="745" t="s">
        <v>3959</v>
      </c>
      <c r="K543" s="745" t="s">
        <v>3954</v>
      </c>
      <c r="L543" s="748">
        <v>0</v>
      </c>
      <c r="M543" s="748">
        <v>0</v>
      </c>
      <c r="N543" s="745">
        <v>20</v>
      </c>
      <c r="O543" s="749">
        <v>9</v>
      </c>
      <c r="P543" s="748">
        <v>0</v>
      </c>
      <c r="Q543" s="750"/>
      <c r="R543" s="745">
        <v>4</v>
      </c>
      <c r="S543" s="750">
        <v>0.2</v>
      </c>
      <c r="T543" s="749">
        <v>1.5</v>
      </c>
      <c r="U543" s="744">
        <v>0.16666666666666666</v>
      </c>
    </row>
    <row r="544" spans="1:21" ht="14.4" customHeight="1" x14ac:dyDescent="0.3">
      <c r="A544" s="743">
        <v>30</v>
      </c>
      <c r="B544" s="745" t="s">
        <v>550</v>
      </c>
      <c r="C544" s="745">
        <v>89301301</v>
      </c>
      <c r="D544" s="746" t="s">
        <v>4981</v>
      </c>
      <c r="E544" s="747" t="s">
        <v>3892</v>
      </c>
      <c r="F544" s="745" t="s">
        <v>3881</v>
      </c>
      <c r="G544" s="745" t="s">
        <v>3951</v>
      </c>
      <c r="H544" s="745" t="s">
        <v>551</v>
      </c>
      <c r="I544" s="745" t="s">
        <v>1248</v>
      </c>
      <c r="J544" s="745" t="s">
        <v>3959</v>
      </c>
      <c r="K544" s="745" t="s">
        <v>3960</v>
      </c>
      <c r="L544" s="748">
        <v>66.599999999999994</v>
      </c>
      <c r="M544" s="748">
        <v>599.40000000000009</v>
      </c>
      <c r="N544" s="745">
        <v>9</v>
      </c>
      <c r="O544" s="749">
        <v>4.5</v>
      </c>
      <c r="P544" s="748">
        <v>66.599999999999994</v>
      </c>
      <c r="Q544" s="750">
        <v>0.11111111111111109</v>
      </c>
      <c r="R544" s="745">
        <v>1</v>
      </c>
      <c r="S544" s="750">
        <v>0.1111111111111111</v>
      </c>
      <c r="T544" s="749">
        <v>0.5</v>
      </c>
      <c r="U544" s="744">
        <v>0.1111111111111111</v>
      </c>
    </row>
    <row r="545" spans="1:21" ht="14.4" customHeight="1" x14ac:dyDescent="0.3">
      <c r="A545" s="743">
        <v>30</v>
      </c>
      <c r="B545" s="745" t="s">
        <v>550</v>
      </c>
      <c r="C545" s="745">
        <v>89301301</v>
      </c>
      <c r="D545" s="746" t="s">
        <v>4981</v>
      </c>
      <c r="E545" s="747" t="s">
        <v>3892</v>
      </c>
      <c r="F545" s="745" t="s">
        <v>3881</v>
      </c>
      <c r="G545" s="745" t="s">
        <v>3951</v>
      </c>
      <c r="H545" s="745" t="s">
        <v>551</v>
      </c>
      <c r="I545" s="745" t="s">
        <v>4440</v>
      </c>
      <c r="J545" s="745" t="s">
        <v>2170</v>
      </c>
      <c r="K545" s="745" t="s">
        <v>4441</v>
      </c>
      <c r="L545" s="748">
        <v>0</v>
      </c>
      <c r="M545" s="748">
        <v>0</v>
      </c>
      <c r="N545" s="745">
        <v>1</v>
      </c>
      <c r="O545" s="749">
        <v>0.5</v>
      </c>
      <c r="P545" s="748"/>
      <c r="Q545" s="750"/>
      <c r="R545" s="745"/>
      <c r="S545" s="750">
        <v>0</v>
      </c>
      <c r="T545" s="749"/>
      <c r="U545" s="744">
        <v>0</v>
      </c>
    </row>
    <row r="546" spans="1:21" ht="14.4" customHeight="1" x14ac:dyDescent="0.3">
      <c r="A546" s="743">
        <v>30</v>
      </c>
      <c r="B546" s="745" t="s">
        <v>550</v>
      </c>
      <c r="C546" s="745">
        <v>89301301</v>
      </c>
      <c r="D546" s="746" t="s">
        <v>4981</v>
      </c>
      <c r="E546" s="747" t="s">
        <v>3892</v>
      </c>
      <c r="F546" s="745" t="s">
        <v>3881</v>
      </c>
      <c r="G546" s="745" t="s">
        <v>3961</v>
      </c>
      <c r="H546" s="745" t="s">
        <v>2717</v>
      </c>
      <c r="I546" s="745" t="s">
        <v>2881</v>
      </c>
      <c r="J546" s="745" t="s">
        <v>2886</v>
      </c>
      <c r="K546" s="745" t="s">
        <v>3828</v>
      </c>
      <c r="L546" s="748">
        <v>443.52</v>
      </c>
      <c r="M546" s="748">
        <v>3104.64</v>
      </c>
      <c r="N546" s="745">
        <v>7</v>
      </c>
      <c r="O546" s="749">
        <v>2</v>
      </c>
      <c r="P546" s="748"/>
      <c r="Q546" s="750">
        <v>0</v>
      </c>
      <c r="R546" s="745"/>
      <c r="S546" s="750">
        <v>0</v>
      </c>
      <c r="T546" s="749"/>
      <c r="U546" s="744">
        <v>0</v>
      </c>
    </row>
    <row r="547" spans="1:21" ht="14.4" customHeight="1" x14ac:dyDescent="0.3">
      <c r="A547" s="743">
        <v>30</v>
      </c>
      <c r="B547" s="745" t="s">
        <v>550</v>
      </c>
      <c r="C547" s="745">
        <v>89301301</v>
      </c>
      <c r="D547" s="746" t="s">
        <v>4981</v>
      </c>
      <c r="E547" s="747" t="s">
        <v>3892</v>
      </c>
      <c r="F547" s="745" t="s">
        <v>3881</v>
      </c>
      <c r="G547" s="745" t="s">
        <v>4442</v>
      </c>
      <c r="H547" s="745" t="s">
        <v>2717</v>
      </c>
      <c r="I547" s="745" t="s">
        <v>2932</v>
      </c>
      <c r="J547" s="745" t="s">
        <v>2933</v>
      </c>
      <c r="K547" s="745" t="s">
        <v>2934</v>
      </c>
      <c r="L547" s="748">
        <v>58.29</v>
      </c>
      <c r="M547" s="748">
        <v>58.29</v>
      </c>
      <c r="N547" s="745">
        <v>1</v>
      </c>
      <c r="O547" s="749">
        <v>0.5</v>
      </c>
      <c r="P547" s="748"/>
      <c r="Q547" s="750">
        <v>0</v>
      </c>
      <c r="R547" s="745"/>
      <c r="S547" s="750">
        <v>0</v>
      </c>
      <c r="T547" s="749"/>
      <c r="U547" s="744">
        <v>0</v>
      </c>
    </row>
    <row r="548" spans="1:21" ht="14.4" customHeight="1" x14ac:dyDescent="0.3">
      <c r="A548" s="743">
        <v>30</v>
      </c>
      <c r="B548" s="745" t="s">
        <v>550</v>
      </c>
      <c r="C548" s="745">
        <v>89301301</v>
      </c>
      <c r="D548" s="746" t="s">
        <v>4981</v>
      </c>
      <c r="E548" s="747" t="s">
        <v>3892</v>
      </c>
      <c r="F548" s="745" t="s">
        <v>3881</v>
      </c>
      <c r="G548" s="745" t="s">
        <v>4176</v>
      </c>
      <c r="H548" s="745" t="s">
        <v>551</v>
      </c>
      <c r="I548" s="745" t="s">
        <v>1545</v>
      </c>
      <c r="J548" s="745" t="s">
        <v>4177</v>
      </c>
      <c r="K548" s="745" t="s">
        <v>4178</v>
      </c>
      <c r="L548" s="748">
        <v>0</v>
      </c>
      <c r="M548" s="748">
        <v>0</v>
      </c>
      <c r="N548" s="745">
        <v>1</v>
      </c>
      <c r="O548" s="749">
        <v>0.5</v>
      </c>
      <c r="P548" s="748"/>
      <c r="Q548" s="750"/>
      <c r="R548" s="745"/>
      <c r="S548" s="750">
        <v>0</v>
      </c>
      <c r="T548" s="749"/>
      <c r="U548" s="744">
        <v>0</v>
      </c>
    </row>
    <row r="549" spans="1:21" ht="14.4" customHeight="1" x14ac:dyDescent="0.3">
      <c r="A549" s="743">
        <v>30</v>
      </c>
      <c r="B549" s="745" t="s">
        <v>550</v>
      </c>
      <c r="C549" s="745">
        <v>89301301</v>
      </c>
      <c r="D549" s="746" t="s">
        <v>4981</v>
      </c>
      <c r="E549" s="747" t="s">
        <v>3892</v>
      </c>
      <c r="F549" s="745" t="s">
        <v>3881</v>
      </c>
      <c r="G549" s="745" t="s">
        <v>3969</v>
      </c>
      <c r="H549" s="745" t="s">
        <v>551</v>
      </c>
      <c r="I549" s="745" t="s">
        <v>4443</v>
      </c>
      <c r="J549" s="745" t="s">
        <v>973</v>
      </c>
      <c r="K549" s="745" t="s">
        <v>985</v>
      </c>
      <c r="L549" s="748">
        <v>0</v>
      </c>
      <c r="M549" s="748">
        <v>0</v>
      </c>
      <c r="N549" s="745">
        <v>1</v>
      </c>
      <c r="O549" s="749">
        <v>0.5</v>
      </c>
      <c r="P549" s="748"/>
      <c r="Q549" s="750"/>
      <c r="R549" s="745"/>
      <c r="S549" s="750">
        <v>0</v>
      </c>
      <c r="T549" s="749"/>
      <c r="U549" s="744">
        <v>0</v>
      </c>
    </row>
    <row r="550" spans="1:21" ht="14.4" customHeight="1" x14ac:dyDescent="0.3">
      <c r="A550" s="743">
        <v>30</v>
      </c>
      <c r="B550" s="745" t="s">
        <v>550</v>
      </c>
      <c r="C550" s="745">
        <v>89301301</v>
      </c>
      <c r="D550" s="746" t="s">
        <v>4981</v>
      </c>
      <c r="E550" s="747" t="s">
        <v>3892</v>
      </c>
      <c r="F550" s="745" t="s">
        <v>3881</v>
      </c>
      <c r="G550" s="745" t="s">
        <v>4444</v>
      </c>
      <c r="H550" s="745" t="s">
        <v>551</v>
      </c>
      <c r="I550" s="745" t="s">
        <v>1217</v>
      </c>
      <c r="J550" s="745" t="s">
        <v>1218</v>
      </c>
      <c r="K550" s="745" t="s">
        <v>1105</v>
      </c>
      <c r="L550" s="748">
        <v>9.7100000000000009</v>
      </c>
      <c r="M550" s="748">
        <v>19.420000000000002</v>
      </c>
      <c r="N550" s="745">
        <v>2</v>
      </c>
      <c r="O550" s="749">
        <v>0.5</v>
      </c>
      <c r="P550" s="748"/>
      <c r="Q550" s="750">
        <v>0</v>
      </c>
      <c r="R550" s="745"/>
      <c r="S550" s="750">
        <v>0</v>
      </c>
      <c r="T550" s="749"/>
      <c r="U550" s="744">
        <v>0</v>
      </c>
    </row>
    <row r="551" spans="1:21" ht="14.4" customHeight="1" x14ac:dyDescent="0.3">
      <c r="A551" s="743">
        <v>30</v>
      </c>
      <c r="B551" s="745" t="s">
        <v>550</v>
      </c>
      <c r="C551" s="745">
        <v>89301301</v>
      </c>
      <c r="D551" s="746" t="s">
        <v>4981</v>
      </c>
      <c r="E551" s="747" t="s">
        <v>3892</v>
      </c>
      <c r="F551" s="745" t="s">
        <v>3881</v>
      </c>
      <c r="G551" s="745" t="s">
        <v>3974</v>
      </c>
      <c r="H551" s="745" t="s">
        <v>2717</v>
      </c>
      <c r="I551" s="745" t="s">
        <v>4445</v>
      </c>
      <c r="J551" s="745" t="s">
        <v>4446</v>
      </c>
      <c r="K551" s="745" t="s">
        <v>1331</v>
      </c>
      <c r="L551" s="748">
        <v>90.32</v>
      </c>
      <c r="M551" s="748">
        <v>180.64</v>
      </c>
      <c r="N551" s="745">
        <v>2</v>
      </c>
      <c r="O551" s="749">
        <v>0.5</v>
      </c>
      <c r="P551" s="748"/>
      <c r="Q551" s="750">
        <v>0</v>
      </c>
      <c r="R551" s="745"/>
      <c r="S551" s="750">
        <v>0</v>
      </c>
      <c r="T551" s="749"/>
      <c r="U551" s="744">
        <v>0</v>
      </c>
    </row>
    <row r="552" spans="1:21" ht="14.4" customHeight="1" x14ac:dyDescent="0.3">
      <c r="A552" s="743">
        <v>30</v>
      </c>
      <c r="B552" s="745" t="s">
        <v>550</v>
      </c>
      <c r="C552" s="745">
        <v>89301301</v>
      </c>
      <c r="D552" s="746" t="s">
        <v>4981</v>
      </c>
      <c r="E552" s="747" t="s">
        <v>3892</v>
      </c>
      <c r="F552" s="745" t="s">
        <v>3881</v>
      </c>
      <c r="G552" s="745" t="s">
        <v>3975</v>
      </c>
      <c r="H552" s="745" t="s">
        <v>551</v>
      </c>
      <c r="I552" s="745" t="s">
        <v>1321</v>
      </c>
      <c r="J552" s="745" t="s">
        <v>1322</v>
      </c>
      <c r="K552" s="745" t="s">
        <v>1323</v>
      </c>
      <c r="L552" s="748">
        <v>24.22</v>
      </c>
      <c r="M552" s="748">
        <v>217.98</v>
      </c>
      <c r="N552" s="745">
        <v>9</v>
      </c>
      <c r="O552" s="749">
        <v>4.5</v>
      </c>
      <c r="P552" s="748">
        <v>24.22</v>
      </c>
      <c r="Q552" s="750">
        <v>0.1111111111111111</v>
      </c>
      <c r="R552" s="745">
        <v>1</v>
      </c>
      <c r="S552" s="750">
        <v>0.1111111111111111</v>
      </c>
      <c r="T552" s="749">
        <v>0.5</v>
      </c>
      <c r="U552" s="744">
        <v>0.1111111111111111</v>
      </c>
    </row>
    <row r="553" spans="1:21" ht="14.4" customHeight="1" x14ac:dyDescent="0.3">
      <c r="A553" s="743">
        <v>30</v>
      </c>
      <c r="B553" s="745" t="s">
        <v>550</v>
      </c>
      <c r="C553" s="745">
        <v>89301301</v>
      </c>
      <c r="D553" s="746" t="s">
        <v>4981</v>
      </c>
      <c r="E553" s="747" t="s">
        <v>3892</v>
      </c>
      <c r="F553" s="745" t="s">
        <v>3881</v>
      </c>
      <c r="G553" s="745" t="s">
        <v>3975</v>
      </c>
      <c r="H553" s="745" t="s">
        <v>551</v>
      </c>
      <c r="I553" s="745" t="s">
        <v>1321</v>
      </c>
      <c r="J553" s="745" t="s">
        <v>1322</v>
      </c>
      <c r="K553" s="745" t="s">
        <v>1323</v>
      </c>
      <c r="L553" s="748">
        <v>34.5</v>
      </c>
      <c r="M553" s="748">
        <v>34.5</v>
      </c>
      <c r="N553" s="745">
        <v>1</v>
      </c>
      <c r="O553" s="749">
        <v>0.5</v>
      </c>
      <c r="P553" s="748"/>
      <c r="Q553" s="750">
        <v>0</v>
      </c>
      <c r="R553" s="745"/>
      <c r="S553" s="750">
        <v>0</v>
      </c>
      <c r="T553" s="749"/>
      <c r="U553" s="744">
        <v>0</v>
      </c>
    </row>
    <row r="554" spans="1:21" ht="14.4" customHeight="1" x14ac:dyDescent="0.3">
      <c r="A554" s="743">
        <v>30</v>
      </c>
      <c r="B554" s="745" t="s">
        <v>550</v>
      </c>
      <c r="C554" s="745">
        <v>89301301</v>
      </c>
      <c r="D554" s="746" t="s">
        <v>4981</v>
      </c>
      <c r="E554" s="747" t="s">
        <v>3892</v>
      </c>
      <c r="F554" s="745" t="s">
        <v>3881</v>
      </c>
      <c r="G554" s="745" t="s">
        <v>3977</v>
      </c>
      <c r="H554" s="745" t="s">
        <v>551</v>
      </c>
      <c r="I554" s="745" t="s">
        <v>2036</v>
      </c>
      <c r="J554" s="745" t="s">
        <v>2037</v>
      </c>
      <c r="K554" s="745" t="s">
        <v>3978</v>
      </c>
      <c r="L554" s="748">
        <v>23.72</v>
      </c>
      <c r="M554" s="748">
        <v>142.32</v>
      </c>
      <c r="N554" s="745">
        <v>6</v>
      </c>
      <c r="O554" s="749">
        <v>3</v>
      </c>
      <c r="P554" s="748"/>
      <c r="Q554" s="750">
        <v>0</v>
      </c>
      <c r="R554" s="745"/>
      <c r="S554" s="750">
        <v>0</v>
      </c>
      <c r="T554" s="749"/>
      <c r="U554" s="744">
        <v>0</v>
      </c>
    </row>
    <row r="555" spans="1:21" ht="14.4" customHeight="1" x14ac:dyDescent="0.3">
      <c r="A555" s="743">
        <v>30</v>
      </c>
      <c r="B555" s="745" t="s">
        <v>550</v>
      </c>
      <c r="C555" s="745">
        <v>89301301</v>
      </c>
      <c r="D555" s="746" t="s">
        <v>4981</v>
      </c>
      <c r="E555" s="747" t="s">
        <v>3892</v>
      </c>
      <c r="F555" s="745" t="s">
        <v>3881</v>
      </c>
      <c r="G555" s="745" t="s">
        <v>4184</v>
      </c>
      <c r="H555" s="745" t="s">
        <v>551</v>
      </c>
      <c r="I555" s="745" t="s">
        <v>918</v>
      </c>
      <c r="J555" s="745" t="s">
        <v>919</v>
      </c>
      <c r="K555" s="745" t="s">
        <v>4185</v>
      </c>
      <c r="L555" s="748">
        <v>175.73</v>
      </c>
      <c r="M555" s="748">
        <v>175.73</v>
      </c>
      <c r="N555" s="745">
        <v>1</v>
      </c>
      <c r="O555" s="749">
        <v>0.5</v>
      </c>
      <c r="P555" s="748"/>
      <c r="Q555" s="750">
        <v>0</v>
      </c>
      <c r="R555" s="745"/>
      <c r="S555" s="750">
        <v>0</v>
      </c>
      <c r="T555" s="749"/>
      <c r="U555" s="744">
        <v>0</v>
      </c>
    </row>
    <row r="556" spans="1:21" ht="14.4" customHeight="1" x14ac:dyDescent="0.3">
      <c r="A556" s="743">
        <v>30</v>
      </c>
      <c r="B556" s="745" t="s">
        <v>550</v>
      </c>
      <c r="C556" s="745">
        <v>89301301</v>
      </c>
      <c r="D556" s="746" t="s">
        <v>4981</v>
      </c>
      <c r="E556" s="747" t="s">
        <v>3892</v>
      </c>
      <c r="F556" s="745" t="s">
        <v>3881</v>
      </c>
      <c r="G556" s="745" t="s">
        <v>4186</v>
      </c>
      <c r="H556" s="745" t="s">
        <v>551</v>
      </c>
      <c r="I556" s="745" t="s">
        <v>4187</v>
      </c>
      <c r="J556" s="745" t="s">
        <v>4188</v>
      </c>
      <c r="K556" s="745" t="s">
        <v>4189</v>
      </c>
      <c r="L556" s="748">
        <v>161.96</v>
      </c>
      <c r="M556" s="748">
        <v>161.96</v>
      </c>
      <c r="N556" s="745">
        <v>1</v>
      </c>
      <c r="O556" s="749">
        <v>0.5</v>
      </c>
      <c r="P556" s="748"/>
      <c r="Q556" s="750">
        <v>0</v>
      </c>
      <c r="R556" s="745"/>
      <c r="S556" s="750">
        <v>0</v>
      </c>
      <c r="T556" s="749"/>
      <c r="U556" s="744">
        <v>0</v>
      </c>
    </row>
    <row r="557" spans="1:21" ht="14.4" customHeight="1" x14ac:dyDescent="0.3">
      <c r="A557" s="743">
        <v>30</v>
      </c>
      <c r="B557" s="745" t="s">
        <v>550</v>
      </c>
      <c r="C557" s="745">
        <v>89301301</v>
      </c>
      <c r="D557" s="746" t="s">
        <v>4981</v>
      </c>
      <c r="E557" s="747" t="s">
        <v>3892</v>
      </c>
      <c r="F557" s="745" t="s">
        <v>3881</v>
      </c>
      <c r="G557" s="745" t="s">
        <v>3980</v>
      </c>
      <c r="H557" s="745" t="s">
        <v>551</v>
      </c>
      <c r="I557" s="745" t="s">
        <v>3981</v>
      </c>
      <c r="J557" s="745" t="s">
        <v>1520</v>
      </c>
      <c r="K557" s="745" t="s">
        <v>3982</v>
      </c>
      <c r="L557" s="748">
        <v>124.04</v>
      </c>
      <c r="M557" s="748">
        <v>124.04</v>
      </c>
      <c r="N557" s="745">
        <v>1</v>
      </c>
      <c r="O557" s="749">
        <v>0.5</v>
      </c>
      <c r="P557" s="748"/>
      <c r="Q557" s="750">
        <v>0</v>
      </c>
      <c r="R557" s="745"/>
      <c r="S557" s="750">
        <v>0</v>
      </c>
      <c r="T557" s="749"/>
      <c r="U557" s="744">
        <v>0</v>
      </c>
    </row>
    <row r="558" spans="1:21" ht="14.4" customHeight="1" x14ac:dyDescent="0.3">
      <c r="A558" s="743">
        <v>30</v>
      </c>
      <c r="B558" s="745" t="s">
        <v>550</v>
      </c>
      <c r="C558" s="745">
        <v>89301301</v>
      </c>
      <c r="D558" s="746" t="s">
        <v>4981</v>
      </c>
      <c r="E558" s="747" t="s">
        <v>3892</v>
      </c>
      <c r="F558" s="745" t="s">
        <v>3881</v>
      </c>
      <c r="G558" s="745" t="s">
        <v>4447</v>
      </c>
      <c r="H558" s="745" t="s">
        <v>551</v>
      </c>
      <c r="I558" s="745" t="s">
        <v>850</v>
      </c>
      <c r="J558" s="745" t="s">
        <v>851</v>
      </c>
      <c r="K558" s="745" t="s">
        <v>852</v>
      </c>
      <c r="L558" s="748">
        <v>55.38</v>
      </c>
      <c r="M558" s="748">
        <v>55.38</v>
      </c>
      <c r="N558" s="745">
        <v>1</v>
      </c>
      <c r="O558" s="749">
        <v>0.5</v>
      </c>
      <c r="P558" s="748"/>
      <c r="Q558" s="750">
        <v>0</v>
      </c>
      <c r="R558" s="745"/>
      <c r="S558" s="750">
        <v>0</v>
      </c>
      <c r="T558" s="749"/>
      <c r="U558" s="744">
        <v>0</v>
      </c>
    </row>
    <row r="559" spans="1:21" ht="14.4" customHeight="1" x14ac:dyDescent="0.3">
      <c r="A559" s="743">
        <v>30</v>
      </c>
      <c r="B559" s="745" t="s">
        <v>550</v>
      </c>
      <c r="C559" s="745">
        <v>89301301</v>
      </c>
      <c r="D559" s="746" t="s">
        <v>4981</v>
      </c>
      <c r="E559" s="747" t="s">
        <v>3892</v>
      </c>
      <c r="F559" s="745" t="s">
        <v>3881</v>
      </c>
      <c r="G559" s="745" t="s">
        <v>4145</v>
      </c>
      <c r="H559" s="745" t="s">
        <v>551</v>
      </c>
      <c r="I559" s="745" t="s">
        <v>4321</v>
      </c>
      <c r="J559" s="745" t="s">
        <v>4004</v>
      </c>
      <c r="K559" s="745"/>
      <c r="L559" s="748">
        <v>30.65</v>
      </c>
      <c r="M559" s="748">
        <v>61.3</v>
      </c>
      <c r="N559" s="745">
        <v>2</v>
      </c>
      <c r="O559" s="749">
        <v>0.5</v>
      </c>
      <c r="P559" s="748">
        <v>61.3</v>
      </c>
      <c r="Q559" s="750">
        <v>1</v>
      </c>
      <c r="R559" s="745">
        <v>2</v>
      </c>
      <c r="S559" s="750">
        <v>1</v>
      </c>
      <c r="T559" s="749">
        <v>0.5</v>
      </c>
      <c r="U559" s="744">
        <v>1</v>
      </c>
    </row>
    <row r="560" spans="1:21" ht="14.4" customHeight="1" x14ac:dyDescent="0.3">
      <c r="A560" s="743">
        <v>30</v>
      </c>
      <c r="B560" s="745" t="s">
        <v>550</v>
      </c>
      <c r="C560" s="745">
        <v>89301301</v>
      </c>
      <c r="D560" s="746" t="s">
        <v>4981</v>
      </c>
      <c r="E560" s="747" t="s">
        <v>3892</v>
      </c>
      <c r="F560" s="745" t="s">
        <v>3881</v>
      </c>
      <c r="G560" s="745" t="s">
        <v>4448</v>
      </c>
      <c r="H560" s="745" t="s">
        <v>551</v>
      </c>
      <c r="I560" s="745" t="s">
        <v>1304</v>
      </c>
      <c r="J560" s="745" t="s">
        <v>1305</v>
      </c>
      <c r="K560" s="745" t="s">
        <v>4246</v>
      </c>
      <c r="L560" s="748">
        <v>0</v>
      </c>
      <c r="M560" s="748">
        <v>0</v>
      </c>
      <c r="N560" s="745">
        <v>1</v>
      </c>
      <c r="O560" s="749">
        <v>1</v>
      </c>
      <c r="P560" s="748">
        <v>0</v>
      </c>
      <c r="Q560" s="750"/>
      <c r="R560" s="745">
        <v>1</v>
      </c>
      <c r="S560" s="750">
        <v>1</v>
      </c>
      <c r="T560" s="749">
        <v>1</v>
      </c>
      <c r="U560" s="744">
        <v>1</v>
      </c>
    </row>
    <row r="561" spans="1:21" ht="14.4" customHeight="1" x14ac:dyDescent="0.3">
      <c r="A561" s="743">
        <v>30</v>
      </c>
      <c r="B561" s="745" t="s">
        <v>550</v>
      </c>
      <c r="C561" s="745">
        <v>89301301</v>
      </c>
      <c r="D561" s="746" t="s">
        <v>4981</v>
      </c>
      <c r="E561" s="747" t="s">
        <v>3892</v>
      </c>
      <c r="F561" s="745" t="s">
        <v>3881</v>
      </c>
      <c r="G561" s="745" t="s">
        <v>4449</v>
      </c>
      <c r="H561" s="745" t="s">
        <v>551</v>
      </c>
      <c r="I561" s="745" t="s">
        <v>4450</v>
      </c>
      <c r="J561" s="745" t="s">
        <v>2288</v>
      </c>
      <c r="K561" s="745" t="s">
        <v>4451</v>
      </c>
      <c r="L561" s="748">
        <v>0</v>
      </c>
      <c r="M561" s="748">
        <v>0</v>
      </c>
      <c r="N561" s="745">
        <v>1</v>
      </c>
      <c r="O561" s="749">
        <v>0.5</v>
      </c>
      <c r="P561" s="748"/>
      <c r="Q561" s="750"/>
      <c r="R561" s="745"/>
      <c r="S561" s="750">
        <v>0</v>
      </c>
      <c r="T561" s="749"/>
      <c r="U561" s="744">
        <v>0</v>
      </c>
    </row>
    <row r="562" spans="1:21" ht="14.4" customHeight="1" x14ac:dyDescent="0.3">
      <c r="A562" s="743">
        <v>30</v>
      </c>
      <c r="B562" s="745" t="s">
        <v>550</v>
      </c>
      <c r="C562" s="745">
        <v>89301301</v>
      </c>
      <c r="D562" s="746" t="s">
        <v>4981</v>
      </c>
      <c r="E562" s="747" t="s">
        <v>3892</v>
      </c>
      <c r="F562" s="745" t="s">
        <v>3881</v>
      </c>
      <c r="G562" s="745" t="s">
        <v>4449</v>
      </c>
      <c r="H562" s="745" t="s">
        <v>551</v>
      </c>
      <c r="I562" s="745" t="s">
        <v>2287</v>
      </c>
      <c r="J562" s="745" t="s">
        <v>2288</v>
      </c>
      <c r="K562" s="745" t="s">
        <v>3752</v>
      </c>
      <c r="L562" s="748">
        <v>0</v>
      </c>
      <c r="M562" s="748">
        <v>0</v>
      </c>
      <c r="N562" s="745">
        <v>1</v>
      </c>
      <c r="O562" s="749">
        <v>0.5</v>
      </c>
      <c r="P562" s="748"/>
      <c r="Q562" s="750"/>
      <c r="R562" s="745"/>
      <c r="S562" s="750">
        <v>0</v>
      </c>
      <c r="T562" s="749"/>
      <c r="U562" s="744">
        <v>0</v>
      </c>
    </row>
    <row r="563" spans="1:21" ht="14.4" customHeight="1" x14ac:dyDescent="0.3">
      <c r="A563" s="743">
        <v>30</v>
      </c>
      <c r="B563" s="745" t="s">
        <v>550</v>
      </c>
      <c r="C563" s="745">
        <v>89301301</v>
      </c>
      <c r="D563" s="746" t="s">
        <v>4981</v>
      </c>
      <c r="E563" s="747" t="s">
        <v>3892</v>
      </c>
      <c r="F563" s="745" t="s">
        <v>3881</v>
      </c>
      <c r="G563" s="745" t="s">
        <v>4200</v>
      </c>
      <c r="H563" s="745" t="s">
        <v>551</v>
      </c>
      <c r="I563" s="745" t="s">
        <v>2257</v>
      </c>
      <c r="J563" s="745" t="s">
        <v>4452</v>
      </c>
      <c r="K563" s="745" t="s">
        <v>4202</v>
      </c>
      <c r="L563" s="748">
        <v>99.91</v>
      </c>
      <c r="M563" s="748">
        <v>99.91</v>
      </c>
      <c r="N563" s="745">
        <v>1</v>
      </c>
      <c r="O563" s="749">
        <v>0.5</v>
      </c>
      <c r="P563" s="748"/>
      <c r="Q563" s="750">
        <v>0</v>
      </c>
      <c r="R563" s="745"/>
      <c r="S563" s="750">
        <v>0</v>
      </c>
      <c r="T563" s="749"/>
      <c r="U563" s="744">
        <v>0</v>
      </c>
    </row>
    <row r="564" spans="1:21" ht="14.4" customHeight="1" x14ac:dyDescent="0.3">
      <c r="A564" s="743">
        <v>30</v>
      </c>
      <c r="B564" s="745" t="s">
        <v>550</v>
      </c>
      <c r="C564" s="745">
        <v>89301301</v>
      </c>
      <c r="D564" s="746" t="s">
        <v>4981</v>
      </c>
      <c r="E564" s="747" t="s">
        <v>3892</v>
      </c>
      <c r="F564" s="745" t="s">
        <v>3881</v>
      </c>
      <c r="G564" s="745" t="s">
        <v>4200</v>
      </c>
      <c r="H564" s="745" t="s">
        <v>551</v>
      </c>
      <c r="I564" s="745" t="s">
        <v>4309</v>
      </c>
      <c r="J564" s="745" t="s">
        <v>4201</v>
      </c>
      <c r="K564" s="745" t="s">
        <v>4202</v>
      </c>
      <c r="L564" s="748">
        <v>0</v>
      </c>
      <c r="M564" s="748">
        <v>0</v>
      </c>
      <c r="N564" s="745">
        <v>1</v>
      </c>
      <c r="O564" s="749">
        <v>0.5</v>
      </c>
      <c r="P564" s="748"/>
      <c r="Q564" s="750"/>
      <c r="R564" s="745"/>
      <c r="S564" s="750">
        <v>0</v>
      </c>
      <c r="T564" s="749"/>
      <c r="U564" s="744">
        <v>0</v>
      </c>
    </row>
    <row r="565" spans="1:21" ht="14.4" customHeight="1" x14ac:dyDescent="0.3">
      <c r="A565" s="743">
        <v>30</v>
      </c>
      <c r="B565" s="745" t="s">
        <v>550</v>
      </c>
      <c r="C565" s="745">
        <v>89301301</v>
      </c>
      <c r="D565" s="746" t="s">
        <v>4981</v>
      </c>
      <c r="E565" s="747" t="s">
        <v>3892</v>
      </c>
      <c r="F565" s="745" t="s">
        <v>3881</v>
      </c>
      <c r="G565" s="745" t="s">
        <v>4200</v>
      </c>
      <c r="H565" s="745" t="s">
        <v>551</v>
      </c>
      <c r="I565" s="745" t="s">
        <v>830</v>
      </c>
      <c r="J565" s="745" t="s">
        <v>4201</v>
      </c>
      <c r="K565" s="745" t="s">
        <v>4202</v>
      </c>
      <c r="L565" s="748">
        <v>99.91</v>
      </c>
      <c r="M565" s="748">
        <v>199.82</v>
      </c>
      <c r="N565" s="745">
        <v>2</v>
      </c>
      <c r="O565" s="749">
        <v>1</v>
      </c>
      <c r="P565" s="748"/>
      <c r="Q565" s="750">
        <v>0</v>
      </c>
      <c r="R565" s="745"/>
      <c r="S565" s="750">
        <v>0</v>
      </c>
      <c r="T565" s="749"/>
      <c r="U565" s="744">
        <v>0</v>
      </c>
    </row>
    <row r="566" spans="1:21" ht="14.4" customHeight="1" x14ac:dyDescent="0.3">
      <c r="A566" s="743">
        <v>30</v>
      </c>
      <c r="B566" s="745" t="s">
        <v>550</v>
      </c>
      <c r="C566" s="745">
        <v>89301301</v>
      </c>
      <c r="D566" s="746" t="s">
        <v>4981</v>
      </c>
      <c r="E566" s="747" t="s">
        <v>3892</v>
      </c>
      <c r="F566" s="745" t="s">
        <v>3881</v>
      </c>
      <c r="G566" s="745" t="s">
        <v>4453</v>
      </c>
      <c r="H566" s="745" t="s">
        <v>551</v>
      </c>
      <c r="I566" s="745" t="s">
        <v>2393</v>
      </c>
      <c r="J566" s="745" t="s">
        <v>2394</v>
      </c>
      <c r="K566" s="745" t="s">
        <v>2395</v>
      </c>
      <c r="L566" s="748">
        <v>64.150000000000006</v>
      </c>
      <c r="M566" s="748">
        <v>64.150000000000006</v>
      </c>
      <c r="N566" s="745">
        <v>1</v>
      </c>
      <c r="O566" s="749">
        <v>1</v>
      </c>
      <c r="P566" s="748"/>
      <c r="Q566" s="750">
        <v>0</v>
      </c>
      <c r="R566" s="745"/>
      <c r="S566" s="750">
        <v>0</v>
      </c>
      <c r="T566" s="749"/>
      <c r="U566" s="744">
        <v>0</v>
      </c>
    </row>
    <row r="567" spans="1:21" ht="14.4" customHeight="1" x14ac:dyDescent="0.3">
      <c r="A567" s="743">
        <v>30</v>
      </c>
      <c r="B567" s="745" t="s">
        <v>550</v>
      </c>
      <c r="C567" s="745">
        <v>89301301</v>
      </c>
      <c r="D567" s="746" t="s">
        <v>4981</v>
      </c>
      <c r="E567" s="747" t="s">
        <v>3892</v>
      </c>
      <c r="F567" s="745" t="s">
        <v>3881</v>
      </c>
      <c r="G567" s="745" t="s">
        <v>3985</v>
      </c>
      <c r="H567" s="745" t="s">
        <v>2717</v>
      </c>
      <c r="I567" s="745" t="s">
        <v>2940</v>
      </c>
      <c r="J567" s="745" t="s">
        <v>2941</v>
      </c>
      <c r="K567" s="745" t="s">
        <v>2942</v>
      </c>
      <c r="L567" s="748">
        <v>25.07</v>
      </c>
      <c r="M567" s="748">
        <v>100.28</v>
      </c>
      <c r="N567" s="745">
        <v>4</v>
      </c>
      <c r="O567" s="749">
        <v>2</v>
      </c>
      <c r="P567" s="748"/>
      <c r="Q567" s="750">
        <v>0</v>
      </c>
      <c r="R567" s="745"/>
      <c r="S567" s="750">
        <v>0</v>
      </c>
      <c r="T567" s="749"/>
      <c r="U567" s="744">
        <v>0</v>
      </c>
    </row>
    <row r="568" spans="1:21" ht="14.4" customHeight="1" x14ac:dyDescent="0.3">
      <c r="A568" s="743">
        <v>30</v>
      </c>
      <c r="B568" s="745" t="s">
        <v>550</v>
      </c>
      <c r="C568" s="745">
        <v>89301301</v>
      </c>
      <c r="D568" s="746" t="s">
        <v>4981</v>
      </c>
      <c r="E568" s="747" t="s">
        <v>3892</v>
      </c>
      <c r="F568" s="745" t="s">
        <v>3881</v>
      </c>
      <c r="G568" s="745" t="s">
        <v>3985</v>
      </c>
      <c r="H568" s="745" t="s">
        <v>2717</v>
      </c>
      <c r="I568" s="745" t="s">
        <v>2944</v>
      </c>
      <c r="J568" s="745" t="s">
        <v>2945</v>
      </c>
      <c r="K568" s="745" t="s">
        <v>2233</v>
      </c>
      <c r="L568" s="748">
        <v>44.89</v>
      </c>
      <c r="M568" s="748">
        <v>44.89</v>
      </c>
      <c r="N568" s="745">
        <v>1</v>
      </c>
      <c r="O568" s="749">
        <v>0.5</v>
      </c>
      <c r="P568" s="748"/>
      <c r="Q568" s="750">
        <v>0</v>
      </c>
      <c r="R568" s="745"/>
      <c r="S568" s="750">
        <v>0</v>
      </c>
      <c r="T568" s="749"/>
      <c r="U568" s="744">
        <v>0</v>
      </c>
    </row>
    <row r="569" spans="1:21" ht="14.4" customHeight="1" x14ac:dyDescent="0.3">
      <c r="A569" s="743">
        <v>30</v>
      </c>
      <c r="B569" s="745" t="s">
        <v>550</v>
      </c>
      <c r="C569" s="745">
        <v>89301301</v>
      </c>
      <c r="D569" s="746" t="s">
        <v>4981</v>
      </c>
      <c r="E569" s="747" t="s">
        <v>3892</v>
      </c>
      <c r="F569" s="745" t="s">
        <v>3881</v>
      </c>
      <c r="G569" s="745" t="s">
        <v>3985</v>
      </c>
      <c r="H569" s="745" t="s">
        <v>551</v>
      </c>
      <c r="I569" s="745" t="s">
        <v>4454</v>
      </c>
      <c r="J569" s="745" t="s">
        <v>4455</v>
      </c>
      <c r="K569" s="745" t="s">
        <v>4456</v>
      </c>
      <c r="L569" s="748">
        <v>0</v>
      </c>
      <c r="M569" s="748">
        <v>0</v>
      </c>
      <c r="N569" s="745">
        <v>1</v>
      </c>
      <c r="O569" s="749">
        <v>0.5</v>
      </c>
      <c r="P569" s="748"/>
      <c r="Q569" s="750"/>
      <c r="R569" s="745"/>
      <c r="S569" s="750">
        <v>0</v>
      </c>
      <c r="T569" s="749"/>
      <c r="U569" s="744">
        <v>0</v>
      </c>
    </row>
    <row r="570" spans="1:21" ht="14.4" customHeight="1" x14ac:dyDescent="0.3">
      <c r="A570" s="743">
        <v>30</v>
      </c>
      <c r="B570" s="745" t="s">
        <v>550</v>
      </c>
      <c r="C570" s="745">
        <v>89301301</v>
      </c>
      <c r="D570" s="746" t="s">
        <v>4981</v>
      </c>
      <c r="E570" s="747" t="s">
        <v>3892</v>
      </c>
      <c r="F570" s="745" t="s">
        <v>3881</v>
      </c>
      <c r="G570" s="745" t="s">
        <v>4310</v>
      </c>
      <c r="H570" s="745" t="s">
        <v>2717</v>
      </c>
      <c r="I570" s="745" t="s">
        <v>3480</v>
      </c>
      <c r="J570" s="745" t="s">
        <v>3481</v>
      </c>
      <c r="K570" s="745" t="s">
        <v>3785</v>
      </c>
      <c r="L570" s="748">
        <v>116.8</v>
      </c>
      <c r="M570" s="748">
        <v>233.6</v>
      </c>
      <c r="N570" s="745">
        <v>2</v>
      </c>
      <c r="O570" s="749">
        <v>1</v>
      </c>
      <c r="P570" s="748"/>
      <c r="Q570" s="750">
        <v>0</v>
      </c>
      <c r="R570" s="745"/>
      <c r="S570" s="750">
        <v>0</v>
      </c>
      <c r="T570" s="749"/>
      <c r="U570" s="744">
        <v>0</v>
      </c>
    </row>
    <row r="571" spans="1:21" ht="14.4" customHeight="1" x14ac:dyDescent="0.3">
      <c r="A571" s="743">
        <v>30</v>
      </c>
      <c r="B571" s="745" t="s">
        <v>550</v>
      </c>
      <c r="C571" s="745">
        <v>89301301</v>
      </c>
      <c r="D571" s="746" t="s">
        <v>4981</v>
      </c>
      <c r="E571" s="747" t="s">
        <v>3892</v>
      </c>
      <c r="F571" s="745" t="s">
        <v>3881</v>
      </c>
      <c r="G571" s="745" t="s">
        <v>4310</v>
      </c>
      <c r="H571" s="745" t="s">
        <v>2717</v>
      </c>
      <c r="I571" s="745" t="s">
        <v>4457</v>
      </c>
      <c r="J571" s="745" t="s">
        <v>3481</v>
      </c>
      <c r="K571" s="745" t="s">
        <v>4458</v>
      </c>
      <c r="L571" s="748">
        <v>0</v>
      </c>
      <c r="M571" s="748">
        <v>0</v>
      </c>
      <c r="N571" s="745">
        <v>2</v>
      </c>
      <c r="O571" s="749">
        <v>0.5</v>
      </c>
      <c r="P571" s="748"/>
      <c r="Q571" s="750"/>
      <c r="R571" s="745"/>
      <c r="S571" s="750">
        <v>0</v>
      </c>
      <c r="T571" s="749"/>
      <c r="U571" s="744">
        <v>0</v>
      </c>
    </row>
    <row r="572" spans="1:21" ht="14.4" customHeight="1" x14ac:dyDescent="0.3">
      <c r="A572" s="743">
        <v>30</v>
      </c>
      <c r="B572" s="745" t="s">
        <v>550</v>
      </c>
      <c r="C572" s="745">
        <v>89301301</v>
      </c>
      <c r="D572" s="746" t="s">
        <v>4981</v>
      </c>
      <c r="E572" s="747" t="s">
        <v>3892</v>
      </c>
      <c r="F572" s="745" t="s">
        <v>3881</v>
      </c>
      <c r="G572" s="745" t="s">
        <v>3989</v>
      </c>
      <c r="H572" s="745" t="s">
        <v>551</v>
      </c>
      <c r="I572" s="745" t="s">
        <v>834</v>
      </c>
      <c r="J572" s="745" t="s">
        <v>3990</v>
      </c>
      <c r="K572" s="745" t="s">
        <v>3991</v>
      </c>
      <c r="L572" s="748">
        <v>55.71</v>
      </c>
      <c r="M572" s="748">
        <v>55.71</v>
      </c>
      <c r="N572" s="745">
        <v>1</v>
      </c>
      <c r="O572" s="749">
        <v>0.5</v>
      </c>
      <c r="P572" s="748">
        <v>55.71</v>
      </c>
      <c r="Q572" s="750">
        <v>1</v>
      </c>
      <c r="R572" s="745">
        <v>1</v>
      </c>
      <c r="S572" s="750">
        <v>1</v>
      </c>
      <c r="T572" s="749">
        <v>0.5</v>
      </c>
      <c r="U572" s="744">
        <v>1</v>
      </c>
    </row>
    <row r="573" spans="1:21" ht="14.4" customHeight="1" x14ac:dyDescent="0.3">
      <c r="A573" s="743">
        <v>30</v>
      </c>
      <c r="B573" s="745" t="s">
        <v>550</v>
      </c>
      <c r="C573" s="745">
        <v>89301301</v>
      </c>
      <c r="D573" s="746" t="s">
        <v>4981</v>
      </c>
      <c r="E573" s="747" t="s">
        <v>3892</v>
      </c>
      <c r="F573" s="745" t="s">
        <v>3881</v>
      </c>
      <c r="G573" s="745" t="s">
        <v>3992</v>
      </c>
      <c r="H573" s="745" t="s">
        <v>2717</v>
      </c>
      <c r="I573" s="745" t="s">
        <v>3192</v>
      </c>
      <c r="J573" s="745" t="s">
        <v>3193</v>
      </c>
      <c r="K573" s="745" t="s">
        <v>3194</v>
      </c>
      <c r="L573" s="748">
        <v>97.68</v>
      </c>
      <c r="M573" s="748">
        <v>97.68</v>
      </c>
      <c r="N573" s="745">
        <v>1</v>
      </c>
      <c r="O573" s="749">
        <v>0.5</v>
      </c>
      <c r="P573" s="748"/>
      <c r="Q573" s="750">
        <v>0</v>
      </c>
      <c r="R573" s="745"/>
      <c r="S573" s="750">
        <v>0</v>
      </c>
      <c r="T573" s="749"/>
      <c r="U573" s="744">
        <v>0</v>
      </c>
    </row>
    <row r="574" spans="1:21" ht="14.4" customHeight="1" x14ac:dyDescent="0.3">
      <c r="A574" s="743">
        <v>30</v>
      </c>
      <c r="B574" s="745" t="s">
        <v>550</v>
      </c>
      <c r="C574" s="745">
        <v>89301301</v>
      </c>
      <c r="D574" s="746" t="s">
        <v>4981</v>
      </c>
      <c r="E574" s="747" t="s">
        <v>3892</v>
      </c>
      <c r="F574" s="745" t="s">
        <v>3881</v>
      </c>
      <c r="G574" s="745" t="s">
        <v>4459</v>
      </c>
      <c r="H574" s="745" t="s">
        <v>551</v>
      </c>
      <c r="I574" s="745" t="s">
        <v>3540</v>
      </c>
      <c r="J574" s="745" t="s">
        <v>3541</v>
      </c>
      <c r="K574" s="745" t="s">
        <v>3542</v>
      </c>
      <c r="L574" s="748">
        <v>0</v>
      </c>
      <c r="M574" s="748">
        <v>0</v>
      </c>
      <c r="N574" s="745">
        <v>1</v>
      </c>
      <c r="O574" s="749">
        <v>0.5</v>
      </c>
      <c r="P574" s="748"/>
      <c r="Q574" s="750"/>
      <c r="R574" s="745"/>
      <c r="S574" s="750">
        <v>0</v>
      </c>
      <c r="T574" s="749"/>
      <c r="U574" s="744">
        <v>0</v>
      </c>
    </row>
    <row r="575" spans="1:21" ht="14.4" customHeight="1" x14ac:dyDescent="0.3">
      <c r="A575" s="743">
        <v>30</v>
      </c>
      <c r="B575" s="745" t="s">
        <v>550</v>
      </c>
      <c r="C575" s="745">
        <v>89301301</v>
      </c>
      <c r="D575" s="746" t="s">
        <v>4981</v>
      </c>
      <c r="E575" s="747" t="s">
        <v>3892</v>
      </c>
      <c r="F575" s="745" t="s">
        <v>3881</v>
      </c>
      <c r="G575" s="745" t="s">
        <v>4460</v>
      </c>
      <c r="H575" s="745" t="s">
        <v>551</v>
      </c>
      <c r="I575" s="745" t="s">
        <v>4461</v>
      </c>
      <c r="J575" s="745" t="s">
        <v>4462</v>
      </c>
      <c r="K575" s="745" t="s">
        <v>4463</v>
      </c>
      <c r="L575" s="748">
        <v>0</v>
      </c>
      <c r="M575" s="748">
        <v>0</v>
      </c>
      <c r="N575" s="745">
        <v>3</v>
      </c>
      <c r="O575" s="749">
        <v>1</v>
      </c>
      <c r="P575" s="748"/>
      <c r="Q575" s="750"/>
      <c r="R575" s="745"/>
      <c r="S575" s="750">
        <v>0</v>
      </c>
      <c r="T575" s="749"/>
      <c r="U575" s="744">
        <v>0</v>
      </c>
    </row>
    <row r="576" spans="1:21" ht="14.4" customHeight="1" x14ac:dyDescent="0.3">
      <c r="A576" s="743">
        <v>30</v>
      </c>
      <c r="B576" s="745" t="s">
        <v>550</v>
      </c>
      <c r="C576" s="745">
        <v>89301301</v>
      </c>
      <c r="D576" s="746" t="s">
        <v>4981</v>
      </c>
      <c r="E576" s="747" t="s">
        <v>3892</v>
      </c>
      <c r="F576" s="745" t="s">
        <v>3881</v>
      </c>
      <c r="G576" s="745" t="s">
        <v>4464</v>
      </c>
      <c r="H576" s="745" t="s">
        <v>551</v>
      </c>
      <c r="I576" s="745" t="s">
        <v>1504</v>
      </c>
      <c r="J576" s="745" t="s">
        <v>1505</v>
      </c>
      <c r="K576" s="745" t="s">
        <v>4465</v>
      </c>
      <c r="L576" s="748">
        <v>145.38999999999999</v>
      </c>
      <c r="M576" s="748">
        <v>145.38999999999999</v>
      </c>
      <c r="N576" s="745">
        <v>1</v>
      </c>
      <c r="O576" s="749">
        <v>0.5</v>
      </c>
      <c r="P576" s="748"/>
      <c r="Q576" s="750">
        <v>0</v>
      </c>
      <c r="R576" s="745"/>
      <c r="S576" s="750">
        <v>0</v>
      </c>
      <c r="T576" s="749"/>
      <c r="U576" s="744">
        <v>0</v>
      </c>
    </row>
    <row r="577" spans="1:21" ht="14.4" customHeight="1" x14ac:dyDescent="0.3">
      <c r="A577" s="743">
        <v>30</v>
      </c>
      <c r="B577" s="745" t="s">
        <v>550</v>
      </c>
      <c r="C577" s="745">
        <v>89301301</v>
      </c>
      <c r="D577" s="746" t="s">
        <v>4981</v>
      </c>
      <c r="E577" s="747" t="s">
        <v>3892</v>
      </c>
      <c r="F577" s="745" t="s">
        <v>3881</v>
      </c>
      <c r="G577" s="745" t="s">
        <v>4466</v>
      </c>
      <c r="H577" s="745" t="s">
        <v>551</v>
      </c>
      <c r="I577" s="745" t="s">
        <v>2579</v>
      </c>
      <c r="J577" s="745" t="s">
        <v>2580</v>
      </c>
      <c r="K577" s="745" t="s">
        <v>2581</v>
      </c>
      <c r="L577" s="748">
        <v>92.91</v>
      </c>
      <c r="M577" s="748">
        <v>278.73</v>
      </c>
      <c r="N577" s="745">
        <v>3</v>
      </c>
      <c r="O577" s="749">
        <v>0.5</v>
      </c>
      <c r="P577" s="748">
        <v>278.73</v>
      </c>
      <c r="Q577" s="750">
        <v>1</v>
      </c>
      <c r="R577" s="745">
        <v>3</v>
      </c>
      <c r="S577" s="750">
        <v>1</v>
      </c>
      <c r="T577" s="749">
        <v>0.5</v>
      </c>
      <c r="U577" s="744">
        <v>1</v>
      </c>
    </row>
    <row r="578" spans="1:21" ht="14.4" customHeight="1" x14ac:dyDescent="0.3">
      <c r="A578" s="743">
        <v>30</v>
      </c>
      <c r="B578" s="745" t="s">
        <v>550</v>
      </c>
      <c r="C578" s="745">
        <v>89301301</v>
      </c>
      <c r="D578" s="746" t="s">
        <v>4981</v>
      </c>
      <c r="E578" s="747" t="s">
        <v>3892</v>
      </c>
      <c r="F578" s="745" t="s">
        <v>3881</v>
      </c>
      <c r="G578" s="745" t="s">
        <v>3998</v>
      </c>
      <c r="H578" s="745" t="s">
        <v>551</v>
      </c>
      <c r="I578" s="745" t="s">
        <v>4001</v>
      </c>
      <c r="J578" s="745" t="s">
        <v>3999</v>
      </c>
      <c r="K578" s="745" t="s">
        <v>3808</v>
      </c>
      <c r="L578" s="748">
        <v>0</v>
      </c>
      <c r="M578" s="748">
        <v>0</v>
      </c>
      <c r="N578" s="745">
        <v>2</v>
      </c>
      <c r="O578" s="749">
        <v>1</v>
      </c>
      <c r="P578" s="748">
        <v>0</v>
      </c>
      <c r="Q578" s="750"/>
      <c r="R578" s="745">
        <v>1</v>
      </c>
      <c r="S578" s="750">
        <v>0.5</v>
      </c>
      <c r="T578" s="749">
        <v>0.5</v>
      </c>
      <c r="U578" s="744">
        <v>0.5</v>
      </c>
    </row>
    <row r="579" spans="1:21" ht="14.4" customHeight="1" x14ac:dyDescent="0.3">
      <c r="A579" s="743">
        <v>30</v>
      </c>
      <c r="B579" s="745" t="s">
        <v>550</v>
      </c>
      <c r="C579" s="745">
        <v>89301301</v>
      </c>
      <c r="D579" s="746" t="s">
        <v>4981</v>
      </c>
      <c r="E579" s="747" t="s">
        <v>3892</v>
      </c>
      <c r="F579" s="745" t="s">
        <v>3881</v>
      </c>
      <c r="G579" s="745" t="s">
        <v>3998</v>
      </c>
      <c r="H579" s="745" t="s">
        <v>551</v>
      </c>
      <c r="I579" s="745" t="s">
        <v>1377</v>
      </c>
      <c r="J579" s="745" t="s">
        <v>1364</v>
      </c>
      <c r="K579" s="745" t="s">
        <v>970</v>
      </c>
      <c r="L579" s="748">
        <v>30.65</v>
      </c>
      <c r="M579" s="748">
        <v>122.6</v>
      </c>
      <c r="N579" s="745">
        <v>4</v>
      </c>
      <c r="O579" s="749">
        <v>2.5</v>
      </c>
      <c r="P579" s="748"/>
      <c r="Q579" s="750">
        <v>0</v>
      </c>
      <c r="R579" s="745"/>
      <c r="S579" s="750">
        <v>0</v>
      </c>
      <c r="T579" s="749"/>
      <c r="U579" s="744">
        <v>0</v>
      </c>
    </row>
    <row r="580" spans="1:21" ht="14.4" customHeight="1" x14ac:dyDescent="0.3">
      <c r="A580" s="743">
        <v>30</v>
      </c>
      <c r="B580" s="745" t="s">
        <v>550</v>
      </c>
      <c r="C580" s="745">
        <v>89301301</v>
      </c>
      <c r="D580" s="746" t="s">
        <v>4981</v>
      </c>
      <c r="E580" s="747" t="s">
        <v>3892</v>
      </c>
      <c r="F580" s="745" t="s">
        <v>3881</v>
      </c>
      <c r="G580" s="745" t="s">
        <v>3998</v>
      </c>
      <c r="H580" s="745" t="s">
        <v>551</v>
      </c>
      <c r="I580" s="745" t="s">
        <v>1377</v>
      </c>
      <c r="J580" s="745" t="s">
        <v>1364</v>
      </c>
      <c r="K580" s="745" t="s">
        <v>970</v>
      </c>
      <c r="L580" s="748">
        <v>27.57</v>
      </c>
      <c r="M580" s="748">
        <v>55.14</v>
      </c>
      <c r="N580" s="745">
        <v>2</v>
      </c>
      <c r="O580" s="749">
        <v>1</v>
      </c>
      <c r="P580" s="748"/>
      <c r="Q580" s="750">
        <v>0</v>
      </c>
      <c r="R580" s="745"/>
      <c r="S580" s="750">
        <v>0</v>
      </c>
      <c r="T580" s="749"/>
      <c r="U580" s="744">
        <v>0</v>
      </c>
    </row>
    <row r="581" spans="1:21" ht="14.4" customHeight="1" x14ac:dyDescent="0.3">
      <c r="A581" s="743">
        <v>30</v>
      </c>
      <c r="B581" s="745" t="s">
        <v>550</v>
      </c>
      <c r="C581" s="745">
        <v>89301301</v>
      </c>
      <c r="D581" s="746" t="s">
        <v>4981</v>
      </c>
      <c r="E581" s="747" t="s">
        <v>3892</v>
      </c>
      <c r="F581" s="745" t="s">
        <v>3881</v>
      </c>
      <c r="G581" s="745" t="s">
        <v>3998</v>
      </c>
      <c r="H581" s="745" t="s">
        <v>551</v>
      </c>
      <c r="I581" s="745" t="s">
        <v>4002</v>
      </c>
      <c r="J581" s="745" t="s">
        <v>1089</v>
      </c>
      <c r="K581" s="745" t="s">
        <v>4003</v>
      </c>
      <c r="L581" s="748">
        <v>12.26</v>
      </c>
      <c r="M581" s="748">
        <v>98.08</v>
      </c>
      <c r="N581" s="745">
        <v>8</v>
      </c>
      <c r="O581" s="749">
        <v>1.5</v>
      </c>
      <c r="P581" s="748"/>
      <c r="Q581" s="750">
        <v>0</v>
      </c>
      <c r="R581" s="745"/>
      <c r="S581" s="750">
        <v>0</v>
      </c>
      <c r="T581" s="749"/>
      <c r="U581" s="744">
        <v>0</v>
      </c>
    </row>
    <row r="582" spans="1:21" ht="14.4" customHeight="1" x14ac:dyDescent="0.3">
      <c r="A582" s="743">
        <v>30</v>
      </c>
      <c r="B582" s="745" t="s">
        <v>550</v>
      </c>
      <c r="C582" s="745">
        <v>89301301</v>
      </c>
      <c r="D582" s="746" t="s">
        <v>4981</v>
      </c>
      <c r="E582" s="747" t="s">
        <v>3892</v>
      </c>
      <c r="F582" s="745" t="s">
        <v>3881</v>
      </c>
      <c r="G582" s="745" t="s">
        <v>3998</v>
      </c>
      <c r="H582" s="745" t="s">
        <v>551</v>
      </c>
      <c r="I582" s="745" t="s">
        <v>4321</v>
      </c>
      <c r="J582" s="745" t="s">
        <v>1089</v>
      </c>
      <c r="K582" s="745" t="s">
        <v>4322</v>
      </c>
      <c r="L582" s="748">
        <v>30.65</v>
      </c>
      <c r="M582" s="748">
        <v>122.6</v>
      </c>
      <c r="N582" s="745">
        <v>4</v>
      </c>
      <c r="O582" s="749">
        <v>2.5</v>
      </c>
      <c r="P582" s="748"/>
      <c r="Q582" s="750">
        <v>0</v>
      </c>
      <c r="R582" s="745"/>
      <c r="S582" s="750">
        <v>0</v>
      </c>
      <c r="T582" s="749"/>
      <c r="U582" s="744">
        <v>0</v>
      </c>
    </row>
    <row r="583" spans="1:21" ht="14.4" customHeight="1" x14ac:dyDescent="0.3">
      <c r="A583" s="743">
        <v>30</v>
      </c>
      <c r="B583" s="745" t="s">
        <v>550</v>
      </c>
      <c r="C583" s="745">
        <v>89301301</v>
      </c>
      <c r="D583" s="746" t="s">
        <v>4981</v>
      </c>
      <c r="E583" s="747" t="s">
        <v>3892</v>
      </c>
      <c r="F583" s="745" t="s">
        <v>3881</v>
      </c>
      <c r="G583" s="745" t="s">
        <v>3998</v>
      </c>
      <c r="H583" s="745" t="s">
        <v>551</v>
      </c>
      <c r="I583" s="745" t="s">
        <v>4321</v>
      </c>
      <c r="J583" s="745" t="s">
        <v>4004</v>
      </c>
      <c r="K583" s="745"/>
      <c r="L583" s="748">
        <v>30.65</v>
      </c>
      <c r="M583" s="748">
        <v>30.65</v>
      </c>
      <c r="N583" s="745">
        <v>1</v>
      </c>
      <c r="O583" s="749">
        <v>0.5</v>
      </c>
      <c r="P583" s="748"/>
      <c r="Q583" s="750">
        <v>0</v>
      </c>
      <c r="R583" s="745"/>
      <c r="S583" s="750">
        <v>0</v>
      </c>
      <c r="T583" s="749"/>
      <c r="U583" s="744">
        <v>0</v>
      </c>
    </row>
    <row r="584" spans="1:21" ht="14.4" customHeight="1" x14ac:dyDescent="0.3">
      <c r="A584" s="743">
        <v>30</v>
      </c>
      <c r="B584" s="745" t="s">
        <v>550</v>
      </c>
      <c r="C584" s="745">
        <v>89301301</v>
      </c>
      <c r="D584" s="746" t="s">
        <v>4981</v>
      </c>
      <c r="E584" s="747" t="s">
        <v>3892</v>
      </c>
      <c r="F584" s="745" t="s">
        <v>3881</v>
      </c>
      <c r="G584" s="745" t="s">
        <v>3998</v>
      </c>
      <c r="H584" s="745" t="s">
        <v>551</v>
      </c>
      <c r="I584" s="745" t="s">
        <v>4211</v>
      </c>
      <c r="J584" s="745" t="s">
        <v>3999</v>
      </c>
      <c r="K584" s="745" t="s">
        <v>4212</v>
      </c>
      <c r="L584" s="748">
        <v>34.31</v>
      </c>
      <c r="M584" s="748">
        <v>68.62</v>
      </c>
      <c r="N584" s="745">
        <v>2</v>
      </c>
      <c r="O584" s="749">
        <v>1</v>
      </c>
      <c r="P584" s="748"/>
      <c r="Q584" s="750">
        <v>0</v>
      </c>
      <c r="R584" s="745"/>
      <c r="S584" s="750">
        <v>0</v>
      </c>
      <c r="T584" s="749"/>
      <c r="U584" s="744">
        <v>0</v>
      </c>
    </row>
    <row r="585" spans="1:21" ht="14.4" customHeight="1" x14ac:dyDescent="0.3">
      <c r="A585" s="743">
        <v>30</v>
      </c>
      <c r="B585" s="745" t="s">
        <v>550</v>
      </c>
      <c r="C585" s="745">
        <v>89301301</v>
      </c>
      <c r="D585" s="746" t="s">
        <v>4981</v>
      </c>
      <c r="E585" s="747" t="s">
        <v>3892</v>
      </c>
      <c r="F585" s="745" t="s">
        <v>3881</v>
      </c>
      <c r="G585" s="745" t="s">
        <v>3998</v>
      </c>
      <c r="H585" s="745" t="s">
        <v>551</v>
      </c>
      <c r="I585" s="745" t="s">
        <v>4211</v>
      </c>
      <c r="J585" s="745" t="s">
        <v>3999</v>
      </c>
      <c r="K585" s="745" t="s">
        <v>4212</v>
      </c>
      <c r="L585" s="748">
        <v>30.88</v>
      </c>
      <c r="M585" s="748">
        <v>30.88</v>
      </c>
      <c r="N585" s="745">
        <v>1</v>
      </c>
      <c r="O585" s="749">
        <v>0.5</v>
      </c>
      <c r="P585" s="748"/>
      <c r="Q585" s="750">
        <v>0</v>
      </c>
      <c r="R585" s="745"/>
      <c r="S585" s="750">
        <v>0</v>
      </c>
      <c r="T585" s="749"/>
      <c r="U585" s="744">
        <v>0</v>
      </c>
    </row>
    <row r="586" spans="1:21" ht="14.4" customHeight="1" x14ac:dyDescent="0.3">
      <c r="A586" s="743">
        <v>30</v>
      </c>
      <c r="B586" s="745" t="s">
        <v>550</v>
      </c>
      <c r="C586" s="745">
        <v>89301301</v>
      </c>
      <c r="D586" s="746" t="s">
        <v>4981</v>
      </c>
      <c r="E586" s="747" t="s">
        <v>3892</v>
      </c>
      <c r="F586" s="745" t="s">
        <v>3881</v>
      </c>
      <c r="G586" s="745" t="s">
        <v>4467</v>
      </c>
      <c r="H586" s="745" t="s">
        <v>2717</v>
      </c>
      <c r="I586" s="745" t="s">
        <v>3120</v>
      </c>
      <c r="J586" s="745" t="s">
        <v>3121</v>
      </c>
      <c r="K586" s="745" t="s">
        <v>3122</v>
      </c>
      <c r="L586" s="748">
        <v>215.92</v>
      </c>
      <c r="M586" s="748">
        <v>215.92</v>
      </c>
      <c r="N586" s="745">
        <v>1</v>
      </c>
      <c r="O586" s="749">
        <v>0.5</v>
      </c>
      <c r="P586" s="748">
        <v>215.92</v>
      </c>
      <c r="Q586" s="750">
        <v>1</v>
      </c>
      <c r="R586" s="745">
        <v>1</v>
      </c>
      <c r="S586" s="750">
        <v>1</v>
      </c>
      <c r="T586" s="749">
        <v>0.5</v>
      </c>
      <c r="U586" s="744">
        <v>1</v>
      </c>
    </row>
    <row r="587" spans="1:21" ht="14.4" customHeight="1" x14ac:dyDescent="0.3">
      <c r="A587" s="743">
        <v>30</v>
      </c>
      <c r="B587" s="745" t="s">
        <v>550</v>
      </c>
      <c r="C587" s="745">
        <v>89301301</v>
      </c>
      <c r="D587" s="746" t="s">
        <v>4981</v>
      </c>
      <c r="E587" s="747" t="s">
        <v>3892</v>
      </c>
      <c r="F587" s="745" t="s">
        <v>3881</v>
      </c>
      <c r="G587" s="745" t="s">
        <v>4006</v>
      </c>
      <c r="H587" s="745" t="s">
        <v>551</v>
      </c>
      <c r="I587" s="745" t="s">
        <v>1110</v>
      </c>
      <c r="J587" s="745" t="s">
        <v>4007</v>
      </c>
      <c r="K587" s="745" t="s">
        <v>4008</v>
      </c>
      <c r="L587" s="748">
        <v>91.14</v>
      </c>
      <c r="M587" s="748">
        <v>455.7</v>
      </c>
      <c r="N587" s="745">
        <v>5</v>
      </c>
      <c r="O587" s="749">
        <v>2.5</v>
      </c>
      <c r="P587" s="748"/>
      <c r="Q587" s="750">
        <v>0</v>
      </c>
      <c r="R587" s="745"/>
      <c r="S587" s="750">
        <v>0</v>
      </c>
      <c r="T587" s="749"/>
      <c r="U587" s="744">
        <v>0</v>
      </c>
    </row>
    <row r="588" spans="1:21" ht="14.4" customHeight="1" x14ac:dyDescent="0.3">
      <c r="A588" s="743">
        <v>30</v>
      </c>
      <c r="B588" s="745" t="s">
        <v>550</v>
      </c>
      <c r="C588" s="745">
        <v>89301301</v>
      </c>
      <c r="D588" s="746" t="s">
        <v>4981</v>
      </c>
      <c r="E588" s="747" t="s">
        <v>3892</v>
      </c>
      <c r="F588" s="745" t="s">
        <v>3881</v>
      </c>
      <c r="G588" s="745" t="s">
        <v>4009</v>
      </c>
      <c r="H588" s="745" t="s">
        <v>551</v>
      </c>
      <c r="I588" s="745" t="s">
        <v>4010</v>
      </c>
      <c r="J588" s="745" t="s">
        <v>819</v>
      </c>
      <c r="K588" s="745" t="s">
        <v>4011</v>
      </c>
      <c r="L588" s="748">
        <v>0</v>
      </c>
      <c r="M588" s="748">
        <v>0</v>
      </c>
      <c r="N588" s="745">
        <v>1</v>
      </c>
      <c r="O588" s="749">
        <v>0.5</v>
      </c>
      <c r="P588" s="748">
        <v>0</v>
      </c>
      <c r="Q588" s="750"/>
      <c r="R588" s="745">
        <v>1</v>
      </c>
      <c r="S588" s="750">
        <v>1</v>
      </c>
      <c r="T588" s="749">
        <v>0.5</v>
      </c>
      <c r="U588" s="744">
        <v>1</v>
      </c>
    </row>
    <row r="589" spans="1:21" ht="14.4" customHeight="1" x14ac:dyDescent="0.3">
      <c r="A589" s="743">
        <v>30</v>
      </c>
      <c r="B589" s="745" t="s">
        <v>550</v>
      </c>
      <c r="C589" s="745">
        <v>89301301</v>
      </c>
      <c r="D589" s="746" t="s">
        <v>4981</v>
      </c>
      <c r="E589" s="747" t="s">
        <v>3892</v>
      </c>
      <c r="F589" s="745" t="s">
        <v>3881</v>
      </c>
      <c r="G589" s="745" t="s">
        <v>4012</v>
      </c>
      <c r="H589" s="745" t="s">
        <v>2717</v>
      </c>
      <c r="I589" s="745" t="s">
        <v>4324</v>
      </c>
      <c r="J589" s="745" t="s">
        <v>2809</v>
      </c>
      <c r="K589" s="745" t="s">
        <v>4325</v>
      </c>
      <c r="L589" s="748">
        <v>0</v>
      </c>
      <c r="M589" s="748">
        <v>0</v>
      </c>
      <c r="N589" s="745">
        <v>1</v>
      </c>
      <c r="O589" s="749">
        <v>0.5</v>
      </c>
      <c r="P589" s="748">
        <v>0</v>
      </c>
      <c r="Q589" s="750"/>
      <c r="R589" s="745">
        <v>1</v>
      </c>
      <c r="S589" s="750">
        <v>1</v>
      </c>
      <c r="T589" s="749">
        <v>0.5</v>
      </c>
      <c r="U589" s="744">
        <v>1</v>
      </c>
    </row>
    <row r="590" spans="1:21" ht="14.4" customHeight="1" x14ac:dyDescent="0.3">
      <c r="A590" s="743">
        <v>30</v>
      </c>
      <c r="B590" s="745" t="s">
        <v>550</v>
      </c>
      <c r="C590" s="745">
        <v>89301301</v>
      </c>
      <c r="D590" s="746" t="s">
        <v>4981</v>
      </c>
      <c r="E590" s="747" t="s">
        <v>3892</v>
      </c>
      <c r="F590" s="745" t="s">
        <v>3881</v>
      </c>
      <c r="G590" s="745" t="s">
        <v>4326</v>
      </c>
      <c r="H590" s="745" t="s">
        <v>2717</v>
      </c>
      <c r="I590" s="745" t="s">
        <v>2759</v>
      </c>
      <c r="J590" s="745" t="s">
        <v>3678</v>
      </c>
      <c r="K590" s="745" t="s">
        <v>3679</v>
      </c>
      <c r="L590" s="748">
        <v>97.97</v>
      </c>
      <c r="M590" s="748">
        <v>195.94</v>
      </c>
      <c r="N590" s="745">
        <v>2</v>
      </c>
      <c r="O590" s="749">
        <v>1</v>
      </c>
      <c r="P590" s="748"/>
      <c r="Q590" s="750">
        <v>0</v>
      </c>
      <c r="R590" s="745"/>
      <c r="S590" s="750">
        <v>0</v>
      </c>
      <c r="T590" s="749"/>
      <c r="U590" s="744">
        <v>0</v>
      </c>
    </row>
    <row r="591" spans="1:21" ht="14.4" customHeight="1" x14ac:dyDescent="0.3">
      <c r="A591" s="743">
        <v>30</v>
      </c>
      <c r="B591" s="745" t="s">
        <v>550</v>
      </c>
      <c r="C591" s="745">
        <v>89301301</v>
      </c>
      <c r="D591" s="746" t="s">
        <v>4981</v>
      </c>
      <c r="E591" s="747" t="s">
        <v>3892</v>
      </c>
      <c r="F591" s="745" t="s">
        <v>3881</v>
      </c>
      <c r="G591" s="745" t="s">
        <v>4218</v>
      </c>
      <c r="H591" s="745" t="s">
        <v>551</v>
      </c>
      <c r="I591" s="745" t="s">
        <v>1687</v>
      </c>
      <c r="J591" s="745" t="s">
        <v>1688</v>
      </c>
      <c r="K591" s="745" t="s">
        <v>828</v>
      </c>
      <c r="L591" s="748">
        <v>0</v>
      </c>
      <c r="M591" s="748">
        <v>0</v>
      </c>
      <c r="N591" s="745">
        <v>2</v>
      </c>
      <c r="O591" s="749">
        <v>1.5</v>
      </c>
      <c r="P591" s="748"/>
      <c r="Q591" s="750"/>
      <c r="R591" s="745"/>
      <c r="S591" s="750">
        <v>0</v>
      </c>
      <c r="T591" s="749"/>
      <c r="U591" s="744">
        <v>0</v>
      </c>
    </row>
    <row r="592" spans="1:21" ht="14.4" customHeight="1" x14ac:dyDescent="0.3">
      <c r="A592" s="743">
        <v>30</v>
      </c>
      <c r="B592" s="745" t="s">
        <v>550</v>
      </c>
      <c r="C592" s="745">
        <v>89301301</v>
      </c>
      <c r="D592" s="746" t="s">
        <v>4981</v>
      </c>
      <c r="E592" s="747" t="s">
        <v>3892</v>
      </c>
      <c r="F592" s="745" t="s">
        <v>3881</v>
      </c>
      <c r="G592" s="745" t="s">
        <v>4218</v>
      </c>
      <c r="H592" s="745" t="s">
        <v>551</v>
      </c>
      <c r="I592" s="745" t="s">
        <v>4468</v>
      </c>
      <c r="J592" s="745" t="s">
        <v>4469</v>
      </c>
      <c r="K592" s="745" t="s">
        <v>4470</v>
      </c>
      <c r="L592" s="748">
        <v>0</v>
      </c>
      <c r="M592" s="748">
        <v>0</v>
      </c>
      <c r="N592" s="745">
        <v>2</v>
      </c>
      <c r="O592" s="749">
        <v>1</v>
      </c>
      <c r="P592" s="748"/>
      <c r="Q592" s="750"/>
      <c r="R592" s="745"/>
      <c r="S592" s="750">
        <v>0</v>
      </c>
      <c r="T592" s="749"/>
      <c r="U592" s="744">
        <v>0</v>
      </c>
    </row>
    <row r="593" spans="1:21" ht="14.4" customHeight="1" x14ac:dyDescent="0.3">
      <c r="A593" s="743">
        <v>30</v>
      </c>
      <c r="B593" s="745" t="s">
        <v>550</v>
      </c>
      <c r="C593" s="745">
        <v>89301301</v>
      </c>
      <c r="D593" s="746" t="s">
        <v>4981</v>
      </c>
      <c r="E593" s="747" t="s">
        <v>3892</v>
      </c>
      <c r="F593" s="745" t="s">
        <v>3881</v>
      </c>
      <c r="G593" s="745" t="s">
        <v>4471</v>
      </c>
      <c r="H593" s="745" t="s">
        <v>551</v>
      </c>
      <c r="I593" s="745" t="s">
        <v>4472</v>
      </c>
      <c r="J593" s="745" t="s">
        <v>1104</v>
      </c>
      <c r="K593" s="745" t="s">
        <v>1836</v>
      </c>
      <c r="L593" s="748">
        <v>0</v>
      </c>
      <c r="M593" s="748">
        <v>0</v>
      </c>
      <c r="N593" s="745">
        <v>1</v>
      </c>
      <c r="O593" s="749">
        <v>0.5</v>
      </c>
      <c r="P593" s="748"/>
      <c r="Q593" s="750"/>
      <c r="R593" s="745"/>
      <c r="S593" s="750">
        <v>0</v>
      </c>
      <c r="T593" s="749"/>
      <c r="U593" s="744">
        <v>0</v>
      </c>
    </row>
    <row r="594" spans="1:21" ht="14.4" customHeight="1" x14ac:dyDescent="0.3">
      <c r="A594" s="743">
        <v>30</v>
      </c>
      <c r="B594" s="745" t="s">
        <v>550</v>
      </c>
      <c r="C594" s="745">
        <v>89301301</v>
      </c>
      <c r="D594" s="746" t="s">
        <v>4981</v>
      </c>
      <c r="E594" s="747" t="s">
        <v>3892</v>
      </c>
      <c r="F594" s="745" t="s">
        <v>3881</v>
      </c>
      <c r="G594" s="745" t="s">
        <v>4471</v>
      </c>
      <c r="H594" s="745" t="s">
        <v>551</v>
      </c>
      <c r="I594" s="745" t="s">
        <v>1103</v>
      </c>
      <c r="J594" s="745" t="s">
        <v>1104</v>
      </c>
      <c r="K594" s="745" t="s">
        <v>1105</v>
      </c>
      <c r="L594" s="748">
        <v>54.88</v>
      </c>
      <c r="M594" s="748">
        <v>164.64000000000001</v>
      </c>
      <c r="N594" s="745">
        <v>3</v>
      </c>
      <c r="O594" s="749">
        <v>1</v>
      </c>
      <c r="P594" s="748"/>
      <c r="Q594" s="750">
        <v>0</v>
      </c>
      <c r="R594" s="745"/>
      <c r="S594" s="750">
        <v>0</v>
      </c>
      <c r="T594" s="749"/>
      <c r="U594" s="744">
        <v>0</v>
      </c>
    </row>
    <row r="595" spans="1:21" ht="14.4" customHeight="1" x14ac:dyDescent="0.3">
      <c r="A595" s="743">
        <v>30</v>
      </c>
      <c r="B595" s="745" t="s">
        <v>550</v>
      </c>
      <c r="C595" s="745">
        <v>89301301</v>
      </c>
      <c r="D595" s="746" t="s">
        <v>4981</v>
      </c>
      <c r="E595" s="747" t="s">
        <v>3892</v>
      </c>
      <c r="F595" s="745" t="s">
        <v>3881</v>
      </c>
      <c r="G595" s="745" t="s">
        <v>4016</v>
      </c>
      <c r="H595" s="745" t="s">
        <v>2717</v>
      </c>
      <c r="I595" s="745" t="s">
        <v>4332</v>
      </c>
      <c r="J595" s="745" t="s">
        <v>623</v>
      </c>
      <c r="K595" s="745" t="s">
        <v>4333</v>
      </c>
      <c r="L595" s="748">
        <v>65.069999999999993</v>
      </c>
      <c r="M595" s="748">
        <v>65.069999999999993</v>
      </c>
      <c r="N595" s="745">
        <v>1</v>
      </c>
      <c r="O595" s="749">
        <v>0.5</v>
      </c>
      <c r="P595" s="748">
        <v>65.069999999999993</v>
      </c>
      <c r="Q595" s="750">
        <v>1</v>
      </c>
      <c r="R595" s="745">
        <v>1</v>
      </c>
      <c r="S595" s="750">
        <v>1</v>
      </c>
      <c r="T595" s="749">
        <v>0.5</v>
      </c>
      <c r="U595" s="744">
        <v>1</v>
      </c>
    </row>
    <row r="596" spans="1:21" ht="14.4" customHeight="1" x14ac:dyDescent="0.3">
      <c r="A596" s="743">
        <v>30</v>
      </c>
      <c r="B596" s="745" t="s">
        <v>550</v>
      </c>
      <c r="C596" s="745">
        <v>89301301</v>
      </c>
      <c r="D596" s="746" t="s">
        <v>4981</v>
      </c>
      <c r="E596" s="747" t="s">
        <v>3892</v>
      </c>
      <c r="F596" s="745" t="s">
        <v>3881</v>
      </c>
      <c r="G596" s="745" t="s">
        <v>4016</v>
      </c>
      <c r="H596" s="745" t="s">
        <v>2717</v>
      </c>
      <c r="I596" s="745" t="s">
        <v>4473</v>
      </c>
      <c r="J596" s="745" t="s">
        <v>626</v>
      </c>
      <c r="K596" s="745" t="s">
        <v>627</v>
      </c>
      <c r="L596" s="748">
        <v>108.46</v>
      </c>
      <c r="M596" s="748">
        <v>108.46</v>
      </c>
      <c r="N596" s="745">
        <v>1</v>
      </c>
      <c r="O596" s="749">
        <v>0.5</v>
      </c>
      <c r="P596" s="748"/>
      <c r="Q596" s="750">
        <v>0</v>
      </c>
      <c r="R596" s="745"/>
      <c r="S596" s="750">
        <v>0</v>
      </c>
      <c r="T596" s="749"/>
      <c r="U596" s="744">
        <v>0</v>
      </c>
    </row>
    <row r="597" spans="1:21" ht="14.4" customHeight="1" x14ac:dyDescent="0.3">
      <c r="A597" s="743">
        <v>30</v>
      </c>
      <c r="B597" s="745" t="s">
        <v>550</v>
      </c>
      <c r="C597" s="745">
        <v>89301301</v>
      </c>
      <c r="D597" s="746" t="s">
        <v>4981</v>
      </c>
      <c r="E597" s="747" t="s">
        <v>3892</v>
      </c>
      <c r="F597" s="745" t="s">
        <v>3881</v>
      </c>
      <c r="G597" s="745" t="s">
        <v>4016</v>
      </c>
      <c r="H597" s="745" t="s">
        <v>551</v>
      </c>
      <c r="I597" s="745" t="s">
        <v>1953</v>
      </c>
      <c r="J597" s="745" t="s">
        <v>4017</v>
      </c>
      <c r="K597" s="745" t="s">
        <v>4018</v>
      </c>
      <c r="L597" s="748">
        <v>65.069999999999993</v>
      </c>
      <c r="M597" s="748">
        <v>65.069999999999993</v>
      </c>
      <c r="N597" s="745">
        <v>1</v>
      </c>
      <c r="O597" s="749">
        <v>0.5</v>
      </c>
      <c r="P597" s="748"/>
      <c r="Q597" s="750">
        <v>0</v>
      </c>
      <c r="R597" s="745"/>
      <c r="S597" s="750">
        <v>0</v>
      </c>
      <c r="T597" s="749"/>
      <c r="U597" s="744">
        <v>0</v>
      </c>
    </row>
    <row r="598" spans="1:21" ht="14.4" customHeight="1" x14ac:dyDescent="0.3">
      <c r="A598" s="743">
        <v>30</v>
      </c>
      <c r="B598" s="745" t="s">
        <v>550</v>
      </c>
      <c r="C598" s="745">
        <v>89301301</v>
      </c>
      <c r="D598" s="746" t="s">
        <v>4981</v>
      </c>
      <c r="E598" s="747" t="s">
        <v>3892</v>
      </c>
      <c r="F598" s="745" t="s">
        <v>3881</v>
      </c>
      <c r="G598" s="745" t="s">
        <v>4016</v>
      </c>
      <c r="H598" s="745" t="s">
        <v>551</v>
      </c>
      <c r="I598" s="745" t="s">
        <v>1552</v>
      </c>
      <c r="J598" s="745" t="s">
        <v>4474</v>
      </c>
      <c r="K598" s="745" t="s">
        <v>4475</v>
      </c>
      <c r="L598" s="748">
        <v>108.46</v>
      </c>
      <c r="M598" s="748">
        <v>108.46</v>
      </c>
      <c r="N598" s="745">
        <v>1</v>
      </c>
      <c r="O598" s="749">
        <v>0.5</v>
      </c>
      <c r="P598" s="748"/>
      <c r="Q598" s="750">
        <v>0</v>
      </c>
      <c r="R598" s="745"/>
      <c r="S598" s="750">
        <v>0</v>
      </c>
      <c r="T598" s="749"/>
      <c r="U598" s="744">
        <v>0</v>
      </c>
    </row>
    <row r="599" spans="1:21" ht="14.4" customHeight="1" x14ac:dyDescent="0.3">
      <c r="A599" s="743">
        <v>30</v>
      </c>
      <c r="B599" s="745" t="s">
        <v>550</v>
      </c>
      <c r="C599" s="745">
        <v>89301301</v>
      </c>
      <c r="D599" s="746" t="s">
        <v>4981</v>
      </c>
      <c r="E599" s="747" t="s">
        <v>3892</v>
      </c>
      <c r="F599" s="745" t="s">
        <v>3881</v>
      </c>
      <c r="G599" s="745" t="s">
        <v>4016</v>
      </c>
      <c r="H599" s="745" t="s">
        <v>2717</v>
      </c>
      <c r="I599" s="745" t="s">
        <v>4476</v>
      </c>
      <c r="J599" s="745" t="s">
        <v>4477</v>
      </c>
      <c r="K599" s="745" t="s">
        <v>4026</v>
      </c>
      <c r="L599" s="748">
        <v>130.15</v>
      </c>
      <c r="M599" s="748">
        <v>130.15</v>
      </c>
      <c r="N599" s="745">
        <v>1</v>
      </c>
      <c r="O599" s="749">
        <v>0.5</v>
      </c>
      <c r="P599" s="748"/>
      <c r="Q599" s="750">
        <v>0</v>
      </c>
      <c r="R599" s="745"/>
      <c r="S599" s="750">
        <v>0</v>
      </c>
      <c r="T599" s="749"/>
      <c r="U599" s="744">
        <v>0</v>
      </c>
    </row>
    <row r="600" spans="1:21" ht="14.4" customHeight="1" x14ac:dyDescent="0.3">
      <c r="A600" s="743">
        <v>30</v>
      </c>
      <c r="B600" s="745" t="s">
        <v>550</v>
      </c>
      <c r="C600" s="745">
        <v>89301301</v>
      </c>
      <c r="D600" s="746" t="s">
        <v>4981</v>
      </c>
      <c r="E600" s="747" t="s">
        <v>3892</v>
      </c>
      <c r="F600" s="745" t="s">
        <v>3881</v>
      </c>
      <c r="G600" s="745" t="s">
        <v>4016</v>
      </c>
      <c r="H600" s="745" t="s">
        <v>2717</v>
      </c>
      <c r="I600" s="745" t="s">
        <v>4019</v>
      </c>
      <c r="J600" s="745" t="s">
        <v>620</v>
      </c>
      <c r="K600" s="745" t="s">
        <v>4020</v>
      </c>
      <c r="L600" s="748">
        <v>50.57</v>
      </c>
      <c r="M600" s="748">
        <v>202.28</v>
      </c>
      <c r="N600" s="745">
        <v>4</v>
      </c>
      <c r="O600" s="749">
        <v>2</v>
      </c>
      <c r="P600" s="748"/>
      <c r="Q600" s="750">
        <v>0</v>
      </c>
      <c r="R600" s="745"/>
      <c r="S600" s="750">
        <v>0</v>
      </c>
      <c r="T600" s="749"/>
      <c r="U600" s="744">
        <v>0</v>
      </c>
    </row>
    <row r="601" spans="1:21" ht="14.4" customHeight="1" x14ac:dyDescent="0.3">
      <c r="A601" s="743">
        <v>30</v>
      </c>
      <c r="B601" s="745" t="s">
        <v>550</v>
      </c>
      <c r="C601" s="745">
        <v>89301301</v>
      </c>
      <c r="D601" s="746" t="s">
        <v>4981</v>
      </c>
      <c r="E601" s="747" t="s">
        <v>3892</v>
      </c>
      <c r="F601" s="745" t="s">
        <v>3881</v>
      </c>
      <c r="G601" s="745" t="s">
        <v>4016</v>
      </c>
      <c r="H601" s="745" t="s">
        <v>2717</v>
      </c>
      <c r="I601" s="745" t="s">
        <v>2812</v>
      </c>
      <c r="J601" s="745" t="s">
        <v>2813</v>
      </c>
      <c r="K601" s="745" t="s">
        <v>3765</v>
      </c>
      <c r="L601" s="748">
        <v>86.76</v>
      </c>
      <c r="M601" s="748">
        <v>86.76</v>
      </c>
      <c r="N601" s="745">
        <v>1</v>
      </c>
      <c r="O601" s="749">
        <v>0.5</v>
      </c>
      <c r="P601" s="748"/>
      <c r="Q601" s="750">
        <v>0</v>
      </c>
      <c r="R601" s="745"/>
      <c r="S601" s="750">
        <v>0</v>
      </c>
      <c r="T601" s="749"/>
      <c r="U601" s="744">
        <v>0</v>
      </c>
    </row>
    <row r="602" spans="1:21" ht="14.4" customHeight="1" x14ac:dyDescent="0.3">
      <c r="A602" s="743">
        <v>30</v>
      </c>
      <c r="B602" s="745" t="s">
        <v>550</v>
      </c>
      <c r="C602" s="745">
        <v>89301301</v>
      </c>
      <c r="D602" s="746" t="s">
        <v>4981</v>
      </c>
      <c r="E602" s="747" t="s">
        <v>3892</v>
      </c>
      <c r="F602" s="745" t="s">
        <v>3881</v>
      </c>
      <c r="G602" s="745" t="s">
        <v>4016</v>
      </c>
      <c r="H602" s="745" t="s">
        <v>551</v>
      </c>
      <c r="I602" s="745" t="s">
        <v>1603</v>
      </c>
      <c r="J602" s="745" t="s">
        <v>4023</v>
      </c>
      <c r="K602" s="745" t="s">
        <v>4024</v>
      </c>
      <c r="L602" s="748">
        <v>50.57</v>
      </c>
      <c r="M602" s="748">
        <v>404.56</v>
      </c>
      <c r="N602" s="745">
        <v>8</v>
      </c>
      <c r="O602" s="749">
        <v>4</v>
      </c>
      <c r="P602" s="748">
        <v>50.57</v>
      </c>
      <c r="Q602" s="750">
        <v>0.125</v>
      </c>
      <c r="R602" s="745">
        <v>1</v>
      </c>
      <c r="S602" s="750">
        <v>0.125</v>
      </c>
      <c r="T602" s="749">
        <v>0.5</v>
      </c>
      <c r="U602" s="744">
        <v>0.125</v>
      </c>
    </row>
    <row r="603" spans="1:21" ht="14.4" customHeight="1" x14ac:dyDescent="0.3">
      <c r="A603" s="743">
        <v>30</v>
      </c>
      <c r="B603" s="745" t="s">
        <v>550</v>
      </c>
      <c r="C603" s="745">
        <v>89301301</v>
      </c>
      <c r="D603" s="746" t="s">
        <v>4981</v>
      </c>
      <c r="E603" s="747" t="s">
        <v>3892</v>
      </c>
      <c r="F603" s="745" t="s">
        <v>3881</v>
      </c>
      <c r="G603" s="745" t="s">
        <v>4016</v>
      </c>
      <c r="H603" s="745" t="s">
        <v>551</v>
      </c>
      <c r="I603" s="745" t="s">
        <v>4334</v>
      </c>
      <c r="J603" s="745" t="s">
        <v>4023</v>
      </c>
      <c r="K603" s="745" t="s">
        <v>4335</v>
      </c>
      <c r="L603" s="748">
        <v>0</v>
      </c>
      <c r="M603" s="748">
        <v>0</v>
      </c>
      <c r="N603" s="745">
        <v>1</v>
      </c>
      <c r="O603" s="749">
        <v>0.5</v>
      </c>
      <c r="P603" s="748"/>
      <c r="Q603" s="750"/>
      <c r="R603" s="745"/>
      <c r="S603" s="750">
        <v>0</v>
      </c>
      <c r="T603" s="749"/>
      <c r="U603" s="744">
        <v>0</v>
      </c>
    </row>
    <row r="604" spans="1:21" ht="14.4" customHeight="1" x14ac:dyDescent="0.3">
      <c r="A604" s="743">
        <v>30</v>
      </c>
      <c r="B604" s="745" t="s">
        <v>550</v>
      </c>
      <c r="C604" s="745">
        <v>89301301</v>
      </c>
      <c r="D604" s="746" t="s">
        <v>4981</v>
      </c>
      <c r="E604" s="747" t="s">
        <v>3892</v>
      </c>
      <c r="F604" s="745" t="s">
        <v>3881</v>
      </c>
      <c r="G604" s="745" t="s">
        <v>4016</v>
      </c>
      <c r="H604" s="745" t="s">
        <v>551</v>
      </c>
      <c r="I604" s="745" t="s">
        <v>2331</v>
      </c>
      <c r="J604" s="745" t="s">
        <v>4025</v>
      </c>
      <c r="K604" s="745" t="s">
        <v>4026</v>
      </c>
      <c r="L604" s="748">
        <v>130.15</v>
      </c>
      <c r="M604" s="748">
        <v>130.15</v>
      </c>
      <c r="N604" s="745">
        <v>1</v>
      </c>
      <c r="O604" s="749">
        <v>0.5</v>
      </c>
      <c r="P604" s="748"/>
      <c r="Q604" s="750">
        <v>0</v>
      </c>
      <c r="R604" s="745"/>
      <c r="S604" s="750">
        <v>0</v>
      </c>
      <c r="T604" s="749"/>
      <c r="U604" s="744">
        <v>0</v>
      </c>
    </row>
    <row r="605" spans="1:21" ht="14.4" customHeight="1" x14ac:dyDescent="0.3">
      <c r="A605" s="743">
        <v>30</v>
      </c>
      <c r="B605" s="745" t="s">
        <v>550</v>
      </c>
      <c r="C605" s="745">
        <v>89301301</v>
      </c>
      <c r="D605" s="746" t="s">
        <v>4981</v>
      </c>
      <c r="E605" s="747" t="s">
        <v>3892</v>
      </c>
      <c r="F605" s="745" t="s">
        <v>3881</v>
      </c>
      <c r="G605" s="745" t="s">
        <v>4016</v>
      </c>
      <c r="H605" s="745" t="s">
        <v>551</v>
      </c>
      <c r="I605" s="745" t="s">
        <v>1654</v>
      </c>
      <c r="J605" s="745" t="s">
        <v>4027</v>
      </c>
      <c r="K605" s="745" t="s">
        <v>4028</v>
      </c>
      <c r="L605" s="748">
        <v>86.76</v>
      </c>
      <c r="M605" s="748">
        <v>173.52</v>
      </c>
      <c r="N605" s="745">
        <v>2</v>
      </c>
      <c r="O605" s="749">
        <v>1</v>
      </c>
      <c r="P605" s="748"/>
      <c r="Q605" s="750">
        <v>0</v>
      </c>
      <c r="R605" s="745"/>
      <c r="S605" s="750">
        <v>0</v>
      </c>
      <c r="T605" s="749"/>
      <c r="U605" s="744">
        <v>0</v>
      </c>
    </row>
    <row r="606" spans="1:21" ht="14.4" customHeight="1" x14ac:dyDescent="0.3">
      <c r="A606" s="743">
        <v>30</v>
      </c>
      <c r="B606" s="745" t="s">
        <v>550</v>
      </c>
      <c r="C606" s="745">
        <v>89301301</v>
      </c>
      <c r="D606" s="746" t="s">
        <v>4981</v>
      </c>
      <c r="E606" s="747" t="s">
        <v>3892</v>
      </c>
      <c r="F606" s="745" t="s">
        <v>3881</v>
      </c>
      <c r="G606" s="745" t="s">
        <v>4478</v>
      </c>
      <c r="H606" s="745" t="s">
        <v>551</v>
      </c>
      <c r="I606" s="745" t="s">
        <v>4479</v>
      </c>
      <c r="J606" s="745" t="s">
        <v>1872</v>
      </c>
      <c r="K606" s="745" t="s">
        <v>2167</v>
      </c>
      <c r="L606" s="748">
        <v>0</v>
      </c>
      <c r="M606" s="748">
        <v>0</v>
      </c>
      <c r="N606" s="745">
        <v>1</v>
      </c>
      <c r="O606" s="749">
        <v>0.5</v>
      </c>
      <c r="P606" s="748"/>
      <c r="Q606" s="750"/>
      <c r="R606" s="745"/>
      <c r="S606" s="750">
        <v>0</v>
      </c>
      <c r="T606" s="749"/>
      <c r="U606" s="744">
        <v>0</v>
      </c>
    </row>
    <row r="607" spans="1:21" ht="14.4" customHeight="1" x14ac:dyDescent="0.3">
      <c r="A607" s="743">
        <v>30</v>
      </c>
      <c r="B607" s="745" t="s">
        <v>550</v>
      </c>
      <c r="C607" s="745">
        <v>89301301</v>
      </c>
      <c r="D607" s="746" t="s">
        <v>4981</v>
      </c>
      <c r="E607" s="747" t="s">
        <v>3892</v>
      </c>
      <c r="F607" s="745" t="s">
        <v>3881</v>
      </c>
      <c r="G607" s="745" t="s">
        <v>4480</v>
      </c>
      <c r="H607" s="745" t="s">
        <v>2717</v>
      </c>
      <c r="I607" s="745" t="s">
        <v>3209</v>
      </c>
      <c r="J607" s="745" t="s">
        <v>3731</v>
      </c>
      <c r="K607" s="745" t="s">
        <v>3732</v>
      </c>
      <c r="L607" s="748">
        <v>47.1</v>
      </c>
      <c r="M607" s="748">
        <v>47.1</v>
      </c>
      <c r="N607" s="745">
        <v>1</v>
      </c>
      <c r="O607" s="749">
        <v>0.5</v>
      </c>
      <c r="P607" s="748"/>
      <c r="Q607" s="750">
        <v>0</v>
      </c>
      <c r="R607" s="745"/>
      <c r="S607" s="750">
        <v>0</v>
      </c>
      <c r="T607" s="749"/>
      <c r="U607" s="744">
        <v>0</v>
      </c>
    </row>
    <row r="608" spans="1:21" ht="14.4" customHeight="1" x14ac:dyDescent="0.3">
      <c r="A608" s="743">
        <v>30</v>
      </c>
      <c r="B608" s="745" t="s">
        <v>550</v>
      </c>
      <c r="C608" s="745">
        <v>89301301</v>
      </c>
      <c r="D608" s="746" t="s">
        <v>4981</v>
      </c>
      <c r="E608" s="747" t="s">
        <v>3892</v>
      </c>
      <c r="F608" s="745" t="s">
        <v>3881</v>
      </c>
      <c r="G608" s="745" t="s">
        <v>4481</v>
      </c>
      <c r="H608" s="745" t="s">
        <v>551</v>
      </c>
      <c r="I608" s="745" t="s">
        <v>1195</v>
      </c>
      <c r="J608" s="745" t="s">
        <v>1196</v>
      </c>
      <c r="K608" s="745" t="s">
        <v>1197</v>
      </c>
      <c r="L608" s="748">
        <v>0</v>
      </c>
      <c r="M608" s="748">
        <v>0</v>
      </c>
      <c r="N608" s="745">
        <v>2</v>
      </c>
      <c r="O608" s="749">
        <v>1</v>
      </c>
      <c r="P608" s="748">
        <v>0</v>
      </c>
      <c r="Q608" s="750"/>
      <c r="R608" s="745">
        <v>2</v>
      </c>
      <c r="S608" s="750">
        <v>1</v>
      </c>
      <c r="T608" s="749">
        <v>1</v>
      </c>
      <c r="U608" s="744">
        <v>1</v>
      </c>
    </row>
    <row r="609" spans="1:21" ht="14.4" customHeight="1" x14ac:dyDescent="0.3">
      <c r="A609" s="743">
        <v>30</v>
      </c>
      <c r="B609" s="745" t="s">
        <v>550</v>
      </c>
      <c r="C609" s="745">
        <v>89301301</v>
      </c>
      <c r="D609" s="746" t="s">
        <v>4981</v>
      </c>
      <c r="E609" s="747" t="s">
        <v>3892</v>
      </c>
      <c r="F609" s="745" t="s">
        <v>3881</v>
      </c>
      <c r="G609" s="745" t="s">
        <v>4029</v>
      </c>
      <c r="H609" s="745" t="s">
        <v>2717</v>
      </c>
      <c r="I609" s="745" t="s">
        <v>4030</v>
      </c>
      <c r="J609" s="745" t="s">
        <v>2917</v>
      </c>
      <c r="K609" s="745" t="s">
        <v>2918</v>
      </c>
      <c r="L609" s="748">
        <v>107.81</v>
      </c>
      <c r="M609" s="748">
        <v>215.62</v>
      </c>
      <c r="N609" s="745">
        <v>2</v>
      </c>
      <c r="O609" s="749">
        <v>1</v>
      </c>
      <c r="P609" s="748"/>
      <c r="Q609" s="750">
        <v>0</v>
      </c>
      <c r="R609" s="745"/>
      <c r="S609" s="750">
        <v>0</v>
      </c>
      <c r="T609" s="749"/>
      <c r="U609" s="744">
        <v>0</v>
      </c>
    </row>
    <row r="610" spans="1:21" ht="14.4" customHeight="1" x14ac:dyDescent="0.3">
      <c r="A610" s="743">
        <v>30</v>
      </c>
      <c r="B610" s="745" t="s">
        <v>550</v>
      </c>
      <c r="C610" s="745">
        <v>89301301</v>
      </c>
      <c r="D610" s="746" t="s">
        <v>4981</v>
      </c>
      <c r="E610" s="747" t="s">
        <v>3892</v>
      </c>
      <c r="F610" s="745" t="s">
        <v>3881</v>
      </c>
      <c r="G610" s="745" t="s">
        <v>4029</v>
      </c>
      <c r="H610" s="745" t="s">
        <v>2717</v>
      </c>
      <c r="I610" s="745" t="s">
        <v>4030</v>
      </c>
      <c r="J610" s="745" t="s">
        <v>2917</v>
      </c>
      <c r="K610" s="745" t="s">
        <v>2918</v>
      </c>
      <c r="L610" s="748">
        <v>71.86</v>
      </c>
      <c r="M610" s="748">
        <v>143.72</v>
      </c>
      <c r="N610" s="745">
        <v>2</v>
      </c>
      <c r="O610" s="749">
        <v>0.5</v>
      </c>
      <c r="P610" s="748"/>
      <c r="Q610" s="750">
        <v>0</v>
      </c>
      <c r="R610" s="745"/>
      <c r="S610" s="750">
        <v>0</v>
      </c>
      <c r="T610" s="749"/>
      <c r="U610" s="744">
        <v>0</v>
      </c>
    </row>
    <row r="611" spans="1:21" ht="14.4" customHeight="1" x14ac:dyDescent="0.3">
      <c r="A611" s="743">
        <v>30</v>
      </c>
      <c r="B611" s="745" t="s">
        <v>550</v>
      </c>
      <c r="C611" s="745">
        <v>89301301</v>
      </c>
      <c r="D611" s="746" t="s">
        <v>4981</v>
      </c>
      <c r="E611" s="747" t="s">
        <v>3892</v>
      </c>
      <c r="F611" s="745" t="s">
        <v>3881</v>
      </c>
      <c r="G611" s="745" t="s">
        <v>4031</v>
      </c>
      <c r="H611" s="745" t="s">
        <v>2717</v>
      </c>
      <c r="I611" s="745" t="s">
        <v>2752</v>
      </c>
      <c r="J611" s="745" t="s">
        <v>2753</v>
      </c>
      <c r="K611" s="745" t="s">
        <v>1331</v>
      </c>
      <c r="L611" s="748">
        <v>27.11</v>
      </c>
      <c r="M611" s="748">
        <v>108.44</v>
      </c>
      <c r="N611" s="745">
        <v>4</v>
      </c>
      <c r="O611" s="749">
        <v>1.5</v>
      </c>
      <c r="P611" s="748"/>
      <c r="Q611" s="750">
        <v>0</v>
      </c>
      <c r="R611" s="745"/>
      <c r="S611" s="750">
        <v>0</v>
      </c>
      <c r="T611" s="749"/>
      <c r="U611" s="744">
        <v>0</v>
      </c>
    </row>
    <row r="612" spans="1:21" ht="14.4" customHeight="1" x14ac:dyDescent="0.3">
      <c r="A612" s="743">
        <v>30</v>
      </c>
      <c r="B612" s="745" t="s">
        <v>550</v>
      </c>
      <c r="C612" s="745">
        <v>89301301</v>
      </c>
      <c r="D612" s="746" t="s">
        <v>4981</v>
      </c>
      <c r="E612" s="747" t="s">
        <v>3892</v>
      </c>
      <c r="F612" s="745" t="s">
        <v>3881</v>
      </c>
      <c r="G612" s="745" t="s">
        <v>4032</v>
      </c>
      <c r="H612" s="745" t="s">
        <v>551</v>
      </c>
      <c r="I612" s="745" t="s">
        <v>1171</v>
      </c>
      <c r="J612" s="745" t="s">
        <v>4033</v>
      </c>
      <c r="K612" s="745" t="s">
        <v>4034</v>
      </c>
      <c r="L612" s="748">
        <v>0</v>
      </c>
      <c r="M612" s="748">
        <v>0</v>
      </c>
      <c r="N612" s="745">
        <v>5</v>
      </c>
      <c r="O612" s="749">
        <v>3</v>
      </c>
      <c r="P612" s="748"/>
      <c r="Q612" s="750"/>
      <c r="R612" s="745"/>
      <c r="S612" s="750">
        <v>0</v>
      </c>
      <c r="T612" s="749"/>
      <c r="U612" s="744">
        <v>0</v>
      </c>
    </row>
    <row r="613" spans="1:21" ht="14.4" customHeight="1" x14ac:dyDescent="0.3">
      <c r="A613" s="743">
        <v>30</v>
      </c>
      <c r="B613" s="745" t="s">
        <v>550</v>
      </c>
      <c r="C613" s="745">
        <v>89301301</v>
      </c>
      <c r="D613" s="746" t="s">
        <v>4981</v>
      </c>
      <c r="E613" s="747" t="s">
        <v>3892</v>
      </c>
      <c r="F613" s="745" t="s">
        <v>3881</v>
      </c>
      <c r="G613" s="745" t="s">
        <v>4035</v>
      </c>
      <c r="H613" s="745" t="s">
        <v>551</v>
      </c>
      <c r="I613" s="745" t="s">
        <v>4036</v>
      </c>
      <c r="J613" s="745" t="s">
        <v>1979</v>
      </c>
      <c r="K613" s="745" t="s">
        <v>1980</v>
      </c>
      <c r="L613" s="748">
        <v>98.31</v>
      </c>
      <c r="M613" s="748">
        <v>589.86</v>
      </c>
      <c r="N613" s="745">
        <v>6</v>
      </c>
      <c r="O613" s="749">
        <v>3</v>
      </c>
      <c r="P613" s="748">
        <v>98.31</v>
      </c>
      <c r="Q613" s="750">
        <v>0.16666666666666666</v>
      </c>
      <c r="R613" s="745">
        <v>1</v>
      </c>
      <c r="S613" s="750">
        <v>0.16666666666666666</v>
      </c>
      <c r="T613" s="749">
        <v>0.5</v>
      </c>
      <c r="U613" s="744">
        <v>0.16666666666666666</v>
      </c>
    </row>
    <row r="614" spans="1:21" ht="14.4" customHeight="1" x14ac:dyDescent="0.3">
      <c r="A614" s="743">
        <v>30</v>
      </c>
      <c r="B614" s="745" t="s">
        <v>550</v>
      </c>
      <c r="C614" s="745">
        <v>89301301</v>
      </c>
      <c r="D614" s="746" t="s">
        <v>4981</v>
      </c>
      <c r="E614" s="747" t="s">
        <v>3892</v>
      </c>
      <c r="F614" s="745" t="s">
        <v>3881</v>
      </c>
      <c r="G614" s="745" t="s">
        <v>4037</v>
      </c>
      <c r="H614" s="745" t="s">
        <v>2717</v>
      </c>
      <c r="I614" s="745" t="s">
        <v>2770</v>
      </c>
      <c r="J614" s="745" t="s">
        <v>2771</v>
      </c>
      <c r="K614" s="745" t="s">
        <v>3207</v>
      </c>
      <c r="L614" s="748">
        <v>106.3</v>
      </c>
      <c r="M614" s="748">
        <v>106.3</v>
      </c>
      <c r="N614" s="745">
        <v>1</v>
      </c>
      <c r="O614" s="749">
        <v>0.5</v>
      </c>
      <c r="P614" s="748"/>
      <c r="Q614" s="750">
        <v>0</v>
      </c>
      <c r="R614" s="745"/>
      <c r="S614" s="750">
        <v>0</v>
      </c>
      <c r="T614" s="749"/>
      <c r="U614" s="744">
        <v>0</v>
      </c>
    </row>
    <row r="615" spans="1:21" ht="14.4" customHeight="1" x14ac:dyDescent="0.3">
      <c r="A615" s="743">
        <v>30</v>
      </c>
      <c r="B615" s="745" t="s">
        <v>550</v>
      </c>
      <c r="C615" s="745">
        <v>89301301</v>
      </c>
      <c r="D615" s="746" t="s">
        <v>4981</v>
      </c>
      <c r="E615" s="747" t="s">
        <v>3892</v>
      </c>
      <c r="F615" s="745" t="s">
        <v>3881</v>
      </c>
      <c r="G615" s="745" t="s">
        <v>4037</v>
      </c>
      <c r="H615" s="745" t="s">
        <v>2717</v>
      </c>
      <c r="I615" s="745" t="s">
        <v>2837</v>
      </c>
      <c r="J615" s="745" t="s">
        <v>2838</v>
      </c>
      <c r="K615" s="745" t="s">
        <v>3695</v>
      </c>
      <c r="L615" s="748">
        <v>53.16</v>
      </c>
      <c r="M615" s="748">
        <v>53.16</v>
      </c>
      <c r="N615" s="745">
        <v>1</v>
      </c>
      <c r="O615" s="749">
        <v>0.5</v>
      </c>
      <c r="P615" s="748"/>
      <c r="Q615" s="750">
        <v>0</v>
      </c>
      <c r="R615" s="745"/>
      <c r="S615" s="750">
        <v>0</v>
      </c>
      <c r="T615" s="749"/>
      <c r="U615" s="744">
        <v>0</v>
      </c>
    </row>
    <row r="616" spans="1:21" ht="14.4" customHeight="1" x14ac:dyDescent="0.3">
      <c r="A616" s="743">
        <v>30</v>
      </c>
      <c r="B616" s="745" t="s">
        <v>550</v>
      </c>
      <c r="C616" s="745">
        <v>89301301</v>
      </c>
      <c r="D616" s="746" t="s">
        <v>4981</v>
      </c>
      <c r="E616" s="747" t="s">
        <v>3892</v>
      </c>
      <c r="F616" s="745" t="s">
        <v>3881</v>
      </c>
      <c r="G616" s="745" t="s">
        <v>4037</v>
      </c>
      <c r="H616" s="745" t="s">
        <v>2717</v>
      </c>
      <c r="I616" s="745" t="s">
        <v>2841</v>
      </c>
      <c r="J616" s="745" t="s">
        <v>2842</v>
      </c>
      <c r="K616" s="745" t="s">
        <v>3696</v>
      </c>
      <c r="L616" s="748">
        <v>90.35</v>
      </c>
      <c r="M616" s="748">
        <v>361.4</v>
      </c>
      <c r="N616" s="745">
        <v>4</v>
      </c>
      <c r="O616" s="749">
        <v>1.5</v>
      </c>
      <c r="P616" s="748">
        <v>90.35</v>
      </c>
      <c r="Q616" s="750">
        <v>0.25</v>
      </c>
      <c r="R616" s="745">
        <v>1</v>
      </c>
      <c r="S616" s="750">
        <v>0.25</v>
      </c>
      <c r="T616" s="749">
        <v>0.5</v>
      </c>
      <c r="U616" s="744">
        <v>0.33333333333333331</v>
      </c>
    </row>
    <row r="617" spans="1:21" ht="14.4" customHeight="1" x14ac:dyDescent="0.3">
      <c r="A617" s="743">
        <v>30</v>
      </c>
      <c r="B617" s="745" t="s">
        <v>550</v>
      </c>
      <c r="C617" s="745">
        <v>89301301</v>
      </c>
      <c r="D617" s="746" t="s">
        <v>4981</v>
      </c>
      <c r="E617" s="747" t="s">
        <v>3892</v>
      </c>
      <c r="F617" s="745" t="s">
        <v>3881</v>
      </c>
      <c r="G617" s="745" t="s">
        <v>4044</v>
      </c>
      <c r="H617" s="745" t="s">
        <v>2717</v>
      </c>
      <c r="I617" s="745" t="s">
        <v>2804</v>
      </c>
      <c r="J617" s="745" t="s">
        <v>2805</v>
      </c>
      <c r="K617" s="745" t="s">
        <v>569</v>
      </c>
      <c r="L617" s="748">
        <v>38.130000000000003</v>
      </c>
      <c r="M617" s="748">
        <v>38.130000000000003</v>
      </c>
      <c r="N617" s="745">
        <v>1</v>
      </c>
      <c r="O617" s="749">
        <v>0.5</v>
      </c>
      <c r="P617" s="748"/>
      <c r="Q617" s="750">
        <v>0</v>
      </c>
      <c r="R617" s="745"/>
      <c r="S617" s="750">
        <v>0</v>
      </c>
      <c r="T617" s="749"/>
      <c r="U617" s="744">
        <v>0</v>
      </c>
    </row>
    <row r="618" spans="1:21" ht="14.4" customHeight="1" x14ac:dyDescent="0.3">
      <c r="A618" s="743">
        <v>30</v>
      </c>
      <c r="B618" s="745" t="s">
        <v>550</v>
      </c>
      <c r="C618" s="745">
        <v>89301301</v>
      </c>
      <c r="D618" s="746" t="s">
        <v>4981</v>
      </c>
      <c r="E618" s="747" t="s">
        <v>3892</v>
      </c>
      <c r="F618" s="745" t="s">
        <v>3881</v>
      </c>
      <c r="G618" s="745" t="s">
        <v>4048</v>
      </c>
      <c r="H618" s="745" t="s">
        <v>551</v>
      </c>
      <c r="I618" s="745" t="s">
        <v>3417</v>
      </c>
      <c r="J618" s="745" t="s">
        <v>1368</v>
      </c>
      <c r="K618" s="745" t="s">
        <v>1369</v>
      </c>
      <c r="L618" s="748">
        <v>49.92</v>
      </c>
      <c r="M618" s="748">
        <v>149.76</v>
      </c>
      <c r="N618" s="745">
        <v>3</v>
      </c>
      <c r="O618" s="749">
        <v>0.5</v>
      </c>
      <c r="P618" s="748">
        <v>149.76</v>
      </c>
      <c r="Q618" s="750">
        <v>1</v>
      </c>
      <c r="R618" s="745">
        <v>3</v>
      </c>
      <c r="S618" s="750">
        <v>1</v>
      </c>
      <c r="T618" s="749">
        <v>0.5</v>
      </c>
      <c r="U618" s="744">
        <v>1</v>
      </c>
    </row>
    <row r="619" spans="1:21" ht="14.4" customHeight="1" x14ac:dyDescent="0.3">
      <c r="A619" s="743">
        <v>30</v>
      </c>
      <c r="B619" s="745" t="s">
        <v>550</v>
      </c>
      <c r="C619" s="745">
        <v>89301301</v>
      </c>
      <c r="D619" s="746" t="s">
        <v>4981</v>
      </c>
      <c r="E619" s="747" t="s">
        <v>3892</v>
      </c>
      <c r="F619" s="745" t="s">
        <v>3881</v>
      </c>
      <c r="G619" s="745" t="s">
        <v>4048</v>
      </c>
      <c r="H619" s="745" t="s">
        <v>551</v>
      </c>
      <c r="I619" s="745" t="s">
        <v>4341</v>
      </c>
      <c r="J619" s="745" t="s">
        <v>943</v>
      </c>
      <c r="K619" s="745" t="s">
        <v>1411</v>
      </c>
      <c r="L619" s="748">
        <v>0</v>
      </c>
      <c r="M619" s="748">
        <v>0</v>
      </c>
      <c r="N619" s="745">
        <v>1</v>
      </c>
      <c r="O619" s="749">
        <v>0.5</v>
      </c>
      <c r="P619" s="748"/>
      <c r="Q619" s="750"/>
      <c r="R619" s="745"/>
      <c r="S619" s="750">
        <v>0</v>
      </c>
      <c r="T619" s="749"/>
      <c r="U619" s="744">
        <v>0</v>
      </c>
    </row>
    <row r="620" spans="1:21" ht="14.4" customHeight="1" x14ac:dyDescent="0.3">
      <c r="A620" s="743">
        <v>30</v>
      </c>
      <c r="B620" s="745" t="s">
        <v>550</v>
      </c>
      <c r="C620" s="745">
        <v>89301301</v>
      </c>
      <c r="D620" s="746" t="s">
        <v>4981</v>
      </c>
      <c r="E620" s="747" t="s">
        <v>3892</v>
      </c>
      <c r="F620" s="745" t="s">
        <v>3881</v>
      </c>
      <c r="G620" s="745" t="s">
        <v>4048</v>
      </c>
      <c r="H620" s="745" t="s">
        <v>551</v>
      </c>
      <c r="I620" s="745" t="s">
        <v>903</v>
      </c>
      <c r="J620" s="745" t="s">
        <v>900</v>
      </c>
      <c r="K620" s="745" t="s">
        <v>4049</v>
      </c>
      <c r="L620" s="748">
        <v>23.4</v>
      </c>
      <c r="M620" s="748">
        <v>163.79999999999998</v>
      </c>
      <c r="N620" s="745">
        <v>7</v>
      </c>
      <c r="O620" s="749">
        <v>3</v>
      </c>
      <c r="P620" s="748"/>
      <c r="Q620" s="750">
        <v>0</v>
      </c>
      <c r="R620" s="745"/>
      <c r="S620" s="750">
        <v>0</v>
      </c>
      <c r="T620" s="749"/>
      <c r="U620" s="744">
        <v>0</v>
      </c>
    </row>
    <row r="621" spans="1:21" ht="14.4" customHeight="1" x14ac:dyDescent="0.3">
      <c r="A621" s="743">
        <v>30</v>
      </c>
      <c r="B621" s="745" t="s">
        <v>550</v>
      </c>
      <c r="C621" s="745">
        <v>89301301</v>
      </c>
      <c r="D621" s="746" t="s">
        <v>4981</v>
      </c>
      <c r="E621" s="747" t="s">
        <v>3892</v>
      </c>
      <c r="F621" s="745" t="s">
        <v>3881</v>
      </c>
      <c r="G621" s="745" t="s">
        <v>4048</v>
      </c>
      <c r="H621" s="745" t="s">
        <v>551</v>
      </c>
      <c r="I621" s="745" t="s">
        <v>957</v>
      </c>
      <c r="J621" s="745" t="s">
        <v>4230</v>
      </c>
      <c r="K621" s="745" t="s">
        <v>1072</v>
      </c>
      <c r="L621" s="748">
        <v>60.02</v>
      </c>
      <c r="M621" s="748">
        <v>480.15999999999997</v>
      </c>
      <c r="N621" s="745">
        <v>8</v>
      </c>
      <c r="O621" s="749">
        <v>2</v>
      </c>
      <c r="P621" s="748"/>
      <c r="Q621" s="750">
        <v>0</v>
      </c>
      <c r="R621" s="745"/>
      <c r="S621" s="750">
        <v>0</v>
      </c>
      <c r="T621" s="749"/>
      <c r="U621" s="744">
        <v>0</v>
      </c>
    </row>
    <row r="622" spans="1:21" ht="14.4" customHeight="1" x14ac:dyDescent="0.3">
      <c r="A622" s="743">
        <v>30</v>
      </c>
      <c r="B622" s="745" t="s">
        <v>550</v>
      </c>
      <c r="C622" s="745">
        <v>89301301</v>
      </c>
      <c r="D622" s="746" t="s">
        <v>4981</v>
      </c>
      <c r="E622" s="747" t="s">
        <v>3892</v>
      </c>
      <c r="F622" s="745" t="s">
        <v>3881</v>
      </c>
      <c r="G622" s="745" t="s">
        <v>4048</v>
      </c>
      <c r="H622" s="745" t="s">
        <v>551</v>
      </c>
      <c r="I622" s="745" t="s">
        <v>4342</v>
      </c>
      <c r="J622" s="745" t="s">
        <v>1744</v>
      </c>
      <c r="K622" s="745" t="s">
        <v>4343</v>
      </c>
      <c r="L622" s="748">
        <v>0</v>
      </c>
      <c r="M622" s="748">
        <v>0</v>
      </c>
      <c r="N622" s="745">
        <v>2</v>
      </c>
      <c r="O622" s="749">
        <v>1</v>
      </c>
      <c r="P622" s="748">
        <v>0</v>
      </c>
      <c r="Q622" s="750"/>
      <c r="R622" s="745">
        <v>1</v>
      </c>
      <c r="S622" s="750">
        <v>0.5</v>
      </c>
      <c r="T622" s="749">
        <v>0.5</v>
      </c>
      <c r="U622" s="744">
        <v>0.5</v>
      </c>
    </row>
    <row r="623" spans="1:21" ht="14.4" customHeight="1" x14ac:dyDescent="0.3">
      <c r="A623" s="743">
        <v>30</v>
      </c>
      <c r="B623" s="745" t="s">
        <v>550</v>
      </c>
      <c r="C623" s="745">
        <v>89301301</v>
      </c>
      <c r="D623" s="746" t="s">
        <v>4981</v>
      </c>
      <c r="E623" s="747" t="s">
        <v>3892</v>
      </c>
      <c r="F623" s="745" t="s">
        <v>3881</v>
      </c>
      <c r="G623" s="745" t="s">
        <v>4048</v>
      </c>
      <c r="H623" s="745" t="s">
        <v>551</v>
      </c>
      <c r="I623" s="745" t="s">
        <v>1066</v>
      </c>
      <c r="J623" s="745" t="s">
        <v>1744</v>
      </c>
      <c r="K623" s="745" t="s">
        <v>4052</v>
      </c>
      <c r="L623" s="748">
        <v>33.68</v>
      </c>
      <c r="M623" s="748">
        <v>33.68</v>
      </c>
      <c r="N623" s="745">
        <v>1</v>
      </c>
      <c r="O623" s="749">
        <v>0.5</v>
      </c>
      <c r="P623" s="748"/>
      <c r="Q623" s="750">
        <v>0</v>
      </c>
      <c r="R623" s="745"/>
      <c r="S623" s="750">
        <v>0</v>
      </c>
      <c r="T623" s="749"/>
      <c r="U623" s="744">
        <v>0</v>
      </c>
    </row>
    <row r="624" spans="1:21" ht="14.4" customHeight="1" x14ac:dyDescent="0.3">
      <c r="A624" s="743">
        <v>30</v>
      </c>
      <c r="B624" s="745" t="s">
        <v>550</v>
      </c>
      <c r="C624" s="745">
        <v>89301301</v>
      </c>
      <c r="D624" s="746" t="s">
        <v>4981</v>
      </c>
      <c r="E624" s="747" t="s">
        <v>3892</v>
      </c>
      <c r="F624" s="745" t="s">
        <v>3881</v>
      </c>
      <c r="G624" s="745" t="s">
        <v>4048</v>
      </c>
      <c r="H624" s="745" t="s">
        <v>551</v>
      </c>
      <c r="I624" s="745" t="s">
        <v>1070</v>
      </c>
      <c r="J624" s="745" t="s">
        <v>1071</v>
      </c>
      <c r="K624" s="745" t="s">
        <v>1072</v>
      </c>
      <c r="L624" s="748">
        <v>60.02</v>
      </c>
      <c r="M624" s="748">
        <v>60.02</v>
      </c>
      <c r="N624" s="745">
        <v>1</v>
      </c>
      <c r="O624" s="749">
        <v>0.5</v>
      </c>
      <c r="P624" s="748"/>
      <c r="Q624" s="750">
        <v>0</v>
      </c>
      <c r="R624" s="745"/>
      <c r="S624" s="750">
        <v>0</v>
      </c>
      <c r="T624" s="749"/>
      <c r="U624" s="744">
        <v>0</v>
      </c>
    </row>
    <row r="625" spans="1:21" ht="14.4" customHeight="1" x14ac:dyDescent="0.3">
      <c r="A625" s="743">
        <v>30</v>
      </c>
      <c r="B625" s="745" t="s">
        <v>550</v>
      </c>
      <c r="C625" s="745">
        <v>89301301</v>
      </c>
      <c r="D625" s="746" t="s">
        <v>4981</v>
      </c>
      <c r="E625" s="747" t="s">
        <v>3892</v>
      </c>
      <c r="F625" s="745" t="s">
        <v>3881</v>
      </c>
      <c r="G625" s="745" t="s">
        <v>4344</v>
      </c>
      <c r="H625" s="745" t="s">
        <v>551</v>
      </c>
      <c r="I625" s="745" t="s">
        <v>3294</v>
      </c>
      <c r="J625" s="745" t="s">
        <v>3295</v>
      </c>
      <c r="K625" s="745" t="s">
        <v>3956</v>
      </c>
      <c r="L625" s="748">
        <v>31.54</v>
      </c>
      <c r="M625" s="748">
        <v>31.54</v>
      </c>
      <c r="N625" s="745">
        <v>1</v>
      </c>
      <c r="O625" s="749">
        <v>0.5</v>
      </c>
      <c r="P625" s="748"/>
      <c r="Q625" s="750">
        <v>0</v>
      </c>
      <c r="R625" s="745"/>
      <c r="S625" s="750">
        <v>0</v>
      </c>
      <c r="T625" s="749"/>
      <c r="U625" s="744">
        <v>0</v>
      </c>
    </row>
    <row r="626" spans="1:21" ht="14.4" customHeight="1" x14ac:dyDescent="0.3">
      <c r="A626" s="743">
        <v>30</v>
      </c>
      <c r="B626" s="745" t="s">
        <v>550</v>
      </c>
      <c r="C626" s="745">
        <v>89301301</v>
      </c>
      <c r="D626" s="746" t="s">
        <v>4981</v>
      </c>
      <c r="E626" s="747" t="s">
        <v>3892</v>
      </c>
      <c r="F626" s="745" t="s">
        <v>3881</v>
      </c>
      <c r="G626" s="745" t="s">
        <v>4056</v>
      </c>
      <c r="H626" s="745" t="s">
        <v>551</v>
      </c>
      <c r="I626" s="745" t="s">
        <v>1002</v>
      </c>
      <c r="J626" s="745" t="s">
        <v>1003</v>
      </c>
      <c r="K626" s="745" t="s">
        <v>4057</v>
      </c>
      <c r="L626" s="748">
        <v>81.03</v>
      </c>
      <c r="M626" s="748">
        <v>162.06</v>
      </c>
      <c r="N626" s="745">
        <v>2</v>
      </c>
      <c r="O626" s="749">
        <v>1</v>
      </c>
      <c r="P626" s="748"/>
      <c r="Q626" s="750">
        <v>0</v>
      </c>
      <c r="R626" s="745"/>
      <c r="S626" s="750">
        <v>0</v>
      </c>
      <c r="T626" s="749"/>
      <c r="U626" s="744">
        <v>0</v>
      </c>
    </row>
    <row r="627" spans="1:21" ht="14.4" customHeight="1" x14ac:dyDescent="0.3">
      <c r="A627" s="743">
        <v>30</v>
      </c>
      <c r="B627" s="745" t="s">
        <v>550</v>
      </c>
      <c r="C627" s="745">
        <v>89301301</v>
      </c>
      <c r="D627" s="746" t="s">
        <v>4981</v>
      </c>
      <c r="E627" s="747" t="s">
        <v>3892</v>
      </c>
      <c r="F627" s="745" t="s">
        <v>3881</v>
      </c>
      <c r="G627" s="745" t="s">
        <v>4056</v>
      </c>
      <c r="H627" s="745" t="s">
        <v>551</v>
      </c>
      <c r="I627" s="745" t="s">
        <v>4482</v>
      </c>
      <c r="J627" s="745" t="s">
        <v>1003</v>
      </c>
      <c r="K627" s="745" t="s">
        <v>4483</v>
      </c>
      <c r="L627" s="748">
        <v>0</v>
      </c>
      <c r="M627" s="748">
        <v>0</v>
      </c>
      <c r="N627" s="745">
        <v>1</v>
      </c>
      <c r="O627" s="749">
        <v>0.5</v>
      </c>
      <c r="P627" s="748"/>
      <c r="Q627" s="750"/>
      <c r="R627" s="745"/>
      <c r="S627" s="750">
        <v>0</v>
      </c>
      <c r="T627" s="749"/>
      <c r="U627" s="744">
        <v>0</v>
      </c>
    </row>
    <row r="628" spans="1:21" ht="14.4" customHeight="1" x14ac:dyDescent="0.3">
      <c r="A628" s="743">
        <v>30</v>
      </c>
      <c r="B628" s="745" t="s">
        <v>550</v>
      </c>
      <c r="C628" s="745">
        <v>89301301</v>
      </c>
      <c r="D628" s="746" t="s">
        <v>4981</v>
      </c>
      <c r="E628" s="747" t="s">
        <v>3892</v>
      </c>
      <c r="F628" s="745" t="s">
        <v>3881</v>
      </c>
      <c r="G628" s="745" t="s">
        <v>4484</v>
      </c>
      <c r="H628" s="745" t="s">
        <v>551</v>
      </c>
      <c r="I628" s="745" t="s">
        <v>4485</v>
      </c>
      <c r="J628" s="745" t="s">
        <v>2713</v>
      </c>
      <c r="K628" s="745" t="s">
        <v>2714</v>
      </c>
      <c r="L628" s="748">
        <v>469.61</v>
      </c>
      <c r="M628" s="748">
        <v>469.61</v>
      </c>
      <c r="N628" s="745">
        <v>1</v>
      </c>
      <c r="O628" s="749">
        <v>0.5</v>
      </c>
      <c r="P628" s="748"/>
      <c r="Q628" s="750">
        <v>0</v>
      </c>
      <c r="R628" s="745"/>
      <c r="S628" s="750">
        <v>0</v>
      </c>
      <c r="T628" s="749"/>
      <c r="U628" s="744">
        <v>0</v>
      </c>
    </row>
    <row r="629" spans="1:21" ht="14.4" customHeight="1" x14ac:dyDescent="0.3">
      <c r="A629" s="743">
        <v>30</v>
      </c>
      <c r="B629" s="745" t="s">
        <v>550</v>
      </c>
      <c r="C629" s="745">
        <v>89301301</v>
      </c>
      <c r="D629" s="746" t="s">
        <v>4981</v>
      </c>
      <c r="E629" s="747" t="s">
        <v>3892</v>
      </c>
      <c r="F629" s="745" t="s">
        <v>3881</v>
      </c>
      <c r="G629" s="745" t="s">
        <v>4345</v>
      </c>
      <c r="H629" s="745" t="s">
        <v>2717</v>
      </c>
      <c r="I629" s="745" t="s">
        <v>3175</v>
      </c>
      <c r="J629" s="745" t="s">
        <v>3176</v>
      </c>
      <c r="K629" s="745" t="s">
        <v>3177</v>
      </c>
      <c r="L629" s="748">
        <v>73.5</v>
      </c>
      <c r="M629" s="748">
        <v>73.5</v>
      </c>
      <c r="N629" s="745">
        <v>1</v>
      </c>
      <c r="O629" s="749">
        <v>0.5</v>
      </c>
      <c r="P629" s="748"/>
      <c r="Q629" s="750">
        <v>0</v>
      </c>
      <c r="R629" s="745"/>
      <c r="S629" s="750">
        <v>0</v>
      </c>
      <c r="T629" s="749"/>
      <c r="U629" s="744">
        <v>0</v>
      </c>
    </row>
    <row r="630" spans="1:21" ht="14.4" customHeight="1" x14ac:dyDescent="0.3">
      <c r="A630" s="743">
        <v>30</v>
      </c>
      <c r="B630" s="745" t="s">
        <v>550</v>
      </c>
      <c r="C630" s="745">
        <v>89301301</v>
      </c>
      <c r="D630" s="746" t="s">
        <v>4981</v>
      </c>
      <c r="E630" s="747" t="s">
        <v>3892</v>
      </c>
      <c r="F630" s="745" t="s">
        <v>3881</v>
      </c>
      <c r="G630" s="745" t="s">
        <v>4058</v>
      </c>
      <c r="H630" s="745" t="s">
        <v>2717</v>
      </c>
      <c r="I630" s="745" t="s">
        <v>3062</v>
      </c>
      <c r="J630" s="745" t="s">
        <v>2779</v>
      </c>
      <c r="K630" s="745" t="s">
        <v>3063</v>
      </c>
      <c r="L630" s="748">
        <v>468.96</v>
      </c>
      <c r="M630" s="748">
        <v>468.96</v>
      </c>
      <c r="N630" s="745">
        <v>1</v>
      </c>
      <c r="O630" s="749">
        <v>0.5</v>
      </c>
      <c r="P630" s="748"/>
      <c r="Q630" s="750">
        <v>0</v>
      </c>
      <c r="R630" s="745"/>
      <c r="S630" s="750">
        <v>0</v>
      </c>
      <c r="T630" s="749"/>
      <c r="U630" s="744">
        <v>0</v>
      </c>
    </row>
    <row r="631" spans="1:21" ht="14.4" customHeight="1" x14ac:dyDescent="0.3">
      <c r="A631" s="743">
        <v>30</v>
      </c>
      <c r="B631" s="745" t="s">
        <v>550</v>
      </c>
      <c r="C631" s="745">
        <v>89301301</v>
      </c>
      <c r="D631" s="746" t="s">
        <v>4981</v>
      </c>
      <c r="E631" s="747" t="s">
        <v>3892</v>
      </c>
      <c r="F631" s="745" t="s">
        <v>3881</v>
      </c>
      <c r="G631" s="745" t="s">
        <v>4058</v>
      </c>
      <c r="H631" s="745" t="s">
        <v>2717</v>
      </c>
      <c r="I631" s="745" t="s">
        <v>3065</v>
      </c>
      <c r="J631" s="745" t="s">
        <v>2779</v>
      </c>
      <c r="K631" s="745" t="s">
        <v>3066</v>
      </c>
      <c r="L631" s="748">
        <v>625.29</v>
      </c>
      <c r="M631" s="748">
        <v>14381.669999999998</v>
      </c>
      <c r="N631" s="745">
        <v>23</v>
      </c>
      <c r="O631" s="749">
        <v>11</v>
      </c>
      <c r="P631" s="748">
        <v>4377.03</v>
      </c>
      <c r="Q631" s="750">
        <v>0.30434782608695654</v>
      </c>
      <c r="R631" s="745">
        <v>7</v>
      </c>
      <c r="S631" s="750">
        <v>0.30434782608695654</v>
      </c>
      <c r="T631" s="749">
        <v>3.5</v>
      </c>
      <c r="U631" s="744">
        <v>0.31818181818181818</v>
      </c>
    </row>
    <row r="632" spans="1:21" ht="14.4" customHeight="1" x14ac:dyDescent="0.3">
      <c r="A632" s="743">
        <v>30</v>
      </c>
      <c r="B632" s="745" t="s">
        <v>550</v>
      </c>
      <c r="C632" s="745">
        <v>89301301</v>
      </c>
      <c r="D632" s="746" t="s">
        <v>4981</v>
      </c>
      <c r="E632" s="747" t="s">
        <v>3892</v>
      </c>
      <c r="F632" s="745" t="s">
        <v>3881</v>
      </c>
      <c r="G632" s="745" t="s">
        <v>4058</v>
      </c>
      <c r="H632" s="745" t="s">
        <v>2717</v>
      </c>
      <c r="I632" s="745" t="s">
        <v>2778</v>
      </c>
      <c r="J632" s="745" t="s">
        <v>2779</v>
      </c>
      <c r="K632" s="745" t="s">
        <v>2780</v>
      </c>
      <c r="L632" s="748">
        <v>937.93</v>
      </c>
      <c r="M632" s="748">
        <v>7503.44</v>
      </c>
      <c r="N632" s="745">
        <v>8</v>
      </c>
      <c r="O632" s="749">
        <v>3.5</v>
      </c>
      <c r="P632" s="748">
        <v>3751.72</v>
      </c>
      <c r="Q632" s="750">
        <v>0.5</v>
      </c>
      <c r="R632" s="745">
        <v>4</v>
      </c>
      <c r="S632" s="750">
        <v>0.5</v>
      </c>
      <c r="T632" s="749">
        <v>1.5</v>
      </c>
      <c r="U632" s="744">
        <v>0.42857142857142855</v>
      </c>
    </row>
    <row r="633" spans="1:21" ht="14.4" customHeight="1" x14ac:dyDescent="0.3">
      <c r="A633" s="743">
        <v>30</v>
      </c>
      <c r="B633" s="745" t="s">
        <v>550</v>
      </c>
      <c r="C633" s="745">
        <v>89301301</v>
      </c>
      <c r="D633" s="746" t="s">
        <v>4981</v>
      </c>
      <c r="E633" s="747" t="s">
        <v>3892</v>
      </c>
      <c r="F633" s="745" t="s">
        <v>3881</v>
      </c>
      <c r="G633" s="745" t="s">
        <v>4058</v>
      </c>
      <c r="H633" s="745" t="s">
        <v>2717</v>
      </c>
      <c r="I633" s="745" t="s">
        <v>2782</v>
      </c>
      <c r="J633" s="745" t="s">
        <v>2779</v>
      </c>
      <c r="K633" s="745" t="s">
        <v>2783</v>
      </c>
      <c r="L633" s="748">
        <v>1166.47</v>
      </c>
      <c r="M633" s="748">
        <v>2332.94</v>
      </c>
      <c r="N633" s="745">
        <v>2</v>
      </c>
      <c r="O633" s="749">
        <v>0.5</v>
      </c>
      <c r="P633" s="748"/>
      <c r="Q633" s="750">
        <v>0</v>
      </c>
      <c r="R633" s="745"/>
      <c r="S633" s="750">
        <v>0</v>
      </c>
      <c r="T633" s="749"/>
      <c r="U633" s="744">
        <v>0</v>
      </c>
    </row>
    <row r="634" spans="1:21" ht="14.4" customHeight="1" x14ac:dyDescent="0.3">
      <c r="A634" s="743">
        <v>30</v>
      </c>
      <c r="B634" s="745" t="s">
        <v>550</v>
      </c>
      <c r="C634" s="745">
        <v>89301301</v>
      </c>
      <c r="D634" s="746" t="s">
        <v>4981</v>
      </c>
      <c r="E634" s="747" t="s">
        <v>3892</v>
      </c>
      <c r="F634" s="745" t="s">
        <v>3881</v>
      </c>
      <c r="G634" s="745" t="s">
        <v>4058</v>
      </c>
      <c r="H634" s="745" t="s">
        <v>2717</v>
      </c>
      <c r="I634" s="745" t="s">
        <v>2785</v>
      </c>
      <c r="J634" s="745" t="s">
        <v>2779</v>
      </c>
      <c r="K634" s="745" t="s">
        <v>2786</v>
      </c>
      <c r="L634" s="748">
        <v>1458.07</v>
      </c>
      <c r="M634" s="748">
        <v>2916.14</v>
      </c>
      <c r="N634" s="745">
        <v>2</v>
      </c>
      <c r="O634" s="749">
        <v>1</v>
      </c>
      <c r="P634" s="748"/>
      <c r="Q634" s="750">
        <v>0</v>
      </c>
      <c r="R634" s="745"/>
      <c r="S634" s="750">
        <v>0</v>
      </c>
      <c r="T634" s="749"/>
      <c r="U634" s="744">
        <v>0</v>
      </c>
    </row>
    <row r="635" spans="1:21" ht="14.4" customHeight="1" x14ac:dyDescent="0.3">
      <c r="A635" s="743">
        <v>30</v>
      </c>
      <c r="B635" s="745" t="s">
        <v>550</v>
      </c>
      <c r="C635" s="745">
        <v>89301301</v>
      </c>
      <c r="D635" s="746" t="s">
        <v>4981</v>
      </c>
      <c r="E635" s="747" t="s">
        <v>3892</v>
      </c>
      <c r="F635" s="745" t="s">
        <v>3881</v>
      </c>
      <c r="G635" s="745" t="s">
        <v>4058</v>
      </c>
      <c r="H635" s="745" t="s">
        <v>2717</v>
      </c>
      <c r="I635" s="745" t="s">
        <v>2862</v>
      </c>
      <c r="J635" s="745" t="s">
        <v>2863</v>
      </c>
      <c r="K635" s="745" t="s">
        <v>2780</v>
      </c>
      <c r="L635" s="748">
        <v>1749.69</v>
      </c>
      <c r="M635" s="748">
        <v>6998.76</v>
      </c>
      <c r="N635" s="745">
        <v>4</v>
      </c>
      <c r="O635" s="749">
        <v>1</v>
      </c>
      <c r="P635" s="748"/>
      <c r="Q635" s="750">
        <v>0</v>
      </c>
      <c r="R635" s="745"/>
      <c r="S635" s="750">
        <v>0</v>
      </c>
      <c r="T635" s="749"/>
      <c r="U635" s="744">
        <v>0</v>
      </c>
    </row>
    <row r="636" spans="1:21" ht="14.4" customHeight="1" x14ac:dyDescent="0.3">
      <c r="A636" s="743">
        <v>30</v>
      </c>
      <c r="B636" s="745" t="s">
        <v>550</v>
      </c>
      <c r="C636" s="745">
        <v>89301301</v>
      </c>
      <c r="D636" s="746" t="s">
        <v>4981</v>
      </c>
      <c r="E636" s="747" t="s">
        <v>3892</v>
      </c>
      <c r="F636" s="745" t="s">
        <v>3881</v>
      </c>
      <c r="G636" s="745" t="s">
        <v>4486</v>
      </c>
      <c r="H636" s="745" t="s">
        <v>551</v>
      </c>
      <c r="I636" s="745" t="s">
        <v>814</v>
      </c>
      <c r="J636" s="745" t="s">
        <v>815</v>
      </c>
      <c r="K636" s="745" t="s">
        <v>4487</v>
      </c>
      <c r="L636" s="748">
        <v>48.31</v>
      </c>
      <c r="M636" s="748">
        <v>48.31</v>
      </c>
      <c r="N636" s="745">
        <v>1</v>
      </c>
      <c r="O636" s="749">
        <v>0.5</v>
      </c>
      <c r="P636" s="748"/>
      <c r="Q636" s="750">
        <v>0</v>
      </c>
      <c r="R636" s="745"/>
      <c r="S636" s="750">
        <v>0</v>
      </c>
      <c r="T636" s="749"/>
      <c r="U636" s="744">
        <v>0</v>
      </c>
    </row>
    <row r="637" spans="1:21" ht="14.4" customHeight="1" x14ac:dyDescent="0.3">
      <c r="A637" s="743">
        <v>30</v>
      </c>
      <c r="B637" s="745" t="s">
        <v>550</v>
      </c>
      <c r="C637" s="745">
        <v>89301301</v>
      </c>
      <c r="D637" s="746" t="s">
        <v>4981</v>
      </c>
      <c r="E637" s="747" t="s">
        <v>3892</v>
      </c>
      <c r="F637" s="745" t="s">
        <v>3881</v>
      </c>
      <c r="G637" s="745" t="s">
        <v>4061</v>
      </c>
      <c r="H637" s="745" t="s">
        <v>2717</v>
      </c>
      <c r="I637" s="745" t="s">
        <v>3144</v>
      </c>
      <c r="J637" s="745" t="s">
        <v>3145</v>
      </c>
      <c r="K637" s="745" t="s">
        <v>1398</v>
      </c>
      <c r="L637" s="748">
        <v>41.53</v>
      </c>
      <c r="M637" s="748">
        <v>124.59</v>
      </c>
      <c r="N637" s="745">
        <v>3</v>
      </c>
      <c r="O637" s="749">
        <v>1.5</v>
      </c>
      <c r="P637" s="748"/>
      <c r="Q637" s="750">
        <v>0</v>
      </c>
      <c r="R637" s="745"/>
      <c r="S637" s="750">
        <v>0</v>
      </c>
      <c r="T637" s="749"/>
      <c r="U637" s="744">
        <v>0</v>
      </c>
    </row>
    <row r="638" spans="1:21" ht="14.4" customHeight="1" x14ac:dyDescent="0.3">
      <c r="A638" s="743">
        <v>30</v>
      </c>
      <c r="B638" s="745" t="s">
        <v>550</v>
      </c>
      <c r="C638" s="745">
        <v>89301301</v>
      </c>
      <c r="D638" s="746" t="s">
        <v>4981</v>
      </c>
      <c r="E638" s="747" t="s">
        <v>3892</v>
      </c>
      <c r="F638" s="745" t="s">
        <v>3881</v>
      </c>
      <c r="G638" s="745" t="s">
        <v>4061</v>
      </c>
      <c r="H638" s="745" t="s">
        <v>2717</v>
      </c>
      <c r="I638" s="745" t="s">
        <v>3035</v>
      </c>
      <c r="J638" s="745" t="s">
        <v>3036</v>
      </c>
      <c r="K638" s="745" t="s">
        <v>3037</v>
      </c>
      <c r="L638" s="748">
        <v>55.38</v>
      </c>
      <c r="M638" s="748">
        <v>276.90000000000003</v>
      </c>
      <c r="N638" s="745">
        <v>5</v>
      </c>
      <c r="O638" s="749">
        <v>2</v>
      </c>
      <c r="P638" s="748"/>
      <c r="Q638" s="750">
        <v>0</v>
      </c>
      <c r="R638" s="745"/>
      <c r="S638" s="750">
        <v>0</v>
      </c>
      <c r="T638" s="749"/>
      <c r="U638" s="744">
        <v>0</v>
      </c>
    </row>
    <row r="639" spans="1:21" ht="14.4" customHeight="1" x14ac:dyDescent="0.3">
      <c r="A639" s="743">
        <v>30</v>
      </c>
      <c r="B639" s="745" t="s">
        <v>550</v>
      </c>
      <c r="C639" s="745">
        <v>89301301</v>
      </c>
      <c r="D639" s="746" t="s">
        <v>4981</v>
      </c>
      <c r="E639" s="747" t="s">
        <v>3892</v>
      </c>
      <c r="F639" s="745" t="s">
        <v>3881</v>
      </c>
      <c r="G639" s="745" t="s">
        <v>4062</v>
      </c>
      <c r="H639" s="745" t="s">
        <v>551</v>
      </c>
      <c r="I639" s="745" t="s">
        <v>3364</v>
      </c>
      <c r="J639" s="745" t="s">
        <v>3365</v>
      </c>
      <c r="K639" s="745" t="s">
        <v>3366</v>
      </c>
      <c r="L639" s="748">
        <v>153.52000000000001</v>
      </c>
      <c r="M639" s="748">
        <v>614.08000000000004</v>
      </c>
      <c r="N639" s="745">
        <v>4</v>
      </c>
      <c r="O639" s="749">
        <v>3</v>
      </c>
      <c r="P639" s="748"/>
      <c r="Q639" s="750">
        <v>0</v>
      </c>
      <c r="R639" s="745"/>
      <c r="S639" s="750">
        <v>0</v>
      </c>
      <c r="T639" s="749"/>
      <c r="U639" s="744">
        <v>0</v>
      </c>
    </row>
    <row r="640" spans="1:21" ht="14.4" customHeight="1" x14ac:dyDescent="0.3">
      <c r="A640" s="743">
        <v>30</v>
      </c>
      <c r="B640" s="745" t="s">
        <v>550</v>
      </c>
      <c r="C640" s="745">
        <v>89301301</v>
      </c>
      <c r="D640" s="746" t="s">
        <v>4981</v>
      </c>
      <c r="E640" s="747" t="s">
        <v>3892</v>
      </c>
      <c r="F640" s="745" t="s">
        <v>3881</v>
      </c>
      <c r="G640" s="745" t="s">
        <v>4063</v>
      </c>
      <c r="H640" s="745" t="s">
        <v>551</v>
      </c>
      <c r="I640" s="745" t="s">
        <v>4488</v>
      </c>
      <c r="J640" s="745" t="s">
        <v>874</v>
      </c>
      <c r="K640" s="745" t="s">
        <v>4489</v>
      </c>
      <c r="L640" s="748">
        <v>0</v>
      </c>
      <c r="M640" s="748">
        <v>0</v>
      </c>
      <c r="N640" s="745">
        <v>1</v>
      </c>
      <c r="O640" s="749">
        <v>0.5</v>
      </c>
      <c r="P640" s="748">
        <v>0</v>
      </c>
      <c r="Q640" s="750"/>
      <c r="R640" s="745">
        <v>1</v>
      </c>
      <c r="S640" s="750">
        <v>1</v>
      </c>
      <c r="T640" s="749">
        <v>0.5</v>
      </c>
      <c r="U640" s="744">
        <v>1</v>
      </c>
    </row>
    <row r="641" spans="1:21" ht="14.4" customHeight="1" x14ac:dyDescent="0.3">
      <c r="A641" s="743">
        <v>30</v>
      </c>
      <c r="B641" s="745" t="s">
        <v>550</v>
      </c>
      <c r="C641" s="745">
        <v>89301301</v>
      </c>
      <c r="D641" s="746" t="s">
        <v>4981</v>
      </c>
      <c r="E641" s="747" t="s">
        <v>3892</v>
      </c>
      <c r="F641" s="745" t="s">
        <v>3881</v>
      </c>
      <c r="G641" s="745" t="s">
        <v>4063</v>
      </c>
      <c r="H641" s="745" t="s">
        <v>551</v>
      </c>
      <c r="I641" s="745" t="s">
        <v>4064</v>
      </c>
      <c r="J641" s="745" t="s">
        <v>4065</v>
      </c>
      <c r="K641" s="745" t="s">
        <v>875</v>
      </c>
      <c r="L641" s="748">
        <v>97.97</v>
      </c>
      <c r="M641" s="748">
        <v>489.85</v>
      </c>
      <c r="N641" s="745">
        <v>5</v>
      </c>
      <c r="O641" s="749">
        <v>2.5</v>
      </c>
      <c r="P641" s="748"/>
      <c r="Q641" s="750">
        <v>0</v>
      </c>
      <c r="R641" s="745"/>
      <c r="S641" s="750">
        <v>0</v>
      </c>
      <c r="T641" s="749"/>
      <c r="U641" s="744">
        <v>0</v>
      </c>
    </row>
    <row r="642" spans="1:21" ht="14.4" customHeight="1" x14ac:dyDescent="0.3">
      <c r="A642" s="743">
        <v>30</v>
      </c>
      <c r="B642" s="745" t="s">
        <v>550</v>
      </c>
      <c r="C642" s="745">
        <v>89301301</v>
      </c>
      <c r="D642" s="746" t="s">
        <v>4981</v>
      </c>
      <c r="E642" s="747" t="s">
        <v>3892</v>
      </c>
      <c r="F642" s="745" t="s">
        <v>3881</v>
      </c>
      <c r="G642" s="745" t="s">
        <v>4063</v>
      </c>
      <c r="H642" s="745" t="s">
        <v>551</v>
      </c>
      <c r="I642" s="745" t="s">
        <v>4490</v>
      </c>
      <c r="J642" s="745" t="s">
        <v>4491</v>
      </c>
      <c r="K642" s="745" t="s">
        <v>875</v>
      </c>
      <c r="L642" s="748">
        <v>97.97</v>
      </c>
      <c r="M642" s="748">
        <v>293.90999999999997</v>
      </c>
      <c r="N642" s="745">
        <v>3</v>
      </c>
      <c r="O642" s="749">
        <v>0.5</v>
      </c>
      <c r="P642" s="748">
        <v>293.90999999999997</v>
      </c>
      <c r="Q642" s="750">
        <v>1</v>
      </c>
      <c r="R642" s="745">
        <v>3</v>
      </c>
      <c r="S642" s="750">
        <v>1</v>
      </c>
      <c r="T642" s="749">
        <v>0.5</v>
      </c>
      <c r="U642" s="744">
        <v>1</v>
      </c>
    </row>
    <row r="643" spans="1:21" ht="14.4" customHeight="1" x14ac:dyDescent="0.3">
      <c r="A643" s="743">
        <v>30</v>
      </c>
      <c r="B643" s="745" t="s">
        <v>550</v>
      </c>
      <c r="C643" s="745">
        <v>89301301</v>
      </c>
      <c r="D643" s="746" t="s">
        <v>4981</v>
      </c>
      <c r="E643" s="747" t="s">
        <v>3892</v>
      </c>
      <c r="F643" s="745" t="s">
        <v>3881</v>
      </c>
      <c r="G643" s="745" t="s">
        <v>4063</v>
      </c>
      <c r="H643" s="745" t="s">
        <v>551</v>
      </c>
      <c r="I643" s="745" t="s">
        <v>873</v>
      </c>
      <c r="J643" s="745" t="s">
        <v>874</v>
      </c>
      <c r="K643" s="745" t="s">
        <v>4235</v>
      </c>
      <c r="L643" s="748">
        <v>97.97</v>
      </c>
      <c r="M643" s="748">
        <v>881.73</v>
      </c>
      <c r="N643" s="745">
        <v>9</v>
      </c>
      <c r="O643" s="749">
        <v>4</v>
      </c>
      <c r="P643" s="748"/>
      <c r="Q643" s="750">
        <v>0</v>
      </c>
      <c r="R643" s="745"/>
      <c r="S643" s="750">
        <v>0</v>
      </c>
      <c r="T643" s="749"/>
      <c r="U643" s="744">
        <v>0</v>
      </c>
    </row>
    <row r="644" spans="1:21" ht="14.4" customHeight="1" x14ac:dyDescent="0.3">
      <c r="A644" s="743">
        <v>30</v>
      </c>
      <c r="B644" s="745" t="s">
        <v>550</v>
      </c>
      <c r="C644" s="745">
        <v>89301301</v>
      </c>
      <c r="D644" s="746" t="s">
        <v>4981</v>
      </c>
      <c r="E644" s="747" t="s">
        <v>3892</v>
      </c>
      <c r="F644" s="745" t="s">
        <v>3881</v>
      </c>
      <c r="G644" s="745" t="s">
        <v>4063</v>
      </c>
      <c r="H644" s="745" t="s">
        <v>551</v>
      </c>
      <c r="I644" s="745" t="s">
        <v>877</v>
      </c>
      <c r="J644" s="745" t="s">
        <v>874</v>
      </c>
      <c r="K644" s="745" t="s">
        <v>4492</v>
      </c>
      <c r="L644" s="748">
        <v>314.89999999999998</v>
      </c>
      <c r="M644" s="748">
        <v>314.89999999999998</v>
      </c>
      <c r="N644" s="745">
        <v>1</v>
      </c>
      <c r="O644" s="749">
        <v>0.5</v>
      </c>
      <c r="P644" s="748"/>
      <c r="Q644" s="750">
        <v>0</v>
      </c>
      <c r="R644" s="745"/>
      <c r="S644" s="750">
        <v>0</v>
      </c>
      <c r="T644" s="749"/>
      <c r="U644" s="744">
        <v>0</v>
      </c>
    </row>
    <row r="645" spans="1:21" ht="14.4" customHeight="1" x14ac:dyDescent="0.3">
      <c r="A645" s="743">
        <v>30</v>
      </c>
      <c r="B645" s="745" t="s">
        <v>550</v>
      </c>
      <c r="C645" s="745">
        <v>89301301</v>
      </c>
      <c r="D645" s="746" t="s">
        <v>4981</v>
      </c>
      <c r="E645" s="747" t="s">
        <v>3892</v>
      </c>
      <c r="F645" s="745" t="s">
        <v>3881</v>
      </c>
      <c r="G645" s="745" t="s">
        <v>4239</v>
      </c>
      <c r="H645" s="745" t="s">
        <v>551</v>
      </c>
      <c r="I645" s="745" t="s">
        <v>1799</v>
      </c>
      <c r="J645" s="745" t="s">
        <v>4240</v>
      </c>
      <c r="K645" s="745" t="s">
        <v>3973</v>
      </c>
      <c r="L645" s="748">
        <v>19.66</v>
      </c>
      <c r="M645" s="748">
        <v>19.66</v>
      </c>
      <c r="N645" s="745">
        <v>1</v>
      </c>
      <c r="O645" s="749">
        <v>0.5</v>
      </c>
      <c r="P645" s="748">
        <v>19.66</v>
      </c>
      <c r="Q645" s="750">
        <v>1</v>
      </c>
      <c r="R645" s="745">
        <v>1</v>
      </c>
      <c r="S645" s="750">
        <v>1</v>
      </c>
      <c r="T645" s="749">
        <v>0.5</v>
      </c>
      <c r="U645" s="744">
        <v>1</v>
      </c>
    </row>
    <row r="646" spans="1:21" ht="14.4" customHeight="1" x14ac:dyDescent="0.3">
      <c r="A646" s="743">
        <v>30</v>
      </c>
      <c r="B646" s="745" t="s">
        <v>550</v>
      </c>
      <c r="C646" s="745">
        <v>89301301</v>
      </c>
      <c r="D646" s="746" t="s">
        <v>4981</v>
      </c>
      <c r="E646" s="747" t="s">
        <v>3892</v>
      </c>
      <c r="F646" s="745" t="s">
        <v>3881</v>
      </c>
      <c r="G646" s="745" t="s">
        <v>4067</v>
      </c>
      <c r="H646" s="745" t="s">
        <v>2717</v>
      </c>
      <c r="I646" s="745" t="s">
        <v>2821</v>
      </c>
      <c r="J646" s="745" t="s">
        <v>2719</v>
      </c>
      <c r="K646" s="745" t="s">
        <v>3675</v>
      </c>
      <c r="L646" s="748">
        <v>48.98</v>
      </c>
      <c r="M646" s="748">
        <v>1322.4600000000003</v>
      </c>
      <c r="N646" s="745">
        <v>27</v>
      </c>
      <c r="O646" s="749">
        <v>12</v>
      </c>
      <c r="P646" s="748">
        <v>195.92</v>
      </c>
      <c r="Q646" s="750">
        <v>0.14814814814814811</v>
      </c>
      <c r="R646" s="745">
        <v>4</v>
      </c>
      <c r="S646" s="750">
        <v>0.14814814814814814</v>
      </c>
      <c r="T646" s="749">
        <v>1.5</v>
      </c>
      <c r="U646" s="744">
        <v>0.125</v>
      </c>
    </row>
    <row r="647" spans="1:21" ht="14.4" customHeight="1" x14ac:dyDescent="0.3">
      <c r="A647" s="743">
        <v>30</v>
      </c>
      <c r="B647" s="745" t="s">
        <v>550</v>
      </c>
      <c r="C647" s="745">
        <v>89301301</v>
      </c>
      <c r="D647" s="746" t="s">
        <v>4981</v>
      </c>
      <c r="E647" s="747" t="s">
        <v>3892</v>
      </c>
      <c r="F647" s="745" t="s">
        <v>3881</v>
      </c>
      <c r="G647" s="745" t="s">
        <v>4067</v>
      </c>
      <c r="H647" s="745" t="s">
        <v>2717</v>
      </c>
      <c r="I647" s="745" t="s">
        <v>4070</v>
      </c>
      <c r="J647" s="745" t="s">
        <v>2825</v>
      </c>
      <c r="K647" s="745" t="s">
        <v>2826</v>
      </c>
      <c r="L647" s="748">
        <v>0</v>
      </c>
      <c r="M647" s="748">
        <v>0</v>
      </c>
      <c r="N647" s="745">
        <v>1</v>
      </c>
      <c r="O647" s="749">
        <v>0.5</v>
      </c>
      <c r="P647" s="748"/>
      <c r="Q647" s="750"/>
      <c r="R647" s="745"/>
      <c r="S647" s="750">
        <v>0</v>
      </c>
      <c r="T647" s="749"/>
      <c r="U647" s="744">
        <v>0</v>
      </c>
    </row>
    <row r="648" spans="1:21" ht="14.4" customHeight="1" x14ac:dyDescent="0.3">
      <c r="A648" s="743">
        <v>30</v>
      </c>
      <c r="B648" s="745" t="s">
        <v>550</v>
      </c>
      <c r="C648" s="745">
        <v>89301301</v>
      </c>
      <c r="D648" s="746" t="s">
        <v>4981</v>
      </c>
      <c r="E648" s="747" t="s">
        <v>3892</v>
      </c>
      <c r="F648" s="745" t="s">
        <v>3881</v>
      </c>
      <c r="G648" s="745" t="s">
        <v>4067</v>
      </c>
      <c r="H648" s="745" t="s">
        <v>2717</v>
      </c>
      <c r="I648" s="745" t="s">
        <v>4493</v>
      </c>
      <c r="J648" s="745" t="s">
        <v>2719</v>
      </c>
      <c r="K648" s="745" t="s">
        <v>2822</v>
      </c>
      <c r="L648" s="748">
        <v>0</v>
      </c>
      <c r="M648" s="748">
        <v>0</v>
      </c>
      <c r="N648" s="745">
        <v>1</v>
      </c>
      <c r="O648" s="749">
        <v>0.5</v>
      </c>
      <c r="P648" s="748"/>
      <c r="Q648" s="750"/>
      <c r="R648" s="745"/>
      <c r="S648" s="750">
        <v>0</v>
      </c>
      <c r="T648" s="749"/>
      <c r="U648" s="744">
        <v>0</v>
      </c>
    </row>
    <row r="649" spans="1:21" ht="14.4" customHeight="1" x14ac:dyDescent="0.3">
      <c r="A649" s="743">
        <v>30</v>
      </c>
      <c r="B649" s="745" t="s">
        <v>550</v>
      </c>
      <c r="C649" s="745">
        <v>89301301</v>
      </c>
      <c r="D649" s="746" t="s">
        <v>4981</v>
      </c>
      <c r="E649" s="747" t="s">
        <v>3892</v>
      </c>
      <c r="F649" s="745" t="s">
        <v>3881</v>
      </c>
      <c r="G649" s="745" t="s">
        <v>4071</v>
      </c>
      <c r="H649" s="745" t="s">
        <v>551</v>
      </c>
      <c r="I649" s="745" t="s">
        <v>4494</v>
      </c>
      <c r="J649" s="745" t="s">
        <v>1907</v>
      </c>
      <c r="K649" s="745" t="s">
        <v>1908</v>
      </c>
      <c r="L649" s="748">
        <v>169</v>
      </c>
      <c r="M649" s="748">
        <v>338</v>
      </c>
      <c r="N649" s="745">
        <v>2</v>
      </c>
      <c r="O649" s="749">
        <v>1</v>
      </c>
      <c r="P649" s="748">
        <v>169</v>
      </c>
      <c r="Q649" s="750">
        <v>0.5</v>
      </c>
      <c r="R649" s="745">
        <v>1</v>
      </c>
      <c r="S649" s="750">
        <v>0.5</v>
      </c>
      <c r="T649" s="749">
        <v>0.5</v>
      </c>
      <c r="U649" s="744">
        <v>0.5</v>
      </c>
    </row>
    <row r="650" spans="1:21" ht="14.4" customHeight="1" x14ac:dyDescent="0.3">
      <c r="A650" s="743">
        <v>30</v>
      </c>
      <c r="B650" s="745" t="s">
        <v>550</v>
      </c>
      <c r="C650" s="745">
        <v>89301301</v>
      </c>
      <c r="D650" s="746" t="s">
        <v>4981</v>
      </c>
      <c r="E650" s="747" t="s">
        <v>3892</v>
      </c>
      <c r="F650" s="745" t="s">
        <v>3881</v>
      </c>
      <c r="G650" s="745" t="s">
        <v>4074</v>
      </c>
      <c r="H650" s="745" t="s">
        <v>551</v>
      </c>
      <c r="I650" s="745" t="s">
        <v>1291</v>
      </c>
      <c r="J650" s="745" t="s">
        <v>1292</v>
      </c>
      <c r="K650" s="745" t="s">
        <v>1293</v>
      </c>
      <c r="L650" s="748">
        <v>67.42</v>
      </c>
      <c r="M650" s="748">
        <v>741.62000000000012</v>
      </c>
      <c r="N650" s="745">
        <v>11</v>
      </c>
      <c r="O650" s="749">
        <v>3.5</v>
      </c>
      <c r="P650" s="748">
        <v>337.1</v>
      </c>
      <c r="Q650" s="750">
        <v>0.45454545454545453</v>
      </c>
      <c r="R650" s="745">
        <v>5</v>
      </c>
      <c r="S650" s="750">
        <v>0.45454545454545453</v>
      </c>
      <c r="T650" s="749">
        <v>1.5</v>
      </c>
      <c r="U650" s="744">
        <v>0.42857142857142855</v>
      </c>
    </row>
    <row r="651" spans="1:21" ht="14.4" customHeight="1" x14ac:dyDescent="0.3">
      <c r="A651" s="743">
        <v>30</v>
      </c>
      <c r="B651" s="745" t="s">
        <v>550</v>
      </c>
      <c r="C651" s="745">
        <v>89301301</v>
      </c>
      <c r="D651" s="746" t="s">
        <v>4981</v>
      </c>
      <c r="E651" s="747" t="s">
        <v>3892</v>
      </c>
      <c r="F651" s="745" t="s">
        <v>3881</v>
      </c>
      <c r="G651" s="745" t="s">
        <v>4074</v>
      </c>
      <c r="H651" s="745" t="s">
        <v>551</v>
      </c>
      <c r="I651" s="745" t="s">
        <v>1291</v>
      </c>
      <c r="J651" s="745" t="s">
        <v>1292</v>
      </c>
      <c r="K651" s="745" t="s">
        <v>1293</v>
      </c>
      <c r="L651" s="748">
        <v>50.47</v>
      </c>
      <c r="M651" s="748">
        <v>201.88</v>
      </c>
      <c r="N651" s="745">
        <v>4</v>
      </c>
      <c r="O651" s="749">
        <v>2.5</v>
      </c>
      <c r="P651" s="748"/>
      <c r="Q651" s="750">
        <v>0</v>
      </c>
      <c r="R651" s="745"/>
      <c r="S651" s="750">
        <v>0</v>
      </c>
      <c r="T651" s="749"/>
      <c r="U651" s="744">
        <v>0</v>
      </c>
    </row>
    <row r="652" spans="1:21" ht="14.4" customHeight="1" x14ac:dyDescent="0.3">
      <c r="A652" s="743">
        <v>30</v>
      </c>
      <c r="B652" s="745" t="s">
        <v>550</v>
      </c>
      <c r="C652" s="745">
        <v>89301301</v>
      </c>
      <c r="D652" s="746" t="s">
        <v>4981</v>
      </c>
      <c r="E652" s="747" t="s">
        <v>3892</v>
      </c>
      <c r="F652" s="745" t="s">
        <v>3881</v>
      </c>
      <c r="G652" s="745" t="s">
        <v>4074</v>
      </c>
      <c r="H652" s="745" t="s">
        <v>2717</v>
      </c>
      <c r="I652" s="745" t="s">
        <v>2947</v>
      </c>
      <c r="J652" s="745" t="s">
        <v>2948</v>
      </c>
      <c r="K652" s="745" t="s">
        <v>569</v>
      </c>
      <c r="L652" s="748">
        <v>67.42</v>
      </c>
      <c r="M652" s="748">
        <v>67.42</v>
      </c>
      <c r="N652" s="745">
        <v>1</v>
      </c>
      <c r="O652" s="749">
        <v>0.5</v>
      </c>
      <c r="P652" s="748"/>
      <c r="Q652" s="750">
        <v>0</v>
      </c>
      <c r="R652" s="745"/>
      <c r="S652" s="750">
        <v>0</v>
      </c>
      <c r="T652" s="749"/>
      <c r="U652" s="744">
        <v>0</v>
      </c>
    </row>
    <row r="653" spans="1:21" ht="14.4" customHeight="1" x14ac:dyDescent="0.3">
      <c r="A653" s="743">
        <v>30</v>
      </c>
      <c r="B653" s="745" t="s">
        <v>550</v>
      </c>
      <c r="C653" s="745">
        <v>89301301</v>
      </c>
      <c r="D653" s="746" t="s">
        <v>4981</v>
      </c>
      <c r="E653" s="747" t="s">
        <v>3892</v>
      </c>
      <c r="F653" s="745" t="s">
        <v>3881</v>
      </c>
      <c r="G653" s="745" t="s">
        <v>4075</v>
      </c>
      <c r="H653" s="745" t="s">
        <v>551</v>
      </c>
      <c r="I653" s="745" t="s">
        <v>1676</v>
      </c>
      <c r="J653" s="745" t="s">
        <v>1677</v>
      </c>
      <c r="K653" s="745" t="s">
        <v>1146</v>
      </c>
      <c r="L653" s="748">
        <v>160.6</v>
      </c>
      <c r="M653" s="748">
        <v>160.6</v>
      </c>
      <c r="N653" s="745">
        <v>1</v>
      </c>
      <c r="O653" s="749">
        <v>0.5</v>
      </c>
      <c r="P653" s="748"/>
      <c r="Q653" s="750">
        <v>0</v>
      </c>
      <c r="R653" s="745"/>
      <c r="S653" s="750">
        <v>0</v>
      </c>
      <c r="T653" s="749"/>
      <c r="U653" s="744">
        <v>0</v>
      </c>
    </row>
    <row r="654" spans="1:21" ht="14.4" customHeight="1" x14ac:dyDescent="0.3">
      <c r="A654" s="743">
        <v>30</v>
      </c>
      <c r="B654" s="745" t="s">
        <v>550</v>
      </c>
      <c r="C654" s="745">
        <v>89301301</v>
      </c>
      <c r="D654" s="746" t="s">
        <v>4981</v>
      </c>
      <c r="E654" s="747" t="s">
        <v>3892</v>
      </c>
      <c r="F654" s="745" t="s">
        <v>3881</v>
      </c>
      <c r="G654" s="745" t="s">
        <v>4075</v>
      </c>
      <c r="H654" s="745" t="s">
        <v>551</v>
      </c>
      <c r="I654" s="745" t="s">
        <v>1903</v>
      </c>
      <c r="J654" s="745" t="s">
        <v>1904</v>
      </c>
      <c r="K654" s="745" t="s">
        <v>1146</v>
      </c>
      <c r="L654" s="748">
        <v>180.7</v>
      </c>
      <c r="M654" s="748">
        <v>180.7</v>
      </c>
      <c r="N654" s="745">
        <v>1</v>
      </c>
      <c r="O654" s="749">
        <v>0.5</v>
      </c>
      <c r="P654" s="748">
        <v>180.7</v>
      </c>
      <c r="Q654" s="750">
        <v>1</v>
      </c>
      <c r="R654" s="745">
        <v>1</v>
      </c>
      <c r="S654" s="750">
        <v>1</v>
      </c>
      <c r="T654" s="749">
        <v>0.5</v>
      </c>
      <c r="U654" s="744">
        <v>1</v>
      </c>
    </row>
    <row r="655" spans="1:21" ht="14.4" customHeight="1" x14ac:dyDescent="0.3">
      <c r="A655" s="743">
        <v>30</v>
      </c>
      <c r="B655" s="745" t="s">
        <v>550</v>
      </c>
      <c r="C655" s="745">
        <v>89301301</v>
      </c>
      <c r="D655" s="746" t="s">
        <v>4981</v>
      </c>
      <c r="E655" s="747" t="s">
        <v>3892</v>
      </c>
      <c r="F655" s="745" t="s">
        <v>3881</v>
      </c>
      <c r="G655" s="745" t="s">
        <v>4076</v>
      </c>
      <c r="H655" s="745" t="s">
        <v>551</v>
      </c>
      <c r="I655" s="745" t="s">
        <v>1329</v>
      </c>
      <c r="J655" s="745" t="s">
        <v>4077</v>
      </c>
      <c r="K655" s="745" t="s">
        <v>1331</v>
      </c>
      <c r="L655" s="748">
        <v>101.68</v>
      </c>
      <c r="M655" s="748">
        <v>508.40000000000003</v>
      </c>
      <c r="N655" s="745">
        <v>5</v>
      </c>
      <c r="O655" s="749">
        <v>1.5</v>
      </c>
      <c r="P655" s="748">
        <v>203.36</v>
      </c>
      <c r="Q655" s="750">
        <v>0.4</v>
      </c>
      <c r="R655" s="745">
        <v>2</v>
      </c>
      <c r="S655" s="750">
        <v>0.4</v>
      </c>
      <c r="T655" s="749">
        <v>0.5</v>
      </c>
      <c r="U655" s="744">
        <v>0.33333333333333331</v>
      </c>
    </row>
    <row r="656" spans="1:21" ht="14.4" customHeight="1" x14ac:dyDescent="0.3">
      <c r="A656" s="743">
        <v>30</v>
      </c>
      <c r="B656" s="745" t="s">
        <v>550</v>
      </c>
      <c r="C656" s="745">
        <v>89301301</v>
      </c>
      <c r="D656" s="746" t="s">
        <v>4981</v>
      </c>
      <c r="E656" s="747" t="s">
        <v>3892</v>
      </c>
      <c r="F656" s="745" t="s">
        <v>3881</v>
      </c>
      <c r="G656" s="745" t="s">
        <v>4076</v>
      </c>
      <c r="H656" s="745" t="s">
        <v>2717</v>
      </c>
      <c r="I656" s="745" t="s">
        <v>2920</v>
      </c>
      <c r="J656" s="745" t="s">
        <v>2921</v>
      </c>
      <c r="K656" s="745" t="s">
        <v>1146</v>
      </c>
      <c r="L656" s="748">
        <v>101.68</v>
      </c>
      <c r="M656" s="748">
        <v>101.68</v>
      </c>
      <c r="N656" s="745">
        <v>1</v>
      </c>
      <c r="O656" s="749">
        <v>0.5</v>
      </c>
      <c r="P656" s="748">
        <v>101.68</v>
      </c>
      <c r="Q656" s="750">
        <v>1</v>
      </c>
      <c r="R656" s="745">
        <v>1</v>
      </c>
      <c r="S656" s="750">
        <v>1</v>
      </c>
      <c r="T656" s="749">
        <v>0.5</v>
      </c>
      <c r="U656" s="744">
        <v>1</v>
      </c>
    </row>
    <row r="657" spans="1:21" ht="14.4" customHeight="1" x14ac:dyDescent="0.3">
      <c r="A657" s="743">
        <v>30</v>
      </c>
      <c r="B657" s="745" t="s">
        <v>550</v>
      </c>
      <c r="C657" s="745">
        <v>89301301</v>
      </c>
      <c r="D657" s="746" t="s">
        <v>4981</v>
      </c>
      <c r="E657" s="747" t="s">
        <v>3892</v>
      </c>
      <c r="F657" s="745" t="s">
        <v>3881</v>
      </c>
      <c r="G657" s="745" t="s">
        <v>4076</v>
      </c>
      <c r="H657" s="745" t="s">
        <v>551</v>
      </c>
      <c r="I657" s="745" t="s">
        <v>1400</v>
      </c>
      <c r="J657" s="745" t="s">
        <v>1401</v>
      </c>
      <c r="K657" s="745" t="s">
        <v>1331</v>
      </c>
      <c r="L657" s="748">
        <v>203.38</v>
      </c>
      <c r="M657" s="748">
        <v>813.52</v>
      </c>
      <c r="N657" s="745">
        <v>4</v>
      </c>
      <c r="O657" s="749">
        <v>1.5</v>
      </c>
      <c r="P657" s="748"/>
      <c r="Q657" s="750">
        <v>0</v>
      </c>
      <c r="R657" s="745"/>
      <c r="S657" s="750">
        <v>0</v>
      </c>
      <c r="T657" s="749"/>
      <c r="U657" s="744">
        <v>0</v>
      </c>
    </row>
    <row r="658" spans="1:21" ht="14.4" customHeight="1" x14ac:dyDescent="0.3">
      <c r="A658" s="743">
        <v>30</v>
      </c>
      <c r="B658" s="745" t="s">
        <v>550</v>
      </c>
      <c r="C658" s="745">
        <v>89301301</v>
      </c>
      <c r="D658" s="746" t="s">
        <v>4981</v>
      </c>
      <c r="E658" s="747" t="s">
        <v>3892</v>
      </c>
      <c r="F658" s="745" t="s">
        <v>3881</v>
      </c>
      <c r="G658" s="745" t="s">
        <v>4078</v>
      </c>
      <c r="H658" s="745" t="s">
        <v>551</v>
      </c>
      <c r="I658" s="745" t="s">
        <v>4495</v>
      </c>
      <c r="J658" s="745" t="s">
        <v>4496</v>
      </c>
      <c r="K658" s="745" t="s">
        <v>4497</v>
      </c>
      <c r="L658" s="748">
        <v>0</v>
      </c>
      <c r="M658" s="748">
        <v>0</v>
      </c>
      <c r="N658" s="745">
        <v>1</v>
      </c>
      <c r="O658" s="749">
        <v>0.5</v>
      </c>
      <c r="P658" s="748"/>
      <c r="Q658" s="750"/>
      <c r="R658" s="745"/>
      <c r="S658" s="750">
        <v>0</v>
      </c>
      <c r="T658" s="749"/>
      <c r="U658" s="744">
        <v>0</v>
      </c>
    </row>
    <row r="659" spans="1:21" ht="14.4" customHeight="1" x14ac:dyDescent="0.3">
      <c r="A659" s="743">
        <v>30</v>
      </c>
      <c r="B659" s="745" t="s">
        <v>550</v>
      </c>
      <c r="C659" s="745">
        <v>89301301</v>
      </c>
      <c r="D659" s="746" t="s">
        <v>4981</v>
      </c>
      <c r="E659" s="747" t="s">
        <v>3892</v>
      </c>
      <c r="F659" s="745" t="s">
        <v>3881</v>
      </c>
      <c r="G659" s="745" t="s">
        <v>4078</v>
      </c>
      <c r="H659" s="745" t="s">
        <v>551</v>
      </c>
      <c r="I659" s="745" t="s">
        <v>1575</v>
      </c>
      <c r="J659" s="745" t="s">
        <v>4079</v>
      </c>
      <c r="K659" s="745" t="s">
        <v>4080</v>
      </c>
      <c r="L659" s="748">
        <v>0</v>
      </c>
      <c r="M659" s="748">
        <v>0</v>
      </c>
      <c r="N659" s="745">
        <v>1</v>
      </c>
      <c r="O659" s="749">
        <v>0.5</v>
      </c>
      <c r="P659" s="748"/>
      <c r="Q659" s="750"/>
      <c r="R659" s="745"/>
      <c r="S659" s="750">
        <v>0</v>
      </c>
      <c r="T659" s="749"/>
      <c r="U659" s="744">
        <v>0</v>
      </c>
    </row>
    <row r="660" spans="1:21" ht="14.4" customHeight="1" x14ac:dyDescent="0.3">
      <c r="A660" s="743">
        <v>30</v>
      </c>
      <c r="B660" s="745" t="s">
        <v>550</v>
      </c>
      <c r="C660" s="745">
        <v>89301301</v>
      </c>
      <c r="D660" s="746" t="s">
        <v>4981</v>
      </c>
      <c r="E660" s="747" t="s">
        <v>3892</v>
      </c>
      <c r="F660" s="745" t="s">
        <v>3881</v>
      </c>
      <c r="G660" s="745" t="s">
        <v>4498</v>
      </c>
      <c r="H660" s="745" t="s">
        <v>551</v>
      </c>
      <c r="I660" s="745" t="s">
        <v>2605</v>
      </c>
      <c r="J660" s="745" t="s">
        <v>1011</v>
      </c>
      <c r="K660" s="745" t="s">
        <v>1623</v>
      </c>
      <c r="L660" s="748">
        <v>113.37</v>
      </c>
      <c r="M660" s="748">
        <v>113.37</v>
      </c>
      <c r="N660" s="745">
        <v>1</v>
      </c>
      <c r="O660" s="749">
        <v>0.5</v>
      </c>
      <c r="P660" s="748"/>
      <c r="Q660" s="750">
        <v>0</v>
      </c>
      <c r="R660" s="745"/>
      <c r="S660" s="750">
        <v>0</v>
      </c>
      <c r="T660" s="749"/>
      <c r="U660" s="744">
        <v>0</v>
      </c>
    </row>
    <row r="661" spans="1:21" ht="14.4" customHeight="1" x14ac:dyDescent="0.3">
      <c r="A661" s="743">
        <v>30</v>
      </c>
      <c r="B661" s="745" t="s">
        <v>550</v>
      </c>
      <c r="C661" s="745">
        <v>89301301</v>
      </c>
      <c r="D661" s="746" t="s">
        <v>4981</v>
      </c>
      <c r="E661" s="747" t="s">
        <v>3892</v>
      </c>
      <c r="F661" s="745" t="s">
        <v>3881</v>
      </c>
      <c r="G661" s="745" t="s">
        <v>4499</v>
      </c>
      <c r="H661" s="745" t="s">
        <v>551</v>
      </c>
      <c r="I661" s="745" t="s">
        <v>1500</v>
      </c>
      <c r="J661" s="745" t="s">
        <v>1501</v>
      </c>
      <c r="K661" s="745" t="s">
        <v>1502</v>
      </c>
      <c r="L661" s="748">
        <v>73.260000000000005</v>
      </c>
      <c r="M661" s="748">
        <v>73.260000000000005</v>
      </c>
      <c r="N661" s="745">
        <v>1</v>
      </c>
      <c r="O661" s="749">
        <v>1</v>
      </c>
      <c r="P661" s="748"/>
      <c r="Q661" s="750">
        <v>0</v>
      </c>
      <c r="R661" s="745"/>
      <c r="S661" s="750">
        <v>0</v>
      </c>
      <c r="T661" s="749"/>
      <c r="U661" s="744">
        <v>0</v>
      </c>
    </row>
    <row r="662" spans="1:21" ht="14.4" customHeight="1" x14ac:dyDescent="0.3">
      <c r="A662" s="743">
        <v>30</v>
      </c>
      <c r="B662" s="745" t="s">
        <v>550</v>
      </c>
      <c r="C662" s="745">
        <v>89301301</v>
      </c>
      <c r="D662" s="746" t="s">
        <v>4981</v>
      </c>
      <c r="E662" s="747" t="s">
        <v>3892</v>
      </c>
      <c r="F662" s="745" t="s">
        <v>3881</v>
      </c>
      <c r="G662" s="745" t="s">
        <v>4500</v>
      </c>
      <c r="H662" s="745" t="s">
        <v>2717</v>
      </c>
      <c r="I662" s="745" t="s">
        <v>3116</v>
      </c>
      <c r="J662" s="745" t="s">
        <v>3117</v>
      </c>
      <c r="K662" s="745" t="s">
        <v>3832</v>
      </c>
      <c r="L662" s="748">
        <v>1793.46</v>
      </c>
      <c r="M662" s="748">
        <v>1793.46</v>
      </c>
      <c r="N662" s="745">
        <v>1</v>
      </c>
      <c r="O662" s="749">
        <v>0.5</v>
      </c>
      <c r="P662" s="748"/>
      <c r="Q662" s="750">
        <v>0</v>
      </c>
      <c r="R662" s="745"/>
      <c r="S662" s="750">
        <v>0</v>
      </c>
      <c r="T662" s="749"/>
      <c r="U662" s="744">
        <v>0</v>
      </c>
    </row>
    <row r="663" spans="1:21" ht="14.4" customHeight="1" x14ac:dyDescent="0.3">
      <c r="A663" s="743">
        <v>30</v>
      </c>
      <c r="B663" s="745" t="s">
        <v>550</v>
      </c>
      <c r="C663" s="745">
        <v>89301301</v>
      </c>
      <c r="D663" s="746" t="s">
        <v>4981</v>
      </c>
      <c r="E663" s="747" t="s">
        <v>3892</v>
      </c>
      <c r="F663" s="745" t="s">
        <v>3881</v>
      </c>
      <c r="G663" s="745" t="s">
        <v>4363</v>
      </c>
      <c r="H663" s="745" t="s">
        <v>2717</v>
      </c>
      <c r="I663" s="745" t="s">
        <v>2867</v>
      </c>
      <c r="J663" s="745" t="s">
        <v>2868</v>
      </c>
      <c r="K663" s="745" t="s">
        <v>2869</v>
      </c>
      <c r="L663" s="748">
        <v>56.01</v>
      </c>
      <c r="M663" s="748">
        <v>112.02</v>
      </c>
      <c r="N663" s="745">
        <v>2</v>
      </c>
      <c r="O663" s="749">
        <v>1</v>
      </c>
      <c r="P663" s="748"/>
      <c r="Q663" s="750">
        <v>0</v>
      </c>
      <c r="R663" s="745"/>
      <c r="S663" s="750">
        <v>0</v>
      </c>
      <c r="T663" s="749"/>
      <c r="U663" s="744">
        <v>0</v>
      </c>
    </row>
    <row r="664" spans="1:21" ht="14.4" customHeight="1" x14ac:dyDescent="0.3">
      <c r="A664" s="743">
        <v>30</v>
      </c>
      <c r="B664" s="745" t="s">
        <v>550</v>
      </c>
      <c r="C664" s="745">
        <v>89301301</v>
      </c>
      <c r="D664" s="746" t="s">
        <v>4981</v>
      </c>
      <c r="E664" s="747" t="s">
        <v>3892</v>
      </c>
      <c r="F664" s="745" t="s">
        <v>3881</v>
      </c>
      <c r="G664" s="745" t="s">
        <v>4501</v>
      </c>
      <c r="H664" s="745" t="s">
        <v>2717</v>
      </c>
      <c r="I664" s="745" t="s">
        <v>2831</v>
      </c>
      <c r="J664" s="745" t="s">
        <v>2832</v>
      </c>
      <c r="K664" s="745" t="s">
        <v>3707</v>
      </c>
      <c r="L664" s="748">
        <v>167.38</v>
      </c>
      <c r="M664" s="748">
        <v>334.76</v>
      </c>
      <c r="N664" s="745">
        <v>2</v>
      </c>
      <c r="O664" s="749">
        <v>1</v>
      </c>
      <c r="P664" s="748"/>
      <c r="Q664" s="750">
        <v>0</v>
      </c>
      <c r="R664" s="745"/>
      <c r="S664" s="750">
        <v>0</v>
      </c>
      <c r="T664" s="749"/>
      <c r="U664" s="744">
        <v>0</v>
      </c>
    </row>
    <row r="665" spans="1:21" ht="14.4" customHeight="1" x14ac:dyDescent="0.3">
      <c r="A665" s="743">
        <v>30</v>
      </c>
      <c r="B665" s="745" t="s">
        <v>550</v>
      </c>
      <c r="C665" s="745">
        <v>89301301</v>
      </c>
      <c r="D665" s="746" t="s">
        <v>4981</v>
      </c>
      <c r="E665" s="747" t="s">
        <v>3892</v>
      </c>
      <c r="F665" s="745" t="s">
        <v>3881</v>
      </c>
      <c r="G665" s="745" t="s">
        <v>4081</v>
      </c>
      <c r="H665" s="745" t="s">
        <v>2717</v>
      </c>
      <c r="I665" s="745" t="s">
        <v>4502</v>
      </c>
      <c r="J665" s="745" t="s">
        <v>4503</v>
      </c>
      <c r="K665" s="745" t="s">
        <v>1398</v>
      </c>
      <c r="L665" s="748">
        <v>100.92</v>
      </c>
      <c r="M665" s="748">
        <v>100.92</v>
      </c>
      <c r="N665" s="745">
        <v>1</v>
      </c>
      <c r="O665" s="749">
        <v>0.5</v>
      </c>
      <c r="P665" s="748"/>
      <c r="Q665" s="750">
        <v>0</v>
      </c>
      <c r="R665" s="745"/>
      <c r="S665" s="750">
        <v>0</v>
      </c>
      <c r="T665" s="749"/>
      <c r="U665" s="744">
        <v>0</v>
      </c>
    </row>
    <row r="666" spans="1:21" ht="14.4" customHeight="1" x14ac:dyDescent="0.3">
      <c r="A666" s="743">
        <v>30</v>
      </c>
      <c r="B666" s="745" t="s">
        <v>550</v>
      </c>
      <c r="C666" s="745">
        <v>89301301</v>
      </c>
      <c r="D666" s="746" t="s">
        <v>4981</v>
      </c>
      <c r="E666" s="747" t="s">
        <v>3892</v>
      </c>
      <c r="F666" s="745" t="s">
        <v>3881</v>
      </c>
      <c r="G666" s="745" t="s">
        <v>4081</v>
      </c>
      <c r="H666" s="745" t="s">
        <v>2717</v>
      </c>
      <c r="I666" s="745" t="s">
        <v>4082</v>
      </c>
      <c r="J666" s="745" t="s">
        <v>2722</v>
      </c>
      <c r="K666" s="745" t="s">
        <v>4083</v>
      </c>
      <c r="L666" s="748">
        <v>21.92</v>
      </c>
      <c r="M666" s="748">
        <v>43.84</v>
      </c>
      <c r="N666" s="745">
        <v>2</v>
      </c>
      <c r="O666" s="749">
        <v>1</v>
      </c>
      <c r="P666" s="748"/>
      <c r="Q666" s="750">
        <v>0</v>
      </c>
      <c r="R666" s="745"/>
      <c r="S666" s="750">
        <v>0</v>
      </c>
      <c r="T666" s="749"/>
      <c r="U666" s="744">
        <v>0</v>
      </c>
    </row>
    <row r="667" spans="1:21" ht="14.4" customHeight="1" x14ac:dyDescent="0.3">
      <c r="A667" s="743">
        <v>30</v>
      </c>
      <c r="B667" s="745" t="s">
        <v>550</v>
      </c>
      <c r="C667" s="745">
        <v>89301301</v>
      </c>
      <c r="D667" s="746" t="s">
        <v>4981</v>
      </c>
      <c r="E667" s="747" t="s">
        <v>3892</v>
      </c>
      <c r="F667" s="745" t="s">
        <v>3881</v>
      </c>
      <c r="G667" s="745" t="s">
        <v>4081</v>
      </c>
      <c r="H667" s="745" t="s">
        <v>2717</v>
      </c>
      <c r="I667" s="745" t="s">
        <v>4082</v>
      </c>
      <c r="J667" s="745" t="s">
        <v>2722</v>
      </c>
      <c r="K667" s="745" t="s">
        <v>4083</v>
      </c>
      <c r="L667" s="748">
        <v>16.32</v>
      </c>
      <c r="M667" s="748">
        <v>32.64</v>
      </c>
      <c r="N667" s="745">
        <v>2</v>
      </c>
      <c r="O667" s="749">
        <v>1</v>
      </c>
      <c r="P667" s="748"/>
      <c r="Q667" s="750">
        <v>0</v>
      </c>
      <c r="R667" s="745"/>
      <c r="S667" s="750">
        <v>0</v>
      </c>
      <c r="T667" s="749"/>
      <c r="U667" s="744">
        <v>0</v>
      </c>
    </row>
    <row r="668" spans="1:21" ht="14.4" customHeight="1" x14ac:dyDescent="0.3">
      <c r="A668" s="743">
        <v>30</v>
      </c>
      <c r="B668" s="745" t="s">
        <v>550</v>
      </c>
      <c r="C668" s="745">
        <v>89301301</v>
      </c>
      <c r="D668" s="746" t="s">
        <v>4981</v>
      </c>
      <c r="E668" s="747" t="s">
        <v>3892</v>
      </c>
      <c r="F668" s="745" t="s">
        <v>3881</v>
      </c>
      <c r="G668" s="745" t="s">
        <v>4081</v>
      </c>
      <c r="H668" s="745" t="s">
        <v>2717</v>
      </c>
      <c r="I668" s="745" t="s">
        <v>4504</v>
      </c>
      <c r="J668" s="745" t="s">
        <v>2722</v>
      </c>
      <c r="K668" s="745" t="s">
        <v>4505</v>
      </c>
      <c r="L668" s="748">
        <v>27.21</v>
      </c>
      <c r="M668" s="748">
        <v>27.21</v>
      </c>
      <c r="N668" s="745">
        <v>1</v>
      </c>
      <c r="O668" s="749">
        <v>0.5</v>
      </c>
      <c r="P668" s="748">
        <v>27.21</v>
      </c>
      <c r="Q668" s="750">
        <v>1</v>
      </c>
      <c r="R668" s="745">
        <v>1</v>
      </c>
      <c r="S668" s="750">
        <v>1</v>
      </c>
      <c r="T668" s="749">
        <v>0.5</v>
      </c>
      <c r="U668" s="744">
        <v>1</v>
      </c>
    </row>
    <row r="669" spans="1:21" ht="14.4" customHeight="1" x14ac:dyDescent="0.3">
      <c r="A669" s="743">
        <v>30</v>
      </c>
      <c r="B669" s="745" t="s">
        <v>550</v>
      </c>
      <c r="C669" s="745">
        <v>89301301</v>
      </c>
      <c r="D669" s="746" t="s">
        <v>4981</v>
      </c>
      <c r="E669" s="747" t="s">
        <v>3892</v>
      </c>
      <c r="F669" s="745" t="s">
        <v>3881</v>
      </c>
      <c r="G669" s="745" t="s">
        <v>4081</v>
      </c>
      <c r="H669" s="745" t="s">
        <v>2717</v>
      </c>
      <c r="I669" s="745" t="s">
        <v>2845</v>
      </c>
      <c r="J669" s="745" t="s">
        <v>3735</v>
      </c>
      <c r="K669" s="745" t="s">
        <v>1289</v>
      </c>
      <c r="L669" s="748">
        <v>67.42</v>
      </c>
      <c r="M669" s="748">
        <v>67.42</v>
      </c>
      <c r="N669" s="745">
        <v>1</v>
      </c>
      <c r="O669" s="749">
        <v>0.5</v>
      </c>
      <c r="P669" s="748"/>
      <c r="Q669" s="750">
        <v>0</v>
      </c>
      <c r="R669" s="745"/>
      <c r="S669" s="750">
        <v>0</v>
      </c>
      <c r="T669" s="749"/>
      <c r="U669" s="744">
        <v>0</v>
      </c>
    </row>
    <row r="670" spans="1:21" ht="14.4" customHeight="1" x14ac:dyDescent="0.3">
      <c r="A670" s="743">
        <v>30</v>
      </c>
      <c r="B670" s="745" t="s">
        <v>550</v>
      </c>
      <c r="C670" s="745">
        <v>89301301</v>
      </c>
      <c r="D670" s="746" t="s">
        <v>4981</v>
      </c>
      <c r="E670" s="747" t="s">
        <v>3892</v>
      </c>
      <c r="F670" s="745" t="s">
        <v>3881</v>
      </c>
      <c r="G670" s="745" t="s">
        <v>4506</v>
      </c>
      <c r="H670" s="745" t="s">
        <v>551</v>
      </c>
      <c r="I670" s="745" t="s">
        <v>1853</v>
      </c>
      <c r="J670" s="745" t="s">
        <v>4507</v>
      </c>
      <c r="K670" s="745" t="s">
        <v>1008</v>
      </c>
      <c r="L670" s="748">
        <v>117.41</v>
      </c>
      <c r="M670" s="748">
        <v>117.41</v>
      </c>
      <c r="N670" s="745">
        <v>1</v>
      </c>
      <c r="O670" s="749">
        <v>0.5</v>
      </c>
      <c r="P670" s="748"/>
      <c r="Q670" s="750">
        <v>0</v>
      </c>
      <c r="R670" s="745"/>
      <c r="S670" s="750">
        <v>0</v>
      </c>
      <c r="T670" s="749"/>
      <c r="U670" s="744">
        <v>0</v>
      </c>
    </row>
    <row r="671" spans="1:21" ht="14.4" customHeight="1" x14ac:dyDescent="0.3">
      <c r="A671" s="743">
        <v>30</v>
      </c>
      <c r="B671" s="745" t="s">
        <v>550</v>
      </c>
      <c r="C671" s="745">
        <v>89301301</v>
      </c>
      <c r="D671" s="746" t="s">
        <v>4981</v>
      </c>
      <c r="E671" s="747" t="s">
        <v>3892</v>
      </c>
      <c r="F671" s="745" t="s">
        <v>3881</v>
      </c>
      <c r="G671" s="745" t="s">
        <v>4088</v>
      </c>
      <c r="H671" s="745" t="s">
        <v>551</v>
      </c>
      <c r="I671" s="745" t="s">
        <v>1148</v>
      </c>
      <c r="J671" s="745" t="s">
        <v>1149</v>
      </c>
      <c r="K671" s="745" t="s">
        <v>2562</v>
      </c>
      <c r="L671" s="748">
        <v>110.25</v>
      </c>
      <c r="M671" s="748">
        <v>771.75</v>
      </c>
      <c r="N671" s="745">
        <v>7</v>
      </c>
      <c r="O671" s="749">
        <v>2.5</v>
      </c>
      <c r="P671" s="748"/>
      <c r="Q671" s="750">
        <v>0</v>
      </c>
      <c r="R671" s="745"/>
      <c r="S671" s="750">
        <v>0</v>
      </c>
      <c r="T671" s="749"/>
      <c r="U671" s="744">
        <v>0</v>
      </c>
    </row>
    <row r="672" spans="1:21" ht="14.4" customHeight="1" x14ac:dyDescent="0.3">
      <c r="A672" s="743">
        <v>30</v>
      </c>
      <c r="B672" s="745" t="s">
        <v>550</v>
      </c>
      <c r="C672" s="745">
        <v>89301301</v>
      </c>
      <c r="D672" s="746" t="s">
        <v>4981</v>
      </c>
      <c r="E672" s="747" t="s">
        <v>3892</v>
      </c>
      <c r="F672" s="745" t="s">
        <v>3881</v>
      </c>
      <c r="G672" s="745" t="s">
        <v>4508</v>
      </c>
      <c r="H672" s="745" t="s">
        <v>551</v>
      </c>
      <c r="I672" s="745" t="s">
        <v>2441</v>
      </c>
      <c r="J672" s="745" t="s">
        <v>2442</v>
      </c>
      <c r="K672" s="745" t="s">
        <v>2443</v>
      </c>
      <c r="L672" s="748">
        <v>1905.38</v>
      </c>
      <c r="M672" s="748">
        <v>1905.38</v>
      </c>
      <c r="N672" s="745">
        <v>1</v>
      </c>
      <c r="O672" s="749">
        <v>0.5</v>
      </c>
      <c r="P672" s="748"/>
      <c r="Q672" s="750">
        <v>0</v>
      </c>
      <c r="R672" s="745"/>
      <c r="S672" s="750">
        <v>0</v>
      </c>
      <c r="T672" s="749"/>
      <c r="U672" s="744">
        <v>0</v>
      </c>
    </row>
    <row r="673" spans="1:21" ht="14.4" customHeight="1" x14ac:dyDescent="0.3">
      <c r="A673" s="743">
        <v>30</v>
      </c>
      <c r="B673" s="745" t="s">
        <v>550</v>
      </c>
      <c r="C673" s="745">
        <v>89301301</v>
      </c>
      <c r="D673" s="746" t="s">
        <v>4981</v>
      </c>
      <c r="E673" s="747" t="s">
        <v>3892</v>
      </c>
      <c r="F673" s="745" t="s">
        <v>3881</v>
      </c>
      <c r="G673" s="745" t="s">
        <v>4508</v>
      </c>
      <c r="H673" s="745" t="s">
        <v>551</v>
      </c>
      <c r="I673" s="745" t="s">
        <v>1684</v>
      </c>
      <c r="J673" s="745" t="s">
        <v>1685</v>
      </c>
      <c r="K673" s="745" t="s">
        <v>1105</v>
      </c>
      <c r="L673" s="748">
        <v>2484.9699999999998</v>
      </c>
      <c r="M673" s="748">
        <v>4969.9399999999996</v>
      </c>
      <c r="N673" s="745">
        <v>2</v>
      </c>
      <c r="O673" s="749">
        <v>1.5</v>
      </c>
      <c r="P673" s="748"/>
      <c r="Q673" s="750">
        <v>0</v>
      </c>
      <c r="R673" s="745"/>
      <c r="S673" s="750">
        <v>0</v>
      </c>
      <c r="T673" s="749"/>
      <c r="U673" s="744">
        <v>0</v>
      </c>
    </row>
    <row r="674" spans="1:21" ht="14.4" customHeight="1" x14ac:dyDescent="0.3">
      <c r="A674" s="743">
        <v>30</v>
      </c>
      <c r="B674" s="745" t="s">
        <v>550</v>
      </c>
      <c r="C674" s="745">
        <v>89301301</v>
      </c>
      <c r="D674" s="746" t="s">
        <v>4981</v>
      </c>
      <c r="E674" s="747" t="s">
        <v>3892</v>
      </c>
      <c r="F674" s="745" t="s">
        <v>3881</v>
      </c>
      <c r="G674" s="745" t="s">
        <v>4092</v>
      </c>
      <c r="H674" s="745" t="s">
        <v>551</v>
      </c>
      <c r="I674" s="745" t="s">
        <v>1229</v>
      </c>
      <c r="J674" s="745" t="s">
        <v>4093</v>
      </c>
      <c r="K674" s="745" t="s">
        <v>4094</v>
      </c>
      <c r="L674" s="748">
        <v>0</v>
      </c>
      <c r="M674" s="748">
        <v>0</v>
      </c>
      <c r="N674" s="745">
        <v>1</v>
      </c>
      <c r="O674" s="749">
        <v>0.5</v>
      </c>
      <c r="P674" s="748"/>
      <c r="Q674" s="750"/>
      <c r="R674" s="745"/>
      <c r="S674" s="750">
        <v>0</v>
      </c>
      <c r="T674" s="749"/>
      <c r="U674" s="744">
        <v>0</v>
      </c>
    </row>
    <row r="675" spans="1:21" ht="14.4" customHeight="1" x14ac:dyDescent="0.3">
      <c r="A675" s="743">
        <v>30</v>
      </c>
      <c r="B675" s="745" t="s">
        <v>550</v>
      </c>
      <c r="C675" s="745">
        <v>89301301</v>
      </c>
      <c r="D675" s="746" t="s">
        <v>4981</v>
      </c>
      <c r="E675" s="747" t="s">
        <v>3892</v>
      </c>
      <c r="F675" s="745" t="s">
        <v>3881</v>
      </c>
      <c r="G675" s="745" t="s">
        <v>4255</v>
      </c>
      <c r="H675" s="745" t="s">
        <v>551</v>
      </c>
      <c r="I675" s="745" t="s">
        <v>1631</v>
      </c>
      <c r="J675" s="745" t="s">
        <v>1632</v>
      </c>
      <c r="K675" s="745" t="s">
        <v>4509</v>
      </c>
      <c r="L675" s="748">
        <v>74.930000000000007</v>
      </c>
      <c r="M675" s="748">
        <v>74.930000000000007</v>
      </c>
      <c r="N675" s="745">
        <v>1</v>
      </c>
      <c r="O675" s="749">
        <v>0.5</v>
      </c>
      <c r="P675" s="748"/>
      <c r="Q675" s="750">
        <v>0</v>
      </c>
      <c r="R675" s="745"/>
      <c r="S675" s="750">
        <v>0</v>
      </c>
      <c r="T675" s="749"/>
      <c r="U675" s="744">
        <v>0</v>
      </c>
    </row>
    <row r="676" spans="1:21" ht="14.4" customHeight="1" x14ac:dyDescent="0.3">
      <c r="A676" s="743">
        <v>30</v>
      </c>
      <c r="B676" s="745" t="s">
        <v>550</v>
      </c>
      <c r="C676" s="745">
        <v>89301301</v>
      </c>
      <c r="D676" s="746" t="s">
        <v>4981</v>
      </c>
      <c r="E676" s="747" t="s">
        <v>3892</v>
      </c>
      <c r="F676" s="745" t="s">
        <v>3881</v>
      </c>
      <c r="G676" s="745" t="s">
        <v>4255</v>
      </c>
      <c r="H676" s="745" t="s">
        <v>551</v>
      </c>
      <c r="I676" s="745" t="s">
        <v>1241</v>
      </c>
      <c r="J676" s="745" t="s">
        <v>1242</v>
      </c>
      <c r="K676" s="745" t="s">
        <v>4258</v>
      </c>
      <c r="L676" s="748">
        <v>112.13</v>
      </c>
      <c r="M676" s="748">
        <v>336.39</v>
      </c>
      <c r="N676" s="745">
        <v>3</v>
      </c>
      <c r="O676" s="749">
        <v>1.5</v>
      </c>
      <c r="P676" s="748">
        <v>112.13</v>
      </c>
      <c r="Q676" s="750">
        <v>0.33333333333333331</v>
      </c>
      <c r="R676" s="745">
        <v>1</v>
      </c>
      <c r="S676" s="750">
        <v>0.33333333333333331</v>
      </c>
      <c r="T676" s="749">
        <v>0.5</v>
      </c>
      <c r="U676" s="744">
        <v>0.33333333333333331</v>
      </c>
    </row>
    <row r="677" spans="1:21" ht="14.4" customHeight="1" x14ac:dyDescent="0.3">
      <c r="A677" s="743">
        <v>30</v>
      </c>
      <c r="B677" s="745" t="s">
        <v>550</v>
      </c>
      <c r="C677" s="745">
        <v>89301301</v>
      </c>
      <c r="D677" s="746" t="s">
        <v>4981</v>
      </c>
      <c r="E677" s="747" t="s">
        <v>3892</v>
      </c>
      <c r="F677" s="745" t="s">
        <v>3881</v>
      </c>
      <c r="G677" s="745" t="s">
        <v>4510</v>
      </c>
      <c r="H677" s="745" t="s">
        <v>551</v>
      </c>
      <c r="I677" s="745" t="s">
        <v>4511</v>
      </c>
      <c r="J677" s="745" t="s">
        <v>800</v>
      </c>
      <c r="K677" s="745" t="s">
        <v>4011</v>
      </c>
      <c r="L677" s="748">
        <v>0</v>
      </c>
      <c r="M677" s="748">
        <v>0</v>
      </c>
      <c r="N677" s="745">
        <v>1</v>
      </c>
      <c r="O677" s="749">
        <v>1</v>
      </c>
      <c r="P677" s="748"/>
      <c r="Q677" s="750"/>
      <c r="R677" s="745"/>
      <c r="S677" s="750">
        <v>0</v>
      </c>
      <c r="T677" s="749"/>
      <c r="U677" s="744">
        <v>0</v>
      </c>
    </row>
    <row r="678" spans="1:21" ht="14.4" customHeight="1" x14ac:dyDescent="0.3">
      <c r="A678" s="743">
        <v>30</v>
      </c>
      <c r="B678" s="745" t="s">
        <v>550</v>
      </c>
      <c r="C678" s="745">
        <v>89301301</v>
      </c>
      <c r="D678" s="746" t="s">
        <v>4981</v>
      </c>
      <c r="E678" s="747" t="s">
        <v>3892</v>
      </c>
      <c r="F678" s="745" t="s">
        <v>3881</v>
      </c>
      <c r="G678" s="745" t="s">
        <v>4512</v>
      </c>
      <c r="H678" s="745" t="s">
        <v>551</v>
      </c>
      <c r="I678" s="745" t="s">
        <v>4513</v>
      </c>
      <c r="J678" s="745" t="s">
        <v>2646</v>
      </c>
      <c r="K678" s="745" t="s">
        <v>1289</v>
      </c>
      <c r="L678" s="748">
        <v>0</v>
      </c>
      <c r="M678" s="748">
        <v>0</v>
      </c>
      <c r="N678" s="745">
        <v>1</v>
      </c>
      <c r="O678" s="749">
        <v>0.5</v>
      </c>
      <c r="P678" s="748"/>
      <c r="Q678" s="750"/>
      <c r="R678" s="745"/>
      <c r="S678" s="750">
        <v>0</v>
      </c>
      <c r="T678" s="749"/>
      <c r="U678" s="744">
        <v>0</v>
      </c>
    </row>
    <row r="679" spans="1:21" ht="14.4" customHeight="1" x14ac:dyDescent="0.3">
      <c r="A679" s="743">
        <v>30</v>
      </c>
      <c r="B679" s="745" t="s">
        <v>550</v>
      </c>
      <c r="C679" s="745">
        <v>89301301</v>
      </c>
      <c r="D679" s="746" t="s">
        <v>4981</v>
      </c>
      <c r="E679" s="747" t="s">
        <v>3892</v>
      </c>
      <c r="F679" s="745" t="s">
        <v>3881</v>
      </c>
      <c r="G679" s="745" t="s">
        <v>4374</v>
      </c>
      <c r="H679" s="745" t="s">
        <v>2717</v>
      </c>
      <c r="I679" s="745" t="s">
        <v>3099</v>
      </c>
      <c r="J679" s="745" t="s">
        <v>3848</v>
      </c>
      <c r="K679" s="745" t="s">
        <v>3849</v>
      </c>
      <c r="L679" s="748">
        <v>128.80000000000001</v>
      </c>
      <c r="M679" s="748">
        <v>257.60000000000002</v>
      </c>
      <c r="N679" s="745">
        <v>2</v>
      </c>
      <c r="O679" s="749">
        <v>1</v>
      </c>
      <c r="P679" s="748"/>
      <c r="Q679" s="750">
        <v>0</v>
      </c>
      <c r="R679" s="745"/>
      <c r="S679" s="750">
        <v>0</v>
      </c>
      <c r="T679" s="749"/>
      <c r="U679" s="744">
        <v>0</v>
      </c>
    </row>
    <row r="680" spans="1:21" ht="14.4" customHeight="1" x14ac:dyDescent="0.3">
      <c r="A680" s="743">
        <v>30</v>
      </c>
      <c r="B680" s="745" t="s">
        <v>550</v>
      </c>
      <c r="C680" s="745">
        <v>89301301</v>
      </c>
      <c r="D680" s="746" t="s">
        <v>4981</v>
      </c>
      <c r="E680" s="747" t="s">
        <v>3892</v>
      </c>
      <c r="F680" s="745" t="s">
        <v>3881</v>
      </c>
      <c r="G680" s="745" t="s">
        <v>4259</v>
      </c>
      <c r="H680" s="745" t="s">
        <v>2717</v>
      </c>
      <c r="I680" s="745" t="s">
        <v>2950</v>
      </c>
      <c r="J680" s="745" t="s">
        <v>2951</v>
      </c>
      <c r="K680" s="745" t="s">
        <v>1108</v>
      </c>
      <c r="L680" s="748">
        <v>65.3</v>
      </c>
      <c r="M680" s="748">
        <v>65.3</v>
      </c>
      <c r="N680" s="745">
        <v>1</v>
      </c>
      <c r="O680" s="749">
        <v>0.5</v>
      </c>
      <c r="P680" s="748"/>
      <c r="Q680" s="750">
        <v>0</v>
      </c>
      <c r="R680" s="745"/>
      <c r="S680" s="750">
        <v>0</v>
      </c>
      <c r="T680" s="749"/>
      <c r="U680" s="744">
        <v>0</v>
      </c>
    </row>
    <row r="681" spans="1:21" ht="14.4" customHeight="1" x14ac:dyDescent="0.3">
      <c r="A681" s="743">
        <v>30</v>
      </c>
      <c r="B681" s="745" t="s">
        <v>550</v>
      </c>
      <c r="C681" s="745">
        <v>89301301</v>
      </c>
      <c r="D681" s="746" t="s">
        <v>4981</v>
      </c>
      <c r="E681" s="747" t="s">
        <v>3892</v>
      </c>
      <c r="F681" s="745" t="s">
        <v>3881</v>
      </c>
      <c r="G681" s="745" t="s">
        <v>4514</v>
      </c>
      <c r="H681" s="745" t="s">
        <v>551</v>
      </c>
      <c r="I681" s="745" t="s">
        <v>810</v>
      </c>
      <c r="J681" s="745" t="s">
        <v>811</v>
      </c>
      <c r="K681" s="745" t="s">
        <v>4515</v>
      </c>
      <c r="L681" s="748">
        <v>127.5</v>
      </c>
      <c r="M681" s="748">
        <v>255</v>
      </c>
      <c r="N681" s="745">
        <v>2</v>
      </c>
      <c r="O681" s="749">
        <v>0.5</v>
      </c>
      <c r="P681" s="748">
        <v>255</v>
      </c>
      <c r="Q681" s="750">
        <v>1</v>
      </c>
      <c r="R681" s="745">
        <v>2</v>
      </c>
      <c r="S681" s="750">
        <v>1</v>
      </c>
      <c r="T681" s="749">
        <v>0.5</v>
      </c>
      <c r="U681" s="744">
        <v>1</v>
      </c>
    </row>
    <row r="682" spans="1:21" ht="14.4" customHeight="1" x14ac:dyDescent="0.3">
      <c r="A682" s="743">
        <v>30</v>
      </c>
      <c r="B682" s="745" t="s">
        <v>550</v>
      </c>
      <c r="C682" s="745">
        <v>89301301</v>
      </c>
      <c r="D682" s="746" t="s">
        <v>4981</v>
      </c>
      <c r="E682" s="747" t="s">
        <v>3892</v>
      </c>
      <c r="F682" s="745" t="s">
        <v>3881</v>
      </c>
      <c r="G682" s="745" t="s">
        <v>4098</v>
      </c>
      <c r="H682" s="745" t="s">
        <v>551</v>
      </c>
      <c r="I682" s="745" t="s">
        <v>1030</v>
      </c>
      <c r="J682" s="745" t="s">
        <v>4099</v>
      </c>
      <c r="K682" s="745" t="s">
        <v>4100</v>
      </c>
      <c r="L682" s="748">
        <v>0</v>
      </c>
      <c r="M682" s="748">
        <v>0</v>
      </c>
      <c r="N682" s="745">
        <v>14</v>
      </c>
      <c r="O682" s="749">
        <v>8</v>
      </c>
      <c r="P682" s="748">
        <v>0</v>
      </c>
      <c r="Q682" s="750"/>
      <c r="R682" s="745">
        <v>3</v>
      </c>
      <c r="S682" s="750">
        <v>0.21428571428571427</v>
      </c>
      <c r="T682" s="749">
        <v>1.5</v>
      </c>
      <c r="U682" s="744">
        <v>0.1875</v>
      </c>
    </row>
    <row r="683" spans="1:21" ht="14.4" customHeight="1" x14ac:dyDescent="0.3">
      <c r="A683" s="743">
        <v>30</v>
      </c>
      <c r="B683" s="745" t="s">
        <v>550</v>
      </c>
      <c r="C683" s="745">
        <v>89301301</v>
      </c>
      <c r="D683" s="746" t="s">
        <v>4981</v>
      </c>
      <c r="E683" s="747" t="s">
        <v>3892</v>
      </c>
      <c r="F683" s="745" t="s">
        <v>3881</v>
      </c>
      <c r="G683" s="745" t="s">
        <v>4101</v>
      </c>
      <c r="H683" s="745" t="s">
        <v>551</v>
      </c>
      <c r="I683" s="745" t="s">
        <v>769</v>
      </c>
      <c r="J683" s="745" t="s">
        <v>770</v>
      </c>
      <c r="K683" s="745" t="s">
        <v>4102</v>
      </c>
      <c r="L683" s="748">
        <v>43.99</v>
      </c>
      <c r="M683" s="748">
        <v>615.86</v>
      </c>
      <c r="N683" s="745">
        <v>14</v>
      </c>
      <c r="O683" s="749">
        <v>6.5</v>
      </c>
      <c r="P683" s="748">
        <v>175.96</v>
      </c>
      <c r="Q683" s="750">
        <v>0.2857142857142857</v>
      </c>
      <c r="R683" s="745">
        <v>4</v>
      </c>
      <c r="S683" s="750">
        <v>0.2857142857142857</v>
      </c>
      <c r="T683" s="749">
        <v>1.5</v>
      </c>
      <c r="U683" s="744">
        <v>0.23076923076923078</v>
      </c>
    </row>
    <row r="684" spans="1:21" ht="14.4" customHeight="1" x14ac:dyDescent="0.3">
      <c r="A684" s="743">
        <v>30</v>
      </c>
      <c r="B684" s="745" t="s">
        <v>550</v>
      </c>
      <c r="C684" s="745">
        <v>89301301</v>
      </c>
      <c r="D684" s="746" t="s">
        <v>4981</v>
      </c>
      <c r="E684" s="747" t="s">
        <v>3892</v>
      </c>
      <c r="F684" s="745" t="s">
        <v>3881</v>
      </c>
      <c r="G684" s="745" t="s">
        <v>4380</v>
      </c>
      <c r="H684" s="745" t="s">
        <v>551</v>
      </c>
      <c r="I684" s="745" t="s">
        <v>3301</v>
      </c>
      <c r="J684" s="745" t="s">
        <v>3302</v>
      </c>
      <c r="K684" s="745" t="s">
        <v>4382</v>
      </c>
      <c r="L684" s="748">
        <v>23.46</v>
      </c>
      <c r="M684" s="748">
        <v>46.92</v>
      </c>
      <c r="N684" s="745">
        <v>2</v>
      </c>
      <c r="O684" s="749">
        <v>1.5</v>
      </c>
      <c r="P684" s="748"/>
      <c r="Q684" s="750">
        <v>0</v>
      </c>
      <c r="R684" s="745"/>
      <c r="S684" s="750">
        <v>0</v>
      </c>
      <c r="T684" s="749"/>
      <c r="U684" s="744">
        <v>0</v>
      </c>
    </row>
    <row r="685" spans="1:21" ht="14.4" customHeight="1" x14ac:dyDescent="0.3">
      <c r="A685" s="743">
        <v>30</v>
      </c>
      <c r="B685" s="745" t="s">
        <v>550</v>
      </c>
      <c r="C685" s="745">
        <v>89301301</v>
      </c>
      <c r="D685" s="746" t="s">
        <v>4981</v>
      </c>
      <c r="E685" s="747" t="s">
        <v>3892</v>
      </c>
      <c r="F685" s="745" t="s">
        <v>3881</v>
      </c>
      <c r="G685" s="745" t="s">
        <v>4103</v>
      </c>
      <c r="H685" s="745" t="s">
        <v>551</v>
      </c>
      <c r="I685" s="745" t="s">
        <v>1221</v>
      </c>
      <c r="J685" s="745" t="s">
        <v>1222</v>
      </c>
      <c r="K685" s="745" t="s">
        <v>4104</v>
      </c>
      <c r="L685" s="748">
        <v>687.56</v>
      </c>
      <c r="M685" s="748">
        <v>687.56</v>
      </c>
      <c r="N685" s="745">
        <v>1</v>
      </c>
      <c r="O685" s="749">
        <v>0.5</v>
      </c>
      <c r="P685" s="748"/>
      <c r="Q685" s="750">
        <v>0</v>
      </c>
      <c r="R685" s="745"/>
      <c r="S685" s="750">
        <v>0</v>
      </c>
      <c r="T685" s="749"/>
      <c r="U685" s="744">
        <v>0</v>
      </c>
    </row>
    <row r="686" spans="1:21" ht="14.4" customHeight="1" x14ac:dyDescent="0.3">
      <c r="A686" s="743">
        <v>30</v>
      </c>
      <c r="B686" s="745" t="s">
        <v>550</v>
      </c>
      <c r="C686" s="745">
        <v>89301301</v>
      </c>
      <c r="D686" s="746" t="s">
        <v>4981</v>
      </c>
      <c r="E686" s="747" t="s">
        <v>3892</v>
      </c>
      <c r="F686" s="745" t="s">
        <v>3881</v>
      </c>
      <c r="G686" s="745" t="s">
        <v>4516</v>
      </c>
      <c r="H686" s="745" t="s">
        <v>551</v>
      </c>
      <c r="I686" s="745" t="s">
        <v>3309</v>
      </c>
      <c r="J686" s="745" t="s">
        <v>3310</v>
      </c>
      <c r="K686" s="745" t="s">
        <v>4517</v>
      </c>
      <c r="L686" s="748">
        <v>194.73</v>
      </c>
      <c r="M686" s="748">
        <v>194.73</v>
      </c>
      <c r="N686" s="745">
        <v>1</v>
      </c>
      <c r="O686" s="749">
        <v>0.5</v>
      </c>
      <c r="P686" s="748"/>
      <c r="Q686" s="750">
        <v>0</v>
      </c>
      <c r="R686" s="745"/>
      <c r="S686" s="750">
        <v>0</v>
      </c>
      <c r="T686" s="749"/>
      <c r="U686" s="744">
        <v>0</v>
      </c>
    </row>
    <row r="687" spans="1:21" ht="14.4" customHeight="1" x14ac:dyDescent="0.3">
      <c r="A687" s="743">
        <v>30</v>
      </c>
      <c r="B687" s="745" t="s">
        <v>550</v>
      </c>
      <c r="C687" s="745">
        <v>89301301</v>
      </c>
      <c r="D687" s="746" t="s">
        <v>4981</v>
      </c>
      <c r="E687" s="747" t="s">
        <v>3892</v>
      </c>
      <c r="F687" s="745" t="s">
        <v>3881</v>
      </c>
      <c r="G687" s="745" t="s">
        <v>4111</v>
      </c>
      <c r="H687" s="745" t="s">
        <v>551</v>
      </c>
      <c r="I687" s="745" t="s">
        <v>884</v>
      </c>
      <c r="J687" s="745" t="s">
        <v>4113</v>
      </c>
      <c r="K687" s="745" t="s">
        <v>886</v>
      </c>
      <c r="L687" s="748">
        <v>129.94999999999999</v>
      </c>
      <c r="M687" s="748">
        <v>259.89999999999998</v>
      </c>
      <c r="N687" s="745">
        <v>2</v>
      </c>
      <c r="O687" s="749">
        <v>1</v>
      </c>
      <c r="P687" s="748"/>
      <c r="Q687" s="750">
        <v>0</v>
      </c>
      <c r="R687" s="745"/>
      <c r="S687" s="750">
        <v>0</v>
      </c>
      <c r="T687" s="749"/>
      <c r="U687" s="744">
        <v>0</v>
      </c>
    </row>
    <row r="688" spans="1:21" ht="14.4" customHeight="1" x14ac:dyDescent="0.3">
      <c r="A688" s="743">
        <v>30</v>
      </c>
      <c r="B688" s="745" t="s">
        <v>550</v>
      </c>
      <c r="C688" s="745">
        <v>89301301</v>
      </c>
      <c r="D688" s="746" t="s">
        <v>4981</v>
      </c>
      <c r="E688" s="747" t="s">
        <v>3892</v>
      </c>
      <c r="F688" s="745" t="s">
        <v>3881</v>
      </c>
      <c r="G688" s="745" t="s">
        <v>4115</v>
      </c>
      <c r="H688" s="745" t="s">
        <v>551</v>
      </c>
      <c r="I688" s="745" t="s">
        <v>922</v>
      </c>
      <c r="J688" s="745" t="s">
        <v>923</v>
      </c>
      <c r="K688" s="745" t="s">
        <v>4266</v>
      </c>
      <c r="L688" s="748">
        <v>110.66</v>
      </c>
      <c r="M688" s="748">
        <v>110.66</v>
      </c>
      <c r="N688" s="745">
        <v>1</v>
      </c>
      <c r="O688" s="749">
        <v>0.5</v>
      </c>
      <c r="P688" s="748"/>
      <c r="Q688" s="750">
        <v>0</v>
      </c>
      <c r="R688" s="745"/>
      <c r="S688" s="750">
        <v>0</v>
      </c>
      <c r="T688" s="749"/>
      <c r="U688" s="744">
        <v>0</v>
      </c>
    </row>
    <row r="689" spans="1:21" ht="14.4" customHeight="1" x14ac:dyDescent="0.3">
      <c r="A689" s="743">
        <v>30</v>
      </c>
      <c r="B689" s="745" t="s">
        <v>550</v>
      </c>
      <c r="C689" s="745">
        <v>89301301</v>
      </c>
      <c r="D689" s="746" t="s">
        <v>4981</v>
      </c>
      <c r="E689" s="747" t="s">
        <v>3892</v>
      </c>
      <c r="F689" s="745" t="s">
        <v>3881</v>
      </c>
      <c r="G689" s="745" t="s">
        <v>4115</v>
      </c>
      <c r="H689" s="745" t="s">
        <v>551</v>
      </c>
      <c r="I689" s="745" t="s">
        <v>922</v>
      </c>
      <c r="J689" s="745" t="s">
        <v>923</v>
      </c>
      <c r="K689" s="745" t="s">
        <v>4266</v>
      </c>
      <c r="L689" s="748">
        <v>84.64</v>
      </c>
      <c r="M689" s="748">
        <v>84.64</v>
      </c>
      <c r="N689" s="745">
        <v>1</v>
      </c>
      <c r="O689" s="749">
        <v>0.5</v>
      </c>
      <c r="P689" s="748"/>
      <c r="Q689" s="750">
        <v>0</v>
      </c>
      <c r="R689" s="745"/>
      <c r="S689" s="750">
        <v>0</v>
      </c>
      <c r="T689" s="749"/>
      <c r="U689" s="744">
        <v>0</v>
      </c>
    </row>
    <row r="690" spans="1:21" ht="14.4" customHeight="1" x14ac:dyDescent="0.3">
      <c r="A690" s="743">
        <v>30</v>
      </c>
      <c r="B690" s="745" t="s">
        <v>550</v>
      </c>
      <c r="C690" s="745">
        <v>89301301</v>
      </c>
      <c r="D690" s="746" t="s">
        <v>4981</v>
      </c>
      <c r="E690" s="747" t="s">
        <v>3892</v>
      </c>
      <c r="F690" s="745" t="s">
        <v>3881</v>
      </c>
      <c r="G690" s="745" t="s">
        <v>4115</v>
      </c>
      <c r="H690" s="745" t="s">
        <v>551</v>
      </c>
      <c r="I690" s="745" t="s">
        <v>1121</v>
      </c>
      <c r="J690" s="745" t="s">
        <v>4518</v>
      </c>
      <c r="K690" s="745" t="s">
        <v>4519</v>
      </c>
      <c r="L690" s="748">
        <v>105.79</v>
      </c>
      <c r="M690" s="748">
        <v>211.58</v>
      </c>
      <c r="N690" s="745">
        <v>2</v>
      </c>
      <c r="O690" s="749">
        <v>1</v>
      </c>
      <c r="P690" s="748">
        <v>105.79</v>
      </c>
      <c r="Q690" s="750">
        <v>0.5</v>
      </c>
      <c r="R690" s="745">
        <v>1</v>
      </c>
      <c r="S690" s="750">
        <v>0.5</v>
      </c>
      <c r="T690" s="749">
        <v>0.5</v>
      </c>
      <c r="U690" s="744">
        <v>0.5</v>
      </c>
    </row>
    <row r="691" spans="1:21" ht="14.4" customHeight="1" x14ac:dyDescent="0.3">
      <c r="A691" s="743">
        <v>30</v>
      </c>
      <c r="B691" s="745" t="s">
        <v>550</v>
      </c>
      <c r="C691" s="745">
        <v>89301301</v>
      </c>
      <c r="D691" s="746" t="s">
        <v>4981</v>
      </c>
      <c r="E691" s="747" t="s">
        <v>3892</v>
      </c>
      <c r="F691" s="745" t="s">
        <v>3881</v>
      </c>
      <c r="G691" s="745" t="s">
        <v>4115</v>
      </c>
      <c r="H691" s="745" t="s">
        <v>551</v>
      </c>
      <c r="I691" s="745" t="s">
        <v>4520</v>
      </c>
      <c r="J691" s="745" t="s">
        <v>923</v>
      </c>
      <c r="K691" s="745" t="s">
        <v>4266</v>
      </c>
      <c r="L691" s="748">
        <v>110.66</v>
      </c>
      <c r="M691" s="748">
        <v>331.98</v>
      </c>
      <c r="N691" s="745">
        <v>3</v>
      </c>
      <c r="O691" s="749">
        <v>1.5</v>
      </c>
      <c r="P691" s="748"/>
      <c r="Q691" s="750">
        <v>0</v>
      </c>
      <c r="R691" s="745"/>
      <c r="S691" s="750">
        <v>0</v>
      </c>
      <c r="T691" s="749"/>
      <c r="U691" s="744">
        <v>0</v>
      </c>
    </row>
    <row r="692" spans="1:21" ht="14.4" customHeight="1" x14ac:dyDescent="0.3">
      <c r="A692" s="743">
        <v>30</v>
      </c>
      <c r="B692" s="745" t="s">
        <v>550</v>
      </c>
      <c r="C692" s="745">
        <v>89301301</v>
      </c>
      <c r="D692" s="746" t="s">
        <v>4981</v>
      </c>
      <c r="E692" s="747" t="s">
        <v>3892</v>
      </c>
      <c r="F692" s="745" t="s">
        <v>3881</v>
      </c>
      <c r="G692" s="745" t="s">
        <v>4115</v>
      </c>
      <c r="H692" s="745" t="s">
        <v>551</v>
      </c>
      <c r="I692" s="745" t="s">
        <v>4520</v>
      </c>
      <c r="J692" s="745" t="s">
        <v>923</v>
      </c>
      <c r="K692" s="745" t="s">
        <v>4266</v>
      </c>
      <c r="L692" s="748">
        <v>84.64</v>
      </c>
      <c r="M692" s="748">
        <v>169.28</v>
      </c>
      <c r="N692" s="745">
        <v>2</v>
      </c>
      <c r="O692" s="749">
        <v>1</v>
      </c>
      <c r="P692" s="748"/>
      <c r="Q692" s="750">
        <v>0</v>
      </c>
      <c r="R692" s="745"/>
      <c r="S692" s="750">
        <v>0</v>
      </c>
      <c r="T692" s="749"/>
      <c r="U692" s="744">
        <v>0</v>
      </c>
    </row>
    <row r="693" spans="1:21" ht="14.4" customHeight="1" x14ac:dyDescent="0.3">
      <c r="A693" s="743">
        <v>30</v>
      </c>
      <c r="B693" s="745" t="s">
        <v>550</v>
      </c>
      <c r="C693" s="745">
        <v>89301301</v>
      </c>
      <c r="D693" s="746" t="s">
        <v>4981</v>
      </c>
      <c r="E693" s="747" t="s">
        <v>3892</v>
      </c>
      <c r="F693" s="745" t="s">
        <v>3881</v>
      </c>
      <c r="G693" s="745" t="s">
        <v>4521</v>
      </c>
      <c r="H693" s="745" t="s">
        <v>551</v>
      </c>
      <c r="I693" s="745" t="s">
        <v>2158</v>
      </c>
      <c r="J693" s="745" t="s">
        <v>2159</v>
      </c>
      <c r="K693" s="745" t="s">
        <v>4522</v>
      </c>
      <c r="L693" s="748">
        <v>216.16</v>
      </c>
      <c r="M693" s="748">
        <v>216.16</v>
      </c>
      <c r="N693" s="745">
        <v>1</v>
      </c>
      <c r="O693" s="749">
        <v>0.5</v>
      </c>
      <c r="P693" s="748">
        <v>216.16</v>
      </c>
      <c r="Q693" s="750">
        <v>1</v>
      </c>
      <c r="R693" s="745">
        <v>1</v>
      </c>
      <c r="S693" s="750">
        <v>1</v>
      </c>
      <c r="T693" s="749">
        <v>0.5</v>
      </c>
      <c r="U693" s="744">
        <v>1</v>
      </c>
    </row>
    <row r="694" spans="1:21" ht="14.4" customHeight="1" x14ac:dyDescent="0.3">
      <c r="A694" s="743">
        <v>30</v>
      </c>
      <c r="B694" s="745" t="s">
        <v>550</v>
      </c>
      <c r="C694" s="745">
        <v>89301301</v>
      </c>
      <c r="D694" s="746" t="s">
        <v>4981</v>
      </c>
      <c r="E694" s="747" t="s">
        <v>3892</v>
      </c>
      <c r="F694" s="745" t="s">
        <v>3881</v>
      </c>
      <c r="G694" s="745" t="s">
        <v>4119</v>
      </c>
      <c r="H694" s="745" t="s">
        <v>551</v>
      </c>
      <c r="I694" s="745" t="s">
        <v>4120</v>
      </c>
      <c r="J694" s="745" t="s">
        <v>980</v>
      </c>
      <c r="K694" s="745" t="s">
        <v>4121</v>
      </c>
      <c r="L694" s="748">
        <v>0</v>
      </c>
      <c r="M694" s="748">
        <v>0</v>
      </c>
      <c r="N694" s="745">
        <v>2</v>
      </c>
      <c r="O694" s="749">
        <v>1.5</v>
      </c>
      <c r="P694" s="748"/>
      <c r="Q694" s="750"/>
      <c r="R694" s="745"/>
      <c r="S694" s="750">
        <v>0</v>
      </c>
      <c r="T694" s="749"/>
      <c r="U694" s="744">
        <v>0</v>
      </c>
    </row>
    <row r="695" spans="1:21" ht="14.4" customHeight="1" x14ac:dyDescent="0.3">
      <c r="A695" s="743">
        <v>30</v>
      </c>
      <c r="B695" s="745" t="s">
        <v>550</v>
      </c>
      <c r="C695" s="745">
        <v>89301301</v>
      </c>
      <c r="D695" s="746" t="s">
        <v>4981</v>
      </c>
      <c r="E695" s="747" t="s">
        <v>3892</v>
      </c>
      <c r="F695" s="745" t="s">
        <v>3881</v>
      </c>
      <c r="G695" s="745" t="s">
        <v>4119</v>
      </c>
      <c r="H695" s="745" t="s">
        <v>551</v>
      </c>
      <c r="I695" s="745" t="s">
        <v>979</v>
      </c>
      <c r="J695" s="745" t="s">
        <v>980</v>
      </c>
      <c r="K695" s="745" t="s">
        <v>1701</v>
      </c>
      <c r="L695" s="748">
        <v>98.31</v>
      </c>
      <c r="M695" s="748">
        <v>884.79000000000008</v>
      </c>
      <c r="N695" s="745">
        <v>9</v>
      </c>
      <c r="O695" s="749">
        <v>4.5</v>
      </c>
      <c r="P695" s="748">
        <v>196.62</v>
      </c>
      <c r="Q695" s="750">
        <v>0.22222222222222221</v>
      </c>
      <c r="R695" s="745">
        <v>2</v>
      </c>
      <c r="S695" s="750">
        <v>0.22222222222222221</v>
      </c>
      <c r="T695" s="749">
        <v>0.5</v>
      </c>
      <c r="U695" s="744">
        <v>0.1111111111111111</v>
      </c>
    </row>
    <row r="696" spans="1:21" ht="14.4" customHeight="1" x14ac:dyDescent="0.3">
      <c r="A696" s="743">
        <v>30</v>
      </c>
      <c r="B696" s="745" t="s">
        <v>550</v>
      </c>
      <c r="C696" s="745">
        <v>89301301</v>
      </c>
      <c r="D696" s="746" t="s">
        <v>4981</v>
      </c>
      <c r="E696" s="747" t="s">
        <v>3892</v>
      </c>
      <c r="F696" s="745" t="s">
        <v>3881</v>
      </c>
      <c r="G696" s="745" t="s">
        <v>4122</v>
      </c>
      <c r="H696" s="745" t="s">
        <v>551</v>
      </c>
      <c r="I696" s="745" t="s">
        <v>1703</v>
      </c>
      <c r="J696" s="745" t="s">
        <v>1549</v>
      </c>
      <c r="K696" s="745" t="s">
        <v>1704</v>
      </c>
      <c r="L696" s="748">
        <v>40.64</v>
      </c>
      <c r="M696" s="748">
        <v>162.56</v>
      </c>
      <c r="N696" s="745">
        <v>4</v>
      </c>
      <c r="O696" s="749">
        <v>3</v>
      </c>
      <c r="P696" s="748"/>
      <c r="Q696" s="750">
        <v>0</v>
      </c>
      <c r="R696" s="745"/>
      <c r="S696" s="750">
        <v>0</v>
      </c>
      <c r="T696" s="749"/>
      <c r="U696" s="744">
        <v>0</v>
      </c>
    </row>
    <row r="697" spans="1:21" ht="14.4" customHeight="1" x14ac:dyDescent="0.3">
      <c r="A697" s="743">
        <v>30</v>
      </c>
      <c r="B697" s="745" t="s">
        <v>550</v>
      </c>
      <c r="C697" s="745">
        <v>89301301</v>
      </c>
      <c r="D697" s="746" t="s">
        <v>4981</v>
      </c>
      <c r="E697" s="747" t="s">
        <v>3892</v>
      </c>
      <c r="F697" s="745" t="s">
        <v>3881</v>
      </c>
      <c r="G697" s="745" t="s">
        <v>4122</v>
      </c>
      <c r="H697" s="745" t="s">
        <v>551</v>
      </c>
      <c r="I697" s="745" t="s">
        <v>1690</v>
      </c>
      <c r="J697" s="745" t="s">
        <v>1549</v>
      </c>
      <c r="K697" s="745" t="s">
        <v>1331</v>
      </c>
      <c r="L697" s="748">
        <v>60.97</v>
      </c>
      <c r="M697" s="748">
        <v>121.94</v>
      </c>
      <c r="N697" s="745">
        <v>2</v>
      </c>
      <c r="O697" s="749">
        <v>1</v>
      </c>
      <c r="P697" s="748"/>
      <c r="Q697" s="750">
        <v>0</v>
      </c>
      <c r="R697" s="745"/>
      <c r="S697" s="750">
        <v>0</v>
      </c>
      <c r="T697" s="749"/>
      <c r="U697" s="744">
        <v>0</v>
      </c>
    </row>
    <row r="698" spans="1:21" ht="14.4" customHeight="1" x14ac:dyDescent="0.3">
      <c r="A698" s="743">
        <v>30</v>
      </c>
      <c r="B698" s="745" t="s">
        <v>550</v>
      </c>
      <c r="C698" s="745">
        <v>89301301</v>
      </c>
      <c r="D698" s="746" t="s">
        <v>4981</v>
      </c>
      <c r="E698" s="747" t="s">
        <v>3892</v>
      </c>
      <c r="F698" s="745" t="s">
        <v>3881</v>
      </c>
      <c r="G698" s="745" t="s">
        <v>4122</v>
      </c>
      <c r="H698" s="745" t="s">
        <v>551</v>
      </c>
      <c r="I698" s="745" t="s">
        <v>1690</v>
      </c>
      <c r="J698" s="745" t="s">
        <v>1549</v>
      </c>
      <c r="K698" s="745" t="s">
        <v>1331</v>
      </c>
      <c r="L698" s="748">
        <v>78.64</v>
      </c>
      <c r="M698" s="748">
        <v>78.64</v>
      </c>
      <c r="N698" s="745">
        <v>1</v>
      </c>
      <c r="O698" s="749">
        <v>0.5</v>
      </c>
      <c r="P698" s="748"/>
      <c r="Q698" s="750">
        <v>0</v>
      </c>
      <c r="R698" s="745"/>
      <c r="S698" s="750">
        <v>0</v>
      </c>
      <c r="T698" s="749"/>
      <c r="U698" s="744">
        <v>0</v>
      </c>
    </row>
    <row r="699" spans="1:21" ht="14.4" customHeight="1" x14ac:dyDescent="0.3">
      <c r="A699" s="743">
        <v>30</v>
      </c>
      <c r="B699" s="745" t="s">
        <v>550</v>
      </c>
      <c r="C699" s="745">
        <v>89301301</v>
      </c>
      <c r="D699" s="746" t="s">
        <v>4981</v>
      </c>
      <c r="E699" s="747" t="s">
        <v>3892</v>
      </c>
      <c r="F699" s="745" t="s">
        <v>3881</v>
      </c>
      <c r="G699" s="745" t="s">
        <v>4126</v>
      </c>
      <c r="H699" s="745" t="s">
        <v>551</v>
      </c>
      <c r="I699" s="745" t="s">
        <v>4392</v>
      </c>
      <c r="J699" s="745" t="s">
        <v>915</v>
      </c>
      <c r="K699" s="745" t="s">
        <v>4393</v>
      </c>
      <c r="L699" s="748">
        <v>0</v>
      </c>
      <c r="M699" s="748">
        <v>0</v>
      </c>
      <c r="N699" s="745">
        <v>3</v>
      </c>
      <c r="O699" s="749">
        <v>1.5</v>
      </c>
      <c r="P699" s="748"/>
      <c r="Q699" s="750"/>
      <c r="R699" s="745"/>
      <c r="S699" s="750">
        <v>0</v>
      </c>
      <c r="T699" s="749"/>
      <c r="U699" s="744">
        <v>0</v>
      </c>
    </row>
    <row r="700" spans="1:21" ht="14.4" customHeight="1" x14ac:dyDescent="0.3">
      <c r="A700" s="743">
        <v>30</v>
      </c>
      <c r="B700" s="745" t="s">
        <v>550</v>
      </c>
      <c r="C700" s="745">
        <v>89301301</v>
      </c>
      <c r="D700" s="746" t="s">
        <v>4981</v>
      </c>
      <c r="E700" s="747" t="s">
        <v>3892</v>
      </c>
      <c r="F700" s="745" t="s">
        <v>3881</v>
      </c>
      <c r="G700" s="745" t="s">
        <v>4523</v>
      </c>
      <c r="H700" s="745" t="s">
        <v>551</v>
      </c>
      <c r="I700" s="745" t="s">
        <v>2096</v>
      </c>
      <c r="J700" s="745" t="s">
        <v>4524</v>
      </c>
      <c r="K700" s="745" t="s">
        <v>4525</v>
      </c>
      <c r="L700" s="748">
        <v>0</v>
      </c>
      <c r="M700" s="748">
        <v>0</v>
      </c>
      <c r="N700" s="745">
        <v>1</v>
      </c>
      <c r="O700" s="749">
        <v>0.5</v>
      </c>
      <c r="P700" s="748"/>
      <c r="Q700" s="750"/>
      <c r="R700" s="745"/>
      <c r="S700" s="750">
        <v>0</v>
      </c>
      <c r="T700" s="749"/>
      <c r="U700" s="744">
        <v>0</v>
      </c>
    </row>
    <row r="701" spans="1:21" ht="14.4" customHeight="1" x14ac:dyDescent="0.3">
      <c r="A701" s="743">
        <v>30</v>
      </c>
      <c r="B701" s="745" t="s">
        <v>550</v>
      </c>
      <c r="C701" s="745">
        <v>89301301</v>
      </c>
      <c r="D701" s="746" t="s">
        <v>4981</v>
      </c>
      <c r="E701" s="747" t="s">
        <v>3892</v>
      </c>
      <c r="F701" s="745" t="s">
        <v>3881</v>
      </c>
      <c r="G701" s="745" t="s">
        <v>4132</v>
      </c>
      <c r="H701" s="745" t="s">
        <v>551</v>
      </c>
      <c r="I701" s="745" t="s">
        <v>1129</v>
      </c>
      <c r="J701" s="745" t="s">
        <v>1130</v>
      </c>
      <c r="K701" s="745" t="s">
        <v>1131</v>
      </c>
      <c r="L701" s="748">
        <v>45.94</v>
      </c>
      <c r="M701" s="748">
        <v>45.94</v>
      </c>
      <c r="N701" s="745">
        <v>1</v>
      </c>
      <c r="O701" s="749">
        <v>0.5</v>
      </c>
      <c r="P701" s="748"/>
      <c r="Q701" s="750">
        <v>0</v>
      </c>
      <c r="R701" s="745"/>
      <c r="S701" s="750">
        <v>0</v>
      </c>
      <c r="T701" s="749"/>
      <c r="U701" s="744">
        <v>0</v>
      </c>
    </row>
    <row r="702" spans="1:21" ht="14.4" customHeight="1" x14ac:dyDescent="0.3">
      <c r="A702" s="743">
        <v>30</v>
      </c>
      <c r="B702" s="745" t="s">
        <v>550</v>
      </c>
      <c r="C702" s="745">
        <v>89301301</v>
      </c>
      <c r="D702" s="746" t="s">
        <v>4981</v>
      </c>
      <c r="E702" s="747" t="s">
        <v>3892</v>
      </c>
      <c r="F702" s="745" t="s">
        <v>3881</v>
      </c>
      <c r="G702" s="745" t="s">
        <v>4132</v>
      </c>
      <c r="H702" s="745" t="s">
        <v>551</v>
      </c>
      <c r="I702" s="745" t="s">
        <v>1133</v>
      </c>
      <c r="J702" s="745" t="s">
        <v>1134</v>
      </c>
      <c r="K702" s="745" t="s">
        <v>1135</v>
      </c>
      <c r="L702" s="748">
        <v>91.88</v>
      </c>
      <c r="M702" s="748">
        <v>275.64</v>
      </c>
      <c r="N702" s="745">
        <v>3</v>
      </c>
      <c r="O702" s="749">
        <v>1</v>
      </c>
      <c r="P702" s="748"/>
      <c r="Q702" s="750">
        <v>0</v>
      </c>
      <c r="R702" s="745"/>
      <c r="S702" s="750">
        <v>0</v>
      </c>
      <c r="T702" s="749"/>
      <c r="U702" s="744">
        <v>0</v>
      </c>
    </row>
    <row r="703" spans="1:21" ht="14.4" customHeight="1" x14ac:dyDescent="0.3">
      <c r="A703" s="743">
        <v>30</v>
      </c>
      <c r="B703" s="745" t="s">
        <v>550</v>
      </c>
      <c r="C703" s="745">
        <v>89301301</v>
      </c>
      <c r="D703" s="746" t="s">
        <v>4981</v>
      </c>
      <c r="E703" s="747" t="s">
        <v>3892</v>
      </c>
      <c r="F703" s="745" t="s">
        <v>3881</v>
      </c>
      <c r="G703" s="745" t="s">
        <v>4526</v>
      </c>
      <c r="H703" s="745" t="s">
        <v>551</v>
      </c>
      <c r="I703" s="745" t="s">
        <v>1383</v>
      </c>
      <c r="J703" s="745" t="s">
        <v>1384</v>
      </c>
      <c r="K703" s="745" t="s">
        <v>1385</v>
      </c>
      <c r="L703" s="748">
        <v>140.16</v>
      </c>
      <c r="M703" s="748">
        <v>140.16</v>
      </c>
      <c r="N703" s="745">
        <v>1</v>
      </c>
      <c r="O703" s="749">
        <v>0.5</v>
      </c>
      <c r="P703" s="748"/>
      <c r="Q703" s="750">
        <v>0</v>
      </c>
      <c r="R703" s="745"/>
      <c r="S703" s="750">
        <v>0</v>
      </c>
      <c r="T703" s="749"/>
      <c r="U703" s="744">
        <v>0</v>
      </c>
    </row>
    <row r="704" spans="1:21" ht="14.4" customHeight="1" x14ac:dyDescent="0.3">
      <c r="A704" s="743">
        <v>30</v>
      </c>
      <c r="B704" s="745" t="s">
        <v>550</v>
      </c>
      <c r="C704" s="745">
        <v>89301301</v>
      </c>
      <c r="D704" s="746" t="s">
        <v>4981</v>
      </c>
      <c r="E704" s="747" t="s">
        <v>3892</v>
      </c>
      <c r="F704" s="745" t="s">
        <v>3881</v>
      </c>
      <c r="G704" s="745" t="s">
        <v>4133</v>
      </c>
      <c r="H704" s="745" t="s">
        <v>551</v>
      </c>
      <c r="I704" s="745" t="s">
        <v>4527</v>
      </c>
      <c r="J704" s="745" t="s">
        <v>1600</v>
      </c>
      <c r="K704" s="745" t="s">
        <v>1331</v>
      </c>
      <c r="L704" s="748">
        <v>0</v>
      </c>
      <c r="M704" s="748">
        <v>0</v>
      </c>
      <c r="N704" s="745">
        <v>3</v>
      </c>
      <c r="O704" s="749">
        <v>1.5</v>
      </c>
      <c r="P704" s="748"/>
      <c r="Q704" s="750"/>
      <c r="R704" s="745"/>
      <c r="S704" s="750">
        <v>0</v>
      </c>
      <c r="T704" s="749"/>
      <c r="U704" s="744">
        <v>0</v>
      </c>
    </row>
    <row r="705" spans="1:21" ht="14.4" customHeight="1" x14ac:dyDescent="0.3">
      <c r="A705" s="743">
        <v>30</v>
      </c>
      <c r="B705" s="745" t="s">
        <v>550</v>
      </c>
      <c r="C705" s="745">
        <v>89301301</v>
      </c>
      <c r="D705" s="746" t="s">
        <v>4981</v>
      </c>
      <c r="E705" s="747" t="s">
        <v>3892</v>
      </c>
      <c r="F705" s="745" t="s">
        <v>3881</v>
      </c>
      <c r="G705" s="745" t="s">
        <v>4133</v>
      </c>
      <c r="H705" s="745" t="s">
        <v>551</v>
      </c>
      <c r="I705" s="745" t="s">
        <v>1599</v>
      </c>
      <c r="J705" s="745" t="s">
        <v>1600</v>
      </c>
      <c r="K705" s="745" t="s">
        <v>1601</v>
      </c>
      <c r="L705" s="748">
        <v>286.63</v>
      </c>
      <c r="M705" s="748">
        <v>1433.15</v>
      </c>
      <c r="N705" s="745">
        <v>5</v>
      </c>
      <c r="O705" s="749">
        <v>2.5</v>
      </c>
      <c r="P705" s="748">
        <v>573.26</v>
      </c>
      <c r="Q705" s="750">
        <v>0.39999999999999997</v>
      </c>
      <c r="R705" s="745">
        <v>2</v>
      </c>
      <c r="S705" s="750">
        <v>0.4</v>
      </c>
      <c r="T705" s="749">
        <v>1</v>
      </c>
      <c r="U705" s="744">
        <v>0.4</v>
      </c>
    </row>
    <row r="706" spans="1:21" ht="14.4" customHeight="1" x14ac:dyDescent="0.3">
      <c r="A706" s="743">
        <v>30</v>
      </c>
      <c r="B706" s="745" t="s">
        <v>550</v>
      </c>
      <c r="C706" s="745">
        <v>89301301</v>
      </c>
      <c r="D706" s="746" t="s">
        <v>4981</v>
      </c>
      <c r="E706" s="747" t="s">
        <v>3892</v>
      </c>
      <c r="F706" s="745" t="s">
        <v>3881</v>
      </c>
      <c r="G706" s="745" t="s">
        <v>4137</v>
      </c>
      <c r="H706" s="745" t="s">
        <v>551</v>
      </c>
      <c r="I706" s="745" t="s">
        <v>4276</v>
      </c>
      <c r="J706" s="745" t="s">
        <v>4277</v>
      </c>
      <c r="K706" s="745" t="s">
        <v>3727</v>
      </c>
      <c r="L706" s="748">
        <v>0</v>
      </c>
      <c r="M706" s="748">
        <v>0</v>
      </c>
      <c r="N706" s="745">
        <v>1</v>
      </c>
      <c r="O706" s="749">
        <v>0.5</v>
      </c>
      <c r="P706" s="748"/>
      <c r="Q706" s="750"/>
      <c r="R706" s="745"/>
      <c r="S706" s="750">
        <v>0</v>
      </c>
      <c r="T706" s="749"/>
      <c r="U706" s="744">
        <v>0</v>
      </c>
    </row>
    <row r="707" spans="1:21" ht="14.4" customHeight="1" x14ac:dyDescent="0.3">
      <c r="A707" s="743">
        <v>30</v>
      </c>
      <c r="B707" s="745" t="s">
        <v>550</v>
      </c>
      <c r="C707" s="745">
        <v>89301301</v>
      </c>
      <c r="D707" s="746" t="s">
        <v>4981</v>
      </c>
      <c r="E707" s="747" t="s">
        <v>3892</v>
      </c>
      <c r="F707" s="745" t="s">
        <v>3881</v>
      </c>
      <c r="G707" s="745" t="s">
        <v>4140</v>
      </c>
      <c r="H707" s="745" t="s">
        <v>2717</v>
      </c>
      <c r="I707" s="745" t="s">
        <v>2735</v>
      </c>
      <c r="J707" s="745" t="s">
        <v>2736</v>
      </c>
      <c r="K707" s="745" t="s">
        <v>1398</v>
      </c>
      <c r="L707" s="748">
        <v>0</v>
      </c>
      <c r="M707" s="748">
        <v>0</v>
      </c>
      <c r="N707" s="745">
        <v>3</v>
      </c>
      <c r="O707" s="749">
        <v>1.5</v>
      </c>
      <c r="P707" s="748">
        <v>0</v>
      </c>
      <c r="Q707" s="750"/>
      <c r="R707" s="745">
        <v>1</v>
      </c>
      <c r="S707" s="750">
        <v>0.33333333333333331</v>
      </c>
      <c r="T707" s="749">
        <v>0.5</v>
      </c>
      <c r="U707" s="744">
        <v>0.33333333333333331</v>
      </c>
    </row>
    <row r="708" spans="1:21" ht="14.4" customHeight="1" x14ac:dyDescent="0.3">
      <c r="A708" s="743">
        <v>30</v>
      </c>
      <c r="B708" s="745" t="s">
        <v>550</v>
      </c>
      <c r="C708" s="745">
        <v>89301301</v>
      </c>
      <c r="D708" s="746" t="s">
        <v>4981</v>
      </c>
      <c r="E708" s="747" t="s">
        <v>3892</v>
      </c>
      <c r="F708" s="745" t="s">
        <v>3881</v>
      </c>
      <c r="G708" s="745" t="s">
        <v>4141</v>
      </c>
      <c r="H708" s="745" t="s">
        <v>2717</v>
      </c>
      <c r="I708" s="745" t="s">
        <v>4528</v>
      </c>
      <c r="J708" s="745" t="s">
        <v>2897</v>
      </c>
      <c r="K708" s="745" t="s">
        <v>3854</v>
      </c>
      <c r="L708" s="748">
        <v>96.57</v>
      </c>
      <c r="M708" s="748">
        <v>96.57</v>
      </c>
      <c r="N708" s="745">
        <v>1</v>
      </c>
      <c r="O708" s="749">
        <v>0.5</v>
      </c>
      <c r="P708" s="748"/>
      <c r="Q708" s="750">
        <v>0</v>
      </c>
      <c r="R708" s="745"/>
      <c r="S708" s="750">
        <v>0</v>
      </c>
      <c r="T708" s="749"/>
      <c r="U708" s="744">
        <v>0</v>
      </c>
    </row>
    <row r="709" spans="1:21" ht="14.4" customHeight="1" x14ac:dyDescent="0.3">
      <c r="A709" s="743">
        <v>30</v>
      </c>
      <c r="B709" s="745" t="s">
        <v>550</v>
      </c>
      <c r="C709" s="745">
        <v>89301301</v>
      </c>
      <c r="D709" s="746" t="s">
        <v>4981</v>
      </c>
      <c r="E709" s="747" t="s">
        <v>3892</v>
      </c>
      <c r="F709" s="745" t="s">
        <v>3881</v>
      </c>
      <c r="G709" s="745" t="s">
        <v>4141</v>
      </c>
      <c r="H709" s="745" t="s">
        <v>2717</v>
      </c>
      <c r="I709" s="745" t="s">
        <v>4528</v>
      </c>
      <c r="J709" s="745" t="s">
        <v>2897</v>
      </c>
      <c r="K709" s="745" t="s">
        <v>3854</v>
      </c>
      <c r="L709" s="748">
        <v>96.58</v>
      </c>
      <c r="M709" s="748">
        <v>193.16</v>
      </c>
      <c r="N709" s="745">
        <v>2</v>
      </c>
      <c r="O709" s="749">
        <v>1</v>
      </c>
      <c r="P709" s="748"/>
      <c r="Q709" s="750">
        <v>0</v>
      </c>
      <c r="R709" s="745"/>
      <c r="S709" s="750">
        <v>0</v>
      </c>
      <c r="T709" s="749"/>
      <c r="U709" s="744">
        <v>0</v>
      </c>
    </row>
    <row r="710" spans="1:21" ht="14.4" customHeight="1" x14ac:dyDescent="0.3">
      <c r="A710" s="743">
        <v>30</v>
      </c>
      <c r="B710" s="745" t="s">
        <v>550</v>
      </c>
      <c r="C710" s="745">
        <v>89301301</v>
      </c>
      <c r="D710" s="746" t="s">
        <v>4981</v>
      </c>
      <c r="E710" s="747" t="s">
        <v>3892</v>
      </c>
      <c r="F710" s="745" t="s">
        <v>3881</v>
      </c>
      <c r="G710" s="745" t="s">
        <v>4141</v>
      </c>
      <c r="H710" s="745" t="s">
        <v>2717</v>
      </c>
      <c r="I710" s="745" t="s">
        <v>3015</v>
      </c>
      <c r="J710" s="745" t="s">
        <v>3699</v>
      </c>
      <c r="K710" s="745" t="s">
        <v>3700</v>
      </c>
      <c r="L710" s="748">
        <v>156.25</v>
      </c>
      <c r="M710" s="748">
        <v>156.25</v>
      </c>
      <c r="N710" s="745">
        <v>1</v>
      </c>
      <c r="O710" s="749">
        <v>0.5</v>
      </c>
      <c r="P710" s="748"/>
      <c r="Q710" s="750">
        <v>0</v>
      </c>
      <c r="R710" s="745"/>
      <c r="S710" s="750">
        <v>0</v>
      </c>
      <c r="T710" s="749"/>
      <c r="U710" s="744">
        <v>0</v>
      </c>
    </row>
    <row r="711" spans="1:21" ht="14.4" customHeight="1" x14ac:dyDescent="0.3">
      <c r="A711" s="743">
        <v>30</v>
      </c>
      <c r="B711" s="745" t="s">
        <v>550</v>
      </c>
      <c r="C711" s="745">
        <v>89301301</v>
      </c>
      <c r="D711" s="746" t="s">
        <v>4981</v>
      </c>
      <c r="E711" s="747" t="s">
        <v>3892</v>
      </c>
      <c r="F711" s="745" t="s">
        <v>3881</v>
      </c>
      <c r="G711" s="745" t="s">
        <v>4142</v>
      </c>
      <c r="H711" s="745" t="s">
        <v>551</v>
      </c>
      <c r="I711" s="745" t="s">
        <v>4529</v>
      </c>
      <c r="J711" s="745" t="s">
        <v>2513</v>
      </c>
      <c r="K711" s="745" t="s">
        <v>1209</v>
      </c>
      <c r="L711" s="748">
        <v>0</v>
      </c>
      <c r="M711" s="748">
        <v>0</v>
      </c>
      <c r="N711" s="745">
        <v>1</v>
      </c>
      <c r="O711" s="749">
        <v>1</v>
      </c>
      <c r="P711" s="748"/>
      <c r="Q711" s="750"/>
      <c r="R711" s="745"/>
      <c r="S711" s="750">
        <v>0</v>
      </c>
      <c r="T711" s="749"/>
      <c r="U711" s="744">
        <v>0</v>
      </c>
    </row>
    <row r="712" spans="1:21" ht="14.4" customHeight="1" x14ac:dyDescent="0.3">
      <c r="A712" s="743">
        <v>30</v>
      </c>
      <c r="B712" s="745" t="s">
        <v>550</v>
      </c>
      <c r="C712" s="745">
        <v>89301301</v>
      </c>
      <c r="D712" s="746" t="s">
        <v>4981</v>
      </c>
      <c r="E712" s="747" t="s">
        <v>3892</v>
      </c>
      <c r="F712" s="745" t="s">
        <v>3881</v>
      </c>
      <c r="G712" s="745" t="s">
        <v>4282</v>
      </c>
      <c r="H712" s="745" t="s">
        <v>551</v>
      </c>
      <c r="I712" s="745" t="s">
        <v>745</v>
      </c>
      <c r="J712" s="745" t="s">
        <v>746</v>
      </c>
      <c r="K712" s="745" t="s">
        <v>747</v>
      </c>
      <c r="L712" s="748">
        <v>238.94</v>
      </c>
      <c r="M712" s="748">
        <v>238.94</v>
      </c>
      <c r="N712" s="745">
        <v>1</v>
      </c>
      <c r="O712" s="749">
        <v>1</v>
      </c>
      <c r="P712" s="748"/>
      <c r="Q712" s="750">
        <v>0</v>
      </c>
      <c r="R712" s="745"/>
      <c r="S712" s="750">
        <v>0</v>
      </c>
      <c r="T712" s="749"/>
      <c r="U712" s="744">
        <v>0</v>
      </c>
    </row>
    <row r="713" spans="1:21" ht="14.4" customHeight="1" x14ac:dyDescent="0.3">
      <c r="A713" s="743">
        <v>30</v>
      </c>
      <c r="B713" s="745" t="s">
        <v>550</v>
      </c>
      <c r="C713" s="745">
        <v>89301301</v>
      </c>
      <c r="D713" s="746" t="s">
        <v>4981</v>
      </c>
      <c r="E713" s="747" t="s">
        <v>3893</v>
      </c>
      <c r="F713" s="745" t="s">
        <v>3881</v>
      </c>
      <c r="G713" s="745" t="s">
        <v>3896</v>
      </c>
      <c r="H713" s="745" t="s">
        <v>551</v>
      </c>
      <c r="I713" s="745" t="s">
        <v>3897</v>
      </c>
      <c r="J713" s="745" t="s">
        <v>1349</v>
      </c>
      <c r="K713" s="745" t="s">
        <v>1701</v>
      </c>
      <c r="L713" s="748">
        <v>0</v>
      </c>
      <c r="M713" s="748">
        <v>0</v>
      </c>
      <c r="N713" s="745">
        <v>1</v>
      </c>
      <c r="O713" s="749">
        <v>0.5</v>
      </c>
      <c r="P713" s="748"/>
      <c r="Q713" s="750"/>
      <c r="R713" s="745"/>
      <c r="S713" s="750">
        <v>0</v>
      </c>
      <c r="T713" s="749"/>
      <c r="U713" s="744">
        <v>0</v>
      </c>
    </row>
    <row r="714" spans="1:21" ht="14.4" customHeight="1" x14ac:dyDescent="0.3">
      <c r="A714" s="743">
        <v>30</v>
      </c>
      <c r="B714" s="745" t="s">
        <v>550</v>
      </c>
      <c r="C714" s="745">
        <v>89301301</v>
      </c>
      <c r="D714" s="746" t="s">
        <v>4981</v>
      </c>
      <c r="E714" s="747" t="s">
        <v>3893</v>
      </c>
      <c r="F714" s="745" t="s">
        <v>3881</v>
      </c>
      <c r="G714" s="745" t="s">
        <v>3896</v>
      </c>
      <c r="H714" s="745" t="s">
        <v>551</v>
      </c>
      <c r="I714" s="745" t="s">
        <v>1348</v>
      </c>
      <c r="J714" s="745" t="s">
        <v>1349</v>
      </c>
      <c r="K714" s="745" t="s">
        <v>1350</v>
      </c>
      <c r="L714" s="748">
        <v>95.25</v>
      </c>
      <c r="M714" s="748">
        <v>190.5</v>
      </c>
      <c r="N714" s="745">
        <v>2</v>
      </c>
      <c r="O714" s="749">
        <v>1</v>
      </c>
      <c r="P714" s="748"/>
      <c r="Q714" s="750">
        <v>0</v>
      </c>
      <c r="R714" s="745"/>
      <c r="S714" s="750">
        <v>0</v>
      </c>
      <c r="T714" s="749"/>
      <c r="U714" s="744">
        <v>0</v>
      </c>
    </row>
    <row r="715" spans="1:21" ht="14.4" customHeight="1" x14ac:dyDescent="0.3">
      <c r="A715" s="743">
        <v>30</v>
      </c>
      <c r="B715" s="745" t="s">
        <v>550</v>
      </c>
      <c r="C715" s="745">
        <v>89301301</v>
      </c>
      <c r="D715" s="746" t="s">
        <v>4981</v>
      </c>
      <c r="E715" s="747" t="s">
        <v>3893</v>
      </c>
      <c r="F715" s="745" t="s">
        <v>3881</v>
      </c>
      <c r="G715" s="745" t="s">
        <v>3896</v>
      </c>
      <c r="H715" s="745" t="s">
        <v>551</v>
      </c>
      <c r="I715" s="745" t="s">
        <v>710</v>
      </c>
      <c r="J715" s="745" t="s">
        <v>711</v>
      </c>
      <c r="K715" s="745" t="s">
        <v>3898</v>
      </c>
      <c r="L715" s="748">
        <v>42.42</v>
      </c>
      <c r="M715" s="748">
        <v>127.26</v>
      </c>
      <c r="N715" s="745">
        <v>3</v>
      </c>
      <c r="O715" s="749">
        <v>1.5</v>
      </c>
      <c r="P715" s="748"/>
      <c r="Q715" s="750">
        <v>0</v>
      </c>
      <c r="R715" s="745"/>
      <c r="S715" s="750">
        <v>0</v>
      </c>
      <c r="T715" s="749"/>
      <c r="U715" s="744">
        <v>0</v>
      </c>
    </row>
    <row r="716" spans="1:21" ht="14.4" customHeight="1" x14ac:dyDescent="0.3">
      <c r="A716" s="743">
        <v>30</v>
      </c>
      <c r="B716" s="745" t="s">
        <v>550</v>
      </c>
      <c r="C716" s="745">
        <v>89301301</v>
      </c>
      <c r="D716" s="746" t="s">
        <v>4981</v>
      </c>
      <c r="E716" s="747" t="s">
        <v>3893</v>
      </c>
      <c r="F716" s="745" t="s">
        <v>3881</v>
      </c>
      <c r="G716" s="745" t="s">
        <v>3896</v>
      </c>
      <c r="H716" s="745" t="s">
        <v>551</v>
      </c>
      <c r="I716" s="745" t="s">
        <v>710</v>
      </c>
      <c r="J716" s="745" t="s">
        <v>711</v>
      </c>
      <c r="K716" s="745" t="s">
        <v>3898</v>
      </c>
      <c r="L716" s="748">
        <v>85.72</v>
      </c>
      <c r="M716" s="748">
        <v>85.72</v>
      </c>
      <c r="N716" s="745">
        <v>1</v>
      </c>
      <c r="O716" s="749">
        <v>0.5</v>
      </c>
      <c r="P716" s="748"/>
      <c r="Q716" s="750">
        <v>0</v>
      </c>
      <c r="R716" s="745"/>
      <c r="S716" s="750">
        <v>0</v>
      </c>
      <c r="T716" s="749"/>
      <c r="U716" s="744">
        <v>0</v>
      </c>
    </row>
    <row r="717" spans="1:21" ht="14.4" customHeight="1" x14ac:dyDescent="0.3">
      <c r="A717" s="743">
        <v>30</v>
      </c>
      <c r="B717" s="745" t="s">
        <v>550</v>
      </c>
      <c r="C717" s="745">
        <v>89301301</v>
      </c>
      <c r="D717" s="746" t="s">
        <v>4981</v>
      </c>
      <c r="E717" s="747" t="s">
        <v>3893</v>
      </c>
      <c r="F717" s="745" t="s">
        <v>3881</v>
      </c>
      <c r="G717" s="745" t="s">
        <v>3896</v>
      </c>
      <c r="H717" s="745" t="s">
        <v>551</v>
      </c>
      <c r="I717" s="745" t="s">
        <v>741</v>
      </c>
      <c r="J717" s="745" t="s">
        <v>3899</v>
      </c>
      <c r="K717" s="745" t="s">
        <v>1701</v>
      </c>
      <c r="L717" s="748">
        <v>44.8</v>
      </c>
      <c r="M717" s="748">
        <v>223.99999999999997</v>
      </c>
      <c r="N717" s="745">
        <v>5</v>
      </c>
      <c r="O717" s="749">
        <v>3</v>
      </c>
      <c r="P717" s="748">
        <v>89.6</v>
      </c>
      <c r="Q717" s="750">
        <v>0.4</v>
      </c>
      <c r="R717" s="745">
        <v>2</v>
      </c>
      <c r="S717" s="750">
        <v>0.4</v>
      </c>
      <c r="T717" s="749">
        <v>1</v>
      </c>
      <c r="U717" s="744">
        <v>0.33333333333333331</v>
      </c>
    </row>
    <row r="718" spans="1:21" ht="14.4" customHeight="1" x14ac:dyDescent="0.3">
      <c r="A718" s="743">
        <v>30</v>
      </c>
      <c r="B718" s="745" t="s">
        <v>550</v>
      </c>
      <c r="C718" s="745">
        <v>89301301</v>
      </c>
      <c r="D718" s="746" t="s">
        <v>4981</v>
      </c>
      <c r="E718" s="747" t="s">
        <v>3893</v>
      </c>
      <c r="F718" s="745" t="s">
        <v>3881</v>
      </c>
      <c r="G718" s="745" t="s">
        <v>3900</v>
      </c>
      <c r="H718" s="745" t="s">
        <v>2717</v>
      </c>
      <c r="I718" s="745" t="s">
        <v>2891</v>
      </c>
      <c r="J718" s="745" t="s">
        <v>3837</v>
      </c>
      <c r="K718" s="745" t="s">
        <v>3838</v>
      </c>
      <c r="L718" s="748">
        <v>6.98</v>
      </c>
      <c r="M718" s="748">
        <v>13.96</v>
      </c>
      <c r="N718" s="745">
        <v>2</v>
      </c>
      <c r="O718" s="749">
        <v>1</v>
      </c>
      <c r="P718" s="748"/>
      <c r="Q718" s="750">
        <v>0</v>
      </c>
      <c r="R718" s="745"/>
      <c r="S718" s="750">
        <v>0</v>
      </c>
      <c r="T718" s="749"/>
      <c r="U718" s="744">
        <v>0</v>
      </c>
    </row>
    <row r="719" spans="1:21" ht="14.4" customHeight="1" x14ac:dyDescent="0.3">
      <c r="A719" s="743">
        <v>30</v>
      </c>
      <c r="B719" s="745" t="s">
        <v>550</v>
      </c>
      <c r="C719" s="745">
        <v>89301301</v>
      </c>
      <c r="D719" s="746" t="s">
        <v>4981</v>
      </c>
      <c r="E719" s="747" t="s">
        <v>3893</v>
      </c>
      <c r="F719" s="745" t="s">
        <v>3881</v>
      </c>
      <c r="G719" s="745" t="s">
        <v>3901</v>
      </c>
      <c r="H719" s="745" t="s">
        <v>2717</v>
      </c>
      <c r="I719" s="745" t="s">
        <v>2741</v>
      </c>
      <c r="J719" s="745" t="s">
        <v>2742</v>
      </c>
      <c r="K719" s="745" t="s">
        <v>3710</v>
      </c>
      <c r="L719" s="748">
        <v>75.28</v>
      </c>
      <c r="M719" s="748">
        <v>451.67999999999995</v>
      </c>
      <c r="N719" s="745">
        <v>6</v>
      </c>
      <c r="O719" s="749">
        <v>3</v>
      </c>
      <c r="P719" s="748"/>
      <c r="Q719" s="750">
        <v>0</v>
      </c>
      <c r="R719" s="745"/>
      <c r="S719" s="750">
        <v>0</v>
      </c>
      <c r="T719" s="749"/>
      <c r="U719" s="744">
        <v>0</v>
      </c>
    </row>
    <row r="720" spans="1:21" ht="14.4" customHeight="1" x14ac:dyDescent="0.3">
      <c r="A720" s="743">
        <v>30</v>
      </c>
      <c r="B720" s="745" t="s">
        <v>550</v>
      </c>
      <c r="C720" s="745">
        <v>89301301</v>
      </c>
      <c r="D720" s="746" t="s">
        <v>4981</v>
      </c>
      <c r="E720" s="747" t="s">
        <v>3893</v>
      </c>
      <c r="F720" s="745" t="s">
        <v>3881</v>
      </c>
      <c r="G720" s="745" t="s">
        <v>3902</v>
      </c>
      <c r="H720" s="745" t="s">
        <v>551</v>
      </c>
      <c r="I720" s="745" t="s">
        <v>3903</v>
      </c>
      <c r="J720" s="745" t="s">
        <v>1394</v>
      </c>
      <c r="K720" s="745" t="s">
        <v>1398</v>
      </c>
      <c r="L720" s="748">
        <v>81.209999999999994</v>
      </c>
      <c r="M720" s="748">
        <v>81.209999999999994</v>
      </c>
      <c r="N720" s="745">
        <v>1</v>
      </c>
      <c r="O720" s="749">
        <v>0.5</v>
      </c>
      <c r="P720" s="748"/>
      <c r="Q720" s="750">
        <v>0</v>
      </c>
      <c r="R720" s="745"/>
      <c r="S720" s="750">
        <v>0</v>
      </c>
      <c r="T720" s="749"/>
      <c r="U720" s="744">
        <v>0</v>
      </c>
    </row>
    <row r="721" spans="1:21" ht="14.4" customHeight="1" x14ac:dyDescent="0.3">
      <c r="A721" s="743">
        <v>30</v>
      </c>
      <c r="B721" s="745" t="s">
        <v>550</v>
      </c>
      <c r="C721" s="745">
        <v>89301301</v>
      </c>
      <c r="D721" s="746" t="s">
        <v>4981</v>
      </c>
      <c r="E721" s="747" t="s">
        <v>3893</v>
      </c>
      <c r="F721" s="745" t="s">
        <v>3881</v>
      </c>
      <c r="G721" s="745" t="s">
        <v>3902</v>
      </c>
      <c r="H721" s="745" t="s">
        <v>551</v>
      </c>
      <c r="I721" s="745" t="s">
        <v>1397</v>
      </c>
      <c r="J721" s="745" t="s">
        <v>1394</v>
      </c>
      <c r="K721" s="745" t="s">
        <v>1398</v>
      </c>
      <c r="L721" s="748">
        <v>81.209999999999994</v>
      </c>
      <c r="M721" s="748">
        <v>81.209999999999994</v>
      </c>
      <c r="N721" s="745">
        <v>1</v>
      </c>
      <c r="O721" s="749">
        <v>0.5</v>
      </c>
      <c r="P721" s="748"/>
      <c r="Q721" s="750">
        <v>0</v>
      </c>
      <c r="R721" s="745"/>
      <c r="S721" s="750">
        <v>0</v>
      </c>
      <c r="T721" s="749"/>
      <c r="U721" s="744">
        <v>0</v>
      </c>
    </row>
    <row r="722" spans="1:21" ht="14.4" customHeight="1" x14ac:dyDescent="0.3">
      <c r="A722" s="743">
        <v>30</v>
      </c>
      <c r="B722" s="745" t="s">
        <v>550</v>
      </c>
      <c r="C722" s="745">
        <v>89301301</v>
      </c>
      <c r="D722" s="746" t="s">
        <v>4981</v>
      </c>
      <c r="E722" s="747" t="s">
        <v>3893</v>
      </c>
      <c r="F722" s="745" t="s">
        <v>3881</v>
      </c>
      <c r="G722" s="745" t="s">
        <v>3902</v>
      </c>
      <c r="H722" s="745" t="s">
        <v>551</v>
      </c>
      <c r="I722" s="745" t="s">
        <v>1391</v>
      </c>
      <c r="J722" s="745" t="s">
        <v>1388</v>
      </c>
      <c r="K722" s="745" t="s">
        <v>1289</v>
      </c>
      <c r="L722" s="748">
        <v>60.92</v>
      </c>
      <c r="M722" s="748">
        <v>121.84</v>
      </c>
      <c r="N722" s="745">
        <v>2</v>
      </c>
      <c r="O722" s="749">
        <v>1</v>
      </c>
      <c r="P722" s="748">
        <v>60.92</v>
      </c>
      <c r="Q722" s="750">
        <v>0.5</v>
      </c>
      <c r="R722" s="745">
        <v>1</v>
      </c>
      <c r="S722" s="750">
        <v>0.5</v>
      </c>
      <c r="T722" s="749">
        <v>0.5</v>
      </c>
      <c r="U722" s="744">
        <v>0.5</v>
      </c>
    </row>
    <row r="723" spans="1:21" ht="14.4" customHeight="1" x14ac:dyDescent="0.3">
      <c r="A723" s="743">
        <v>30</v>
      </c>
      <c r="B723" s="745" t="s">
        <v>550</v>
      </c>
      <c r="C723" s="745">
        <v>89301301</v>
      </c>
      <c r="D723" s="746" t="s">
        <v>4981</v>
      </c>
      <c r="E723" s="747" t="s">
        <v>3893</v>
      </c>
      <c r="F723" s="745" t="s">
        <v>3881</v>
      </c>
      <c r="G723" s="745" t="s">
        <v>3905</v>
      </c>
      <c r="H723" s="745" t="s">
        <v>551</v>
      </c>
      <c r="I723" s="745" t="s">
        <v>3297</v>
      </c>
      <c r="J723" s="745" t="s">
        <v>3770</v>
      </c>
      <c r="K723" s="745" t="s">
        <v>3771</v>
      </c>
      <c r="L723" s="748">
        <v>156.86000000000001</v>
      </c>
      <c r="M723" s="748">
        <v>156.86000000000001</v>
      </c>
      <c r="N723" s="745">
        <v>1</v>
      </c>
      <c r="O723" s="749">
        <v>1</v>
      </c>
      <c r="P723" s="748"/>
      <c r="Q723" s="750">
        <v>0</v>
      </c>
      <c r="R723" s="745"/>
      <c r="S723" s="750">
        <v>0</v>
      </c>
      <c r="T723" s="749"/>
      <c r="U723" s="744">
        <v>0</v>
      </c>
    </row>
    <row r="724" spans="1:21" ht="14.4" customHeight="1" x14ac:dyDescent="0.3">
      <c r="A724" s="743">
        <v>30</v>
      </c>
      <c r="B724" s="745" t="s">
        <v>550</v>
      </c>
      <c r="C724" s="745">
        <v>89301301</v>
      </c>
      <c r="D724" s="746" t="s">
        <v>4981</v>
      </c>
      <c r="E724" s="747" t="s">
        <v>3893</v>
      </c>
      <c r="F724" s="745" t="s">
        <v>3881</v>
      </c>
      <c r="G724" s="745" t="s">
        <v>4530</v>
      </c>
      <c r="H724" s="745" t="s">
        <v>551</v>
      </c>
      <c r="I724" s="745" t="s">
        <v>1583</v>
      </c>
      <c r="J724" s="745" t="s">
        <v>1584</v>
      </c>
      <c r="K724" s="745" t="s">
        <v>4531</v>
      </c>
      <c r="L724" s="748">
        <v>317.26</v>
      </c>
      <c r="M724" s="748">
        <v>317.26</v>
      </c>
      <c r="N724" s="745">
        <v>1</v>
      </c>
      <c r="O724" s="749">
        <v>0.5</v>
      </c>
      <c r="P724" s="748"/>
      <c r="Q724" s="750">
        <v>0</v>
      </c>
      <c r="R724" s="745"/>
      <c r="S724" s="750">
        <v>0</v>
      </c>
      <c r="T724" s="749"/>
      <c r="U724" s="744">
        <v>0</v>
      </c>
    </row>
    <row r="725" spans="1:21" ht="14.4" customHeight="1" x14ac:dyDescent="0.3">
      <c r="A725" s="743">
        <v>30</v>
      </c>
      <c r="B725" s="745" t="s">
        <v>550</v>
      </c>
      <c r="C725" s="745">
        <v>89301301</v>
      </c>
      <c r="D725" s="746" t="s">
        <v>4981</v>
      </c>
      <c r="E725" s="747" t="s">
        <v>3893</v>
      </c>
      <c r="F725" s="745" t="s">
        <v>3881</v>
      </c>
      <c r="G725" s="745" t="s">
        <v>4287</v>
      </c>
      <c r="H725" s="745" t="s">
        <v>551</v>
      </c>
      <c r="I725" s="745" t="s">
        <v>2231</v>
      </c>
      <c r="J725" s="745" t="s">
        <v>2232</v>
      </c>
      <c r="K725" s="745" t="s">
        <v>2233</v>
      </c>
      <c r="L725" s="748">
        <v>33.72</v>
      </c>
      <c r="M725" s="748">
        <v>33.72</v>
      </c>
      <c r="N725" s="745">
        <v>1</v>
      </c>
      <c r="O725" s="749">
        <v>0.5</v>
      </c>
      <c r="P725" s="748"/>
      <c r="Q725" s="750">
        <v>0</v>
      </c>
      <c r="R725" s="745"/>
      <c r="S725" s="750">
        <v>0</v>
      </c>
      <c r="T725" s="749"/>
      <c r="U725" s="744">
        <v>0</v>
      </c>
    </row>
    <row r="726" spans="1:21" ht="14.4" customHeight="1" x14ac:dyDescent="0.3">
      <c r="A726" s="743">
        <v>30</v>
      </c>
      <c r="B726" s="745" t="s">
        <v>550</v>
      </c>
      <c r="C726" s="745">
        <v>89301301</v>
      </c>
      <c r="D726" s="746" t="s">
        <v>4981</v>
      </c>
      <c r="E726" s="747" t="s">
        <v>3893</v>
      </c>
      <c r="F726" s="745" t="s">
        <v>3881</v>
      </c>
      <c r="G726" s="745" t="s">
        <v>3906</v>
      </c>
      <c r="H726" s="745" t="s">
        <v>2717</v>
      </c>
      <c r="I726" s="745" t="s">
        <v>3025</v>
      </c>
      <c r="J726" s="745" t="s">
        <v>3026</v>
      </c>
      <c r="K726" s="745" t="s">
        <v>3027</v>
      </c>
      <c r="L726" s="748">
        <v>312.54000000000002</v>
      </c>
      <c r="M726" s="748">
        <v>312.54000000000002</v>
      </c>
      <c r="N726" s="745">
        <v>1</v>
      </c>
      <c r="O726" s="749">
        <v>0.5</v>
      </c>
      <c r="P726" s="748"/>
      <c r="Q726" s="750">
        <v>0</v>
      </c>
      <c r="R726" s="745"/>
      <c r="S726" s="750">
        <v>0</v>
      </c>
      <c r="T726" s="749"/>
      <c r="U726" s="744">
        <v>0</v>
      </c>
    </row>
    <row r="727" spans="1:21" ht="14.4" customHeight="1" x14ac:dyDescent="0.3">
      <c r="A727" s="743">
        <v>30</v>
      </c>
      <c r="B727" s="745" t="s">
        <v>550</v>
      </c>
      <c r="C727" s="745">
        <v>89301301</v>
      </c>
      <c r="D727" s="746" t="s">
        <v>4981</v>
      </c>
      <c r="E727" s="747" t="s">
        <v>3893</v>
      </c>
      <c r="F727" s="745" t="s">
        <v>3881</v>
      </c>
      <c r="G727" s="745" t="s">
        <v>3906</v>
      </c>
      <c r="H727" s="745" t="s">
        <v>2717</v>
      </c>
      <c r="I727" s="745" t="s">
        <v>4288</v>
      </c>
      <c r="J727" s="745" t="s">
        <v>4289</v>
      </c>
      <c r="K727" s="745" t="s">
        <v>1108</v>
      </c>
      <c r="L727" s="748">
        <v>130.59</v>
      </c>
      <c r="M727" s="748">
        <v>130.59</v>
      </c>
      <c r="N727" s="745">
        <v>1</v>
      </c>
      <c r="O727" s="749">
        <v>0.5</v>
      </c>
      <c r="P727" s="748"/>
      <c r="Q727" s="750">
        <v>0</v>
      </c>
      <c r="R727" s="745"/>
      <c r="S727" s="750">
        <v>0</v>
      </c>
      <c r="T727" s="749"/>
      <c r="U727" s="744">
        <v>0</v>
      </c>
    </row>
    <row r="728" spans="1:21" ht="14.4" customHeight="1" x14ac:dyDescent="0.3">
      <c r="A728" s="743">
        <v>30</v>
      </c>
      <c r="B728" s="745" t="s">
        <v>550</v>
      </c>
      <c r="C728" s="745">
        <v>89301301</v>
      </c>
      <c r="D728" s="746" t="s">
        <v>4981</v>
      </c>
      <c r="E728" s="747" t="s">
        <v>3893</v>
      </c>
      <c r="F728" s="745" t="s">
        <v>3881</v>
      </c>
      <c r="G728" s="745" t="s">
        <v>3906</v>
      </c>
      <c r="H728" s="745" t="s">
        <v>2717</v>
      </c>
      <c r="I728" s="745" t="s">
        <v>2899</v>
      </c>
      <c r="J728" s="745" t="s">
        <v>3044</v>
      </c>
      <c r="K728" s="745" t="s">
        <v>1105</v>
      </c>
      <c r="L728" s="748">
        <v>65.3</v>
      </c>
      <c r="M728" s="748">
        <v>195.89999999999998</v>
      </c>
      <c r="N728" s="745">
        <v>3</v>
      </c>
      <c r="O728" s="749">
        <v>1.5</v>
      </c>
      <c r="P728" s="748">
        <v>65.3</v>
      </c>
      <c r="Q728" s="750">
        <v>0.33333333333333337</v>
      </c>
      <c r="R728" s="745">
        <v>1</v>
      </c>
      <c r="S728" s="750">
        <v>0.33333333333333331</v>
      </c>
      <c r="T728" s="749">
        <v>0.5</v>
      </c>
      <c r="U728" s="744">
        <v>0.33333333333333331</v>
      </c>
    </row>
    <row r="729" spans="1:21" ht="14.4" customHeight="1" x14ac:dyDescent="0.3">
      <c r="A729" s="743">
        <v>30</v>
      </c>
      <c r="B729" s="745" t="s">
        <v>550</v>
      </c>
      <c r="C729" s="745">
        <v>89301301</v>
      </c>
      <c r="D729" s="746" t="s">
        <v>4981</v>
      </c>
      <c r="E729" s="747" t="s">
        <v>3893</v>
      </c>
      <c r="F729" s="745" t="s">
        <v>3881</v>
      </c>
      <c r="G729" s="745" t="s">
        <v>3906</v>
      </c>
      <c r="H729" s="745" t="s">
        <v>2717</v>
      </c>
      <c r="I729" s="745" t="s">
        <v>2902</v>
      </c>
      <c r="J729" s="745" t="s">
        <v>2907</v>
      </c>
      <c r="K729" s="745" t="s">
        <v>1108</v>
      </c>
      <c r="L729" s="748">
        <v>130.59</v>
      </c>
      <c r="M729" s="748">
        <v>391.77</v>
      </c>
      <c r="N729" s="745">
        <v>3</v>
      </c>
      <c r="O729" s="749">
        <v>1.5</v>
      </c>
      <c r="P729" s="748">
        <v>130.59</v>
      </c>
      <c r="Q729" s="750">
        <v>0.33333333333333337</v>
      </c>
      <c r="R729" s="745">
        <v>1</v>
      </c>
      <c r="S729" s="750">
        <v>0.33333333333333331</v>
      </c>
      <c r="T729" s="749">
        <v>0.5</v>
      </c>
      <c r="U729" s="744">
        <v>0.33333333333333331</v>
      </c>
    </row>
    <row r="730" spans="1:21" ht="14.4" customHeight="1" x14ac:dyDescent="0.3">
      <c r="A730" s="743">
        <v>30</v>
      </c>
      <c r="B730" s="745" t="s">
        <v>550</v>
      </c>
      <c r="C730" s="745">
        <v>89301301</v>
      </c>
      <c r="D730" s="746" t="s">
        <v>4981</v>
      </c>
      <c r="E730" s="747" t="s">
        <v>3893</v>
      </c>
      <c r="F730" s="745" t="s">
        <v>3881</v>
      </c>
      <c r="G730" s="745" t="s">
        <v>3906</v>
      </c>
      <c r="H730" s="745" t="s">
        <v>2717</v>
      </c>
      <c r="I730" s="745" t="s">
        <v>3008</v>
      </c>
      <c r="J730" s="745" t="s">
        <v>3012</v>
      </c>
      <c r="K730" s="745" t="s">
        <v>3752</v>
      </c>
      <c r="L730" s="748">
        <v>201.88</v>
      </c>
      <c r="M730" s="748">
        <v>403.76</v>
      </c>
      <c r="N730" s="745">
        <v>2</v>
      </c>
      <c r="O730" s="749">
        <v>1</v>
      </c>
      <c r="P730" s="748"/>
      <c r="Q730" s="750">
        <v>0</v>
      </c>
      <c r="R730" s="745"/>
      <c r="S730" s="750">
        <v>0</v>
      </c>
      <c r="T730" s="749"/>
      <c r="U730" s="744">
        <v>0</v>
      </c>
    </row>
    <row r="731" spans="1:21" ht="14.4" customHeight="1" x14ac:dyDescent="0.3">
      <c r="A731" s="743">
        <v>30</v>
      </c>
      <c r="B731" s="745" t="s">
        <v>550</v>
      </c>
      <c r="C731" s="745">
        <v>89301301</v>
      </c>
      <c r="D731" s="746" t="s">
        <v>4981</v>
      </c>
      <c r="E731" s="747" t="s">
        <v>3893</v>
      </c>
      <c r="F731" s="745" t="s">
        <v>3881</v>
      </c>
      <c r="G731" s="745" t="s">
        <v>4162</v>
      </c>
      <c r="H731" s="745" t="s">
        <v>2717</v>
      </c>
      <c r="I731" s="745" t="s">
        <v>1721</v>
      </c>
      <c r="J731" s="745" t="s">
        <v>3018</v>
      </c>
      <c r="K731" s="745" t="s">
        <v>3019</v>
      </c>
      <c r="L731" s="748">
        <v>137.6</v>
      </c>
      <c r="M731" s="748">
        <v>137.6</v>
      </c>
      <c r="N731" s="745">
        <v>1</v>
      </c>
      <c r="O731" s="749">
        <v>0.5</v>
      </c>
      <c r="P731" s="748">
        <v>137.6</v>
      </c>
      <c r="Q731" s="750">
        <v>1</v>
      </c>
      <c r="R731" s="745">
        <v>1</v>
      </c>
      <c r="S731" s="750">
        <v>1</v>
      </c>
      <c r="T731" s="749">
        <v>0.5</v>
      </c>
      <c r="U731" s="744">
        <v>1</v>
      </c>
    </row>
    <row r="732" spans="1:21" ht="14.4" customHeight="1" x14ac:dyDescent="0.3">
      <c r="A732" s="743">
        <v>30</v>
      </c>
      <c r="B732" s="745" t="s">
        <v>550</v>
      </c>
      <c r="C732" s="745">
        <v>89301301</v>
      </c>
      <c r="D732" s="746" t="s">
        <v>4981</v>
      </c>
      <c r="E732" s="747" t="s">
        <v>3893</v>
      </c>
      <c r="F732" s="745" t="s">
        <v>3881</v>
      </c>
      <c r="G732" s="745" t="s">
        <v>3911</v>
      </c>
      <c r="H732" s="745" t="s">
        <v>2717</v>
      </c>
      <c r="I732" s="745" t="s">
        <v>2828</v>
      </c>
      <c r="J732" s="745" t="s">
        <v>2829</v>
      </c>
      <c r="K732" s="745" t="s">
        <v>2443</v>
      </c>
      <c r="L732" s="748">
        <v>41.89</v>
      </c>
      <c r="M732" s="748">
        <v>83.78</v>
      </c>
      <c r="N732" s="745">
        <v>2</v>
      </c>
      <c r="O732" s="749">
        <v>1</v>
      </c>
      <c r="P732" s="748"/>
      <c r="Q732" s="750">
        <v>0</v>
      </c>
      <c r="R732" s="745"/>
      <c r="S732" s="750">
        <v>0</v>
      </c>
      <c r="T732" s="749"/>
      <c r="U732" s="744">
        <v>0</v>
      </c>
    </row>
    <row r="733" spans="1:21" ht="14.4" customHeight="1" x14ac:dyDescent="0.3">
      <c r="A733" s="743">
        <v>30</v>
      </c>
      <c r="B733" s="745" t="s">
        <v>550</v>
      </c>
      <c r="C733" s="745">
        <v>89301301</v>
      </c>
      <c r="D733" s="746" t="s">
        <v>4981</v>
      </c>
      <c r="E733" s="747" t="s">
        <v>3893</v>
      </c>
      <c r="F733" s="745" t="s">
        <v>3881</v>
      </c>
      <c r="G733" s="745" t="s">
        <v>3912</v>
      </c>
      <c r="H733" s="745" t="s">
        <v>551</v>
      </c>
      <c r="I733" s="745" t="s">
        <v>1523</v>
      </c>
      <c r="J733" s="745" t="s">
        <v>1524</v>
      </c>
      <c r="K733" s="745" t="s">
        <v>1525</v>
      </c>
      <c r="L733" s="748">
        <v>69.180000000000007</v>
      </c>
      <c r="M733" s="748">
        <v>69.180000000000007</v>
      </c>
      <c r="N733" s="745">
        <v>1</v>
      </c>
      <c r="O733" s="749">
        <v>0.5</v>
      </c>
      <c r="P733" s="748"/>
      <c r="Q733" s="750">
        <v>0</v>
      </c>
      <c r="R733" s="745"/>
      <c r="S733" s="750">
        <v>0</v>
      </c>
      <c r="T733" s="749"/>
      <c r="U733" s="744">
        <v>0</v>
      </c>
    </row>
    <row r="734" spans="1:21" ht="14.4" customHeight="1" x14ac:dyDescent="0.3">
      <c r="A734" s="743">
        <v>30</v>
      </c>
      <c r="B734" s="745" t="s">
        <v>550</v>
      </c>
      <c r="C734" s="745">
        <v>89301301</v>
      </c>
      <c r="D734" s="746" t="s">
        <v>4981</v>
      </c>
      <c r="E734" s="747" t="s">
        <v>3893</v>
      </c>
      <c r="F734" s="745" t="s">
        <v>3881</v>
      </c>
      <c r="G734" s="745" t="s">
        <v>3915</v>
      </c>
      <c r="H734" s="745" t="s">
        <v>551</v>
      </c>
      <c r="I734" s="745" t="s">
        <v>3916</v>
      </c>
      <c r="J734" s="745" t="s">
        <v>3917</v>
      </c>
      <c r="K734" s="745" t="s">
        <v>3918</v>
      </c>
      <c r="L734" s="748">
        <v>31.43</v>
      </c>
      <c r="M734" s="748">
        <v>31.43</v>
      </c>
      <c r="N734" s="745">
        <v>1</v>
      </c>
      <c r="O734" s="749">
        <v>0.5</v>
      </c>
      <c r="P734" s="748">
        <v>31.43</v>
      </c>
      <c r="Q734" s="750">
        <v>1</v>
      </c>
      <c r="R734" s="745">
        <v>1</v>
      </c>
      <c r="S734" s="750">
        <v>1</v>
      </c>
      <c r="T734" s="749">
        <v>0.5</v>
      </c>
      <c r="U734" s="744">
        <v>1</v>
      </c>
    </row>
    <row r="735" spans="1:21" ht="14.4" customHeight="1" x14ac:dyDescent="0.3">
      <c r="A735" s="743">
        <v>30</v>
      </c>
      <c r="B735" s="745" t="s">
        <v>550</v>
      </c>
      <c r="C735" s="745">
        <v>89301301</v>
      </c>
      <c r="D735" s="746" t="s">
        <v>4981</v>
      </c>
      <c r="E735" s="747" t="s">
        <v>3893</v>
      </c>
      <c r="F735" s="745" t="s">
        <v>3881</v>
      </c>
      <c r="G735" s="745" t="s">
        <v>3915</v>
      </c>
      <c r="H735" s="745" t="s">
        <v>2717</v>
      </c>
      <c r="I735" s="745" t="s">
        <v>2815</v>
      </c>
      <c r="J735" s="745" t="s">
        <v>2816</v>
      </c>
      <c r="K735" s="745" t="s">
        <v>1293</v>
      </c>
      <c r="L735" s="748">
        <v>44.89</v>
      </c>
      <c r="M735" s="748">
        <v>134.67000000000002</v>
      </c>
      <c r="N735" s="745">
        <v>3</v>
      </c>
      <c r="O735" s="749">
        <v>1.5</v>
      </c>
      <c r="P735" s="748"/>
      <c r="Q735" s="750">
        <v>0</v>
      </c>
      <c r="R735" s="745"/>
      <c r="S735" s="750">
        <v>0</v>
      </c>
      <c r="T735" s="749"/>
      <c r="U735" s="744">
        <v>0</v>
      </c>
    </row>
    <row r="736" spans="1:21" ht="14.4" customHeight="1" x14ac:dyDescent="0.3">
      <c r="A736" s="743">
        <v>30</v>
      </c>
      <c r="B736" s="745" t="s">
        <v>550</v>
      </c>
      <c r="C736" s="745">
        <v>89301301</v>
      </c>
      <c r="D736" s="746" t="s">
        <v>4981</v>
      </c>
      <c r="E736" s="747" t="s">
        <v>3893</v>
      </c>
      <c r="F736" s="745" t="s">
        <v>3881</v>
      </c>
      <c r="G736" s="745" t="s">
        <v>3921</v>
      </c>
      <c r="H736" s="745" t="s">
        <v>551</v>
      </c>
      <c r="I736" s="745" t="s">
        <v>1160</v>
      </c>
      <c r="J736" s="745" t="s">
        <v>3922</v>
      </c>
      <c r="K736" s="745" t="s">
        <v>3923</v>
      </c>
      <c r="L736" s="748">
        <v>0</v>
      </c>
      <c r="M736" s="748">
        <v>0</v>
      </c>
      <c r="N736" s="745">
        <v>2</v>
      </c>
      <c r="O736" s="749">
        <v>1</v>
      </c>
      <c r="P736" s="748">
        <v>0</v>
      </c>
      <c r="Q736" s="750"/>
      <c r="R736" s="745">
        <v>1</v>
      </c>
      <c r="S736" s="750">
        <v>0.5</v>
      </c>
      <c r="T736" s="749">
        <v>0.5</v>
      </c>
      <c r="U736" s="744">
        <v>0.5</v>
      </c>
    </row>
    <row r="737" spans="1:21" ht="14.4" customHeight="1" x14ac:dyDescent="0.3">
      <c r="A737" s="743">
        <v>30</v>
      </c>
      <c r="B737" s="745" t="s">
        <v>550</v>
      </c>
      <c r="C737" s="745">
        <v>89301301</v>
      </c>
      <c r="D737" s="746" t="s">
        <v>4981</v>
      </c>
      <c r="E737" s="747" t="s">
        <v>3893</v>
      </c>
      <c r="F737" s="745" t="s">
        <v>3881</v>
      </c>
      <c r="G737" s="745" t="s">
        <v>4419</v>
      </c>
      <c r="H737" s="745" t="s">
        <v>2717</v>
      </c>
      <c r="I737" s="745" t="s">
        <v>2976</v>
      </c>
      <c r="J737" s="745" t="s">
        <v>2977</v>
      </c>
      <c r="K737" s="745" t="s">
        <v>2978</v>
      </c>
      <c r="L737" s="748">
        <v>1027.5999999999999</v>
      </c>
      <c r="M737" s="748">
        <v>1027.5999999999999</v>
      </c>
      <c r="N737" s="745">
        <v>1</v>
      </c>
      <c r="O737" s="749">
        <v>1</v>
      </c>
      <c r="P737" s="748">
        <v>1027.5999999999999</v>
      </c>
      <c r="Q737" s="750">
        <v>1</v>
      </c>
      <c r="R737" s="745">
        <v>1</v>
      </c>
      <c r="S737" s="750">
        <v>1</v>
      </c>
      <c r="T737" s="749">
        <v>1</v>
      </c>
      <c r="U737" s="744">
        <v>1</v>
      </c>
    </row>
    <row r="738" spans="1:21" ht="14.4" customHeight="1" x14ac:dyDescent="0.3">
      <c r="A738" s="743">
        <v>30</v>
      </c>
      <c r="B738" s="745" t="s">
        <v>550</v>
      </c>
      <c r="C738" s="745">
        <v>89301301</v>
      </c>
      <c r="D738" s="746" t="s">
        <v>4981</v>
      </c>
      <c r="E738" s="747" t="s">
        <v>3893</v>
      </c>
      <c r="F738" s="745" t="s">
        <v>3881</v>
      </c>
      <c r="G738" s="745" t="s">
        <v>4532</v>
      </c>
      <c r="H738" s="745" t="s">
        <v>2717</v>
      </c>
      <c r="I738" s="745" t="s">
        <v>3504</v>
      </c>
      <c r="J738" s="745" t="s">
        <v>3505</v>
      </c>
      <c r="K738" s="745" t="s">
        <v>3777</v>
      </c>
      <c r="L738" s="748">
        <v>138.16</v>
      </c>
      <c r="M738" s="748">
        <v>138.16</v>
      </c>
      <c r="N738" s="745">
        <v>1</v>
      </c>
      <c r="O738" s="749">
        <v>0.5</v>
      </c>
      <c r="P738" s="748"/>
      <c r="Q738" s="750">
        <v>0</v>
      </c>
      <c r="R738" s="745"/>
      <c r="S738" s="750">
        <v>0</v>
      </c>
      <c r="T738" s="749"/>
      <c r="U738" s="744">
        <v>0</v>
      </c>
    </row>
    <row r="739" spans="1:21" ht="14.4" customHeight="1" x14ac:dyDescent="0.3">
      <c r="A739" s="743">
        <v>30</v>
      </c>
      <c r="B739" s="745" t="s">
        <v>550</v>
      </c>
      <c r="C739" s="745">
        <v>89301301</v>
      </c>
      <c r="D739" s="746" t="s">
        <v>4981</v>
      </c>
      <c r="E739" s="747" t="s">
        <v>3893</v>
      </c>
      <c r="F739" s="745" t="s">
        <v>3881</v>
      </c>
      <c r="G739" s="745" t="s">
        <v>4533</v>
      </c>
      <c r="H739" s="745" t="s">
        <v>551</v>
      </c>
      <c r="I739" s="745" t="s">
        <v>1692</v>
      </c>
      <c r="J739" s="745" t="s">
        <v>1693</v>
      </c>
      <c r="K739" s="745" t="s">
        <v>618</v>
      </c>
      <c r="L739" s="748">
        <v>44.89</v>
      </c>
      <c r="M739" s="748">
        <v>44.89</v>
      </c>
      <c r="N739" s="745">
        <v>1</v>
      </c>
      <c r="O739" s="749">
        <v>0.5</v>
      </c>
      <c r="P739" s="748"/>
      <c r="Q739" s="750">
        <v>0</v>
      </c>
      <c r="R739" s="745"/>
      <c r="S739" s="750">
        <v>0</v>
      </c>
      <c r="T739" s="749"/>
      <c r="U739" s="744">
        <v>0</v>
      </c>
    </row>
    <row r="740" spans="1:21" ht="14.4" customHeight="1" x14ac:dyDescent="0.3">
      <c r="A740" s="743">
        <v>30</v>
      </c>
      <c r="B740" s="745" t="s">
        <v>550</v>
      </c>
      <c r="C740" s="745">
        <v>89301301</v>
      </c>
      <c r="D740" s="746" t="s">
        <v>4981</v>
      </c>
      <c r="E740" s="747" t="s">
        <v>3893</v>
      </c>
      <c r="F740" s="745" t="s">
        <v>3881</v>
      </c>
      <c r="G740" s="745" t="s">
        <v>3927</v>
      </c>
      <c r="H740" s="745" t="s">
        <v>2717</v>
      </c>
      <c r="I740" s="745" t="s">
        <v>4422</v>
      </c>
      <c r="J740" s="745" t="s">
        <v>2767</v>
      </c>
      <c r="K740" s="745" t="s">
        <v>1108</v>
      </c>
      <c r="L740" s="748">
        <v>216.16</v>
      </c>
      <c r="M740" s="748">
        <v>216.16</v>
      </c>
      <c r="N740" s="745">
        <v>1</v>
      </c>
      <c r="O740" s="749">
        <v>0.5</v>
      </c>
      <c r="P740" s="748"/>
      <c r="Q740" s="750">
        <v>0</v>
      </c>
      <c r="R740" s="745"/>
      <c r="S740" s="750">
        <v>0</v>
      </c>
      <c r="T740" s="749"/>
      <c r="U740" s="744">
        <v>0</v>
      </c>
    </row>
    <row r="741" spans="1:21" ht="14.4" customHeight="1" x14ac:dyDescent="0.3">
      <c r="A741" s="743">
        <v>30</v>
      </c>
      <c r="B741" s="745" t="s">
        <v>550</v>
      </c>
      <c r="C741" s="745">
        <v>89301301</v>
      </c>
      <c r="D741" s="746" t="s">
        <v>4981</v>
      </c>
      <c r="E741" s="747" t="s">
        <v>3893</v>
      </c>
      <c r="F741" s="745" t="s">
        <v>3881</v>
      </c>
      <c r="G741" s="745" t="s">
        <v>3927</v>
      </c>
      <c r="H741" s="745" t="s">
        <v>2717</v>
      </c>
      <c r="I741" s="745" t="s">
        <v>2964</v>
      </c>
      <c r="J741" s="745" t="s">
        <v>2965</v>
      </c>
      <c r="K741" s="745" t="s">
        <v>3843</v>
      </c>
      <c r="L741" s="748">
        <v>162.13</v>
      </c>
      <c r="M741" s="748">
        <v>162.13</v>
      </c>
      <c r="N741" s="745">
        <v>1</v>
      </c>
      <c r="O741" s="749">
        <v>0.5</v>
      </c>
      <c r="P741" s="748"/>
      <c r="Q741" s="750">
        <v>0</v>
      </c>
      <c r="R741" s="745"/>
      <c r="S741" s="750">
        <v>0</v>
      </c>
      <c r="T741" s="749"/>
      <c r="U741" s="744">
        <v>0</v>
      </c>
    </row>
    <row r="742" spans="1:21" ht="14.4" customHeight="1" x14ac:dyDescent="0.3">
      <c r="A742" s="743">
        <v>30</v>
      </c>
      <c r="B742" s="745" t="s">
        <v>550</v>
      </c>
      <c r="C742" s="745">
        <v>89301301</v>
      </c>
      <c r="D742" s="746" t="s">
        <v>4981</v>
      </c>
      <c r="E742" s="747" t="s">
        <v>3893</v>
      </c>
      <c r="F742" s="745" t="s">
        <v>3881</v>
      </c>
      <c r="G742" s="745" t="s">
        <v>3927</v>
      </c>
      <c r="H742" s="745" t="s">
        <v>2717</v>
      </c>
      <c r="I742" s="745" t="s">
        <v>3096</v>
      </c>
      <c r="J742" s="745" t="s">
        <v>2767</v>
      </c>
      <c r="K742" s="745" t="s">
        <v>3844</v>
      </c>
      <c r="L742" s="748">
        <v>216.16</v>
      </c>
      <c r="M742" s="748">
        <v>432.32</v>
      </c>
      <c r="N742" s="745">
        <v>2</v>
      </c>
      <c r="O742" s="749">
        <v>1</v>
      </c>
      <c r="P742" s="748"/>
      <c r="Q742" s="750">
        <v>0</v>
      </c>
      <c r="R742" s="745"/>
      <c r="S742" s="750">
        <v>0</v>
      </c>
      <c r="T742" s="749"/>
      <c r="U742" s="744">
        <v>0</v>
      </c>
    </row>
    <row r="743" spans="1:21" ht="14.4" customHeight="1" x14ac:dyDescent="0.3">
      <c r="A743" s="743">
        <v>30</v>
      </c>
      <c r="B743" s="745" t="s">
        <v>550</v>
      </c>
      <c r="C743" s="745">
        <v>89301301</v>
      </c>
      <c r="D743" s="746" t="s">
        <v>4981</v>
      </c>
      <c r="E743" s="747" t="s">
        <v>3893</v>
      </c>
      <c r="F743" s="745" t="s">
        <v>3881</v>
      </c>
      <c r="G743" s="745" t="s">
        <v>3927</v>
      </c>
      <c r="H743" s="745" t="s">
        <v>2717</v>
      </c>
      <c r="I743" s="745" t="s">
        <v>3096</v>
      </c>
      <c r="J743" s="745" t="s">
        <v>2767</v>
      </c>
      <c r="K743" s="745" t="s">
        <v>3844</v>
      </c>
      <c r="L743" s="748">
        <v>138</v>
      </c>
      <c r="M743" s="748">
        <v>276</v>
      </c>
      <c r="N743" s="745">
        <v>2</v>
      </c>
      <c r="O743" s="749">
        <v>1</v>
      </c>
      <c r="P743" s="748"/>
      <c r="Q743" s="750">
        <v>0</v>
      </c>
      <c r="R743" s="745"/>
      <c r="S743" s="750">
        <v>0</v>
      </c>
      <c r="T743" s="749"/>
      <c r="U743" s="744">
        <v>0</v>
      </c>
    </row>
    <row r="744" spans="1:21" ht="14.4" customHeight="1" x14ac:dyDescent="0.3">
      <c r="A744" s="743">
        <v>30</v>
      </c>
      <c r="B744" s="745" t="s">
        <v>550</v>
      </c>
      <c r="C744" s="745">
        <v>89301301</v>
      </c>
      <c r="D744" s="746" t="s">
        <v>4981</v>
      </c>
      <c r="E744" s="747" t="s">
        <v>3893</v>
      </c>
      <c r="F744" s="745" t="s">
        <v>3881</v>
      </c>
      <c r="G744" s="745" t="s">
        <v>4534</v>
      </c>
      <c r="H744" s="745" t="s">
        <v>551</v>
      </c>
      <c r="I744" s="745" t="s">
        <v>4535</v>
      </c>
      <c r="J744" s="745" t="s">
        <v>893</v>
      </c>
      <c r="K744" s="745" t="s">
        <v>4329</v>
      </c>
      <c r="L744" s="748">
        <v>45.91</v>
      </c>
      <c r="M744" s="748">
        <v>45.91</v>
      </c>
      <c r="N744" s="745">
        <v>1</v>
      </c>
      <c r="O744" s="749">
        <v>0.5</v>
      </c>
      <c r="P744" s="748">
        <v>45.91</v>
      </c>
      <c r="Q744" s="750">
        <v>1</v>
      </c>
      <c r="R744" s="745">
        <v>1</v>
      </c>
      <c r="S744" s="750">
        <v>1</v>
      </c>
      <c r="T744" s="749">
        <v>0.5</v>
      </c>
      <c r="U744" s="744">
        <v>1</v>
      </c>
    </row>
    <row r="745" spans="1:21" ht="14.4" customHeight="1" x14ac:dyDescent="0.3">
      <c r="A745" s="743">
        <v>30</v>
      </c>
      <c r="B745" s="745" t="s">
        <v>550</v>
      </c>
      <c r="C745" s="745">
        <v>89301301</v>
      </c>
      <c r="D745" s="746" t="s">
        <v>4981</v>
      </c>
      <c r="E745" s="747" t="s">
        <v>3893</v>
      </c>
      <c r="F745" s="745" t="s">
        <v>3881</v>
      </c>
      <c r="G745" s="745" t="s">
        <v>4295</v>
      </c>
      <c r="H745" s="745" t="s">
        <v>551</v>
      </c>
      <c r="I745" s="745" t="s">
        <v>1856</v>
      </c>
      <c r="J745" s="745" t="s">
        <v>1857</v>
      </c>
      <c r="K745" s="745" t="s">
        <v>1858</v>
      </c>
      <c r="L745" s="748">
        <v>359.63</v>
      </c>
      <c r="M745" s="748">
        <v>359.63</v>
      </c>
      <c r="N745" s="745">
        <v>1</v>
      </c>
      <c r="O745" s="749">
        <v>0.5</v>
      </c>
      <c r="P745" s="748"/>
      <c r="Q745" s="750">
        <v>0</v>
      </c>
      <c r="R745" s="745"/>
      <c r="S745" s="750">
        <v>0</v>
      </c>
      <c r="T745" s="749"/>
      <c r="U745" s="744">
        <v>0</v>
      </c>
    </row>
    <row r="746" spans="1:21" ht="14.4" customHeight="1" x14ac:dyDescent="0.3">
      <c r="A746" s="743">
        <v>30</v>
      </c>
      <c r="B746" s="745" t="s">
        <v>550</v>
      </c>
      <c r="C746" s="745">
        <v>89301301</v>
      </c>
      <c r="D746" s="746" t="s">
        <v>4981</v>
      </c>
      <c r="E746" s="747" t="s">
        <v>3893</v>
      </c>
      <c r="F746" s="745" t="s">
        <v>3881</v>
      </c>
      <c r="G746" s="745" t="s">
        <v>3933</v>
      </c>
      <c r="H746" s="745" t="s">
        <v>551</v>
      </c>
      <c r="I746" s="745" t="s">
        <v>1137</v>
      </c>
      <c r="J746" s="745" t="s">
        <v>3934</v>
      </c>
      <c r="K746" s="745" t="s">
        <v>3935</v>
      </c>
      <c r="L746" s="748">
        <v>36.89</v>
      </c>
      <c r="M746" s="748">
        <v>332.00999999999993</v>
      </c>
      <c r="N746" s="745">
        <v>9</v>
      </c>
      <c r="O746" s="749">
        <v>4.5</v>
      </c>
      <c r="P746" s="748">
        <v>36.89</v>
      </c>
      <c r="Q746" s="750">
        <v>0.11111111111111113</v>
      </c>
      <c r="R746" s="745">
        <v>1</v>
      </c>
      <c r="S746" s="750">
        <v>0.1111111111111111</v>
      </c>
      <c r="T746" s="749">
        <v>0.5</v>
      </c>
      <c r="U746" s="744">
        <v>0.1111111111111111</v>
      </c>
    </row>
    <row r="747" spans="1:21" ht="14.4" customHeight="1" x14ac:dyDescent="0.3">
      <c r="A747" s="743">
        <v>30</v>
      </c>
      <c r="B747" s="745" t="s">
        <v>550</v>
      </c>
      <c r="C747" s="745">
        <v>89301301</v>
      </c>
      <c r="D747" s="746" t="s">
        <v>4981</v>
      </c>
      <c r="E747" s="747" t="s">
        <v>3893</v>
      </c>
      <c r="F747" s="745" t="s">
        <v>3881</v>
      </c>
      <c r="G747" s="745" t="s">
        <v>3936</v>
      </c>
      <c r="H747" s="745" t="s">
        <v>551</v>
      </c>
      <c r="I747" s="745" t="s">
        <v>822</v>
      </c>
      <c r="J747" s="745" t="s">
        <v>823</v>
      </c>
      <c r="K747" s="745" t="s">
        <v>3695</v>
      </c>
      <c r="L747" s="748">
        <v>115.3</v>
      </c>
      <c r="M747" s="748">
        <v>461.2</v>
      </c>
      <c r="N747" s="745">
        <v>4</v>
      </c>
      <c r="O747" s="749">
        <v>2</v>
      </c>
      <c r="P747" s="748">
        <v>115.3</v>
      </c>
      <c r="Q747" s="750">
        <v>0.25</v>
      </c>
      <c r="R747" s="745">
        <v>1</v>
      </c>
      <c r="S747" s="750">
        <v>0.25</v>
      </c>
      <c r="T747" s="749">
        <v>0.5</v>
      </c>
      <c r="U747" s="744">
        <v>0.25</v>
      </c>
    </row>
    <row r="748" spans="1:21" ht="14.4" customHeight="1" x14ac:dyDescent="0.3">
      <c r="A748" s="743">
        <v>30</v>
      </c>
      <c r="B748" s="745" t="s">
        <v>550</v>
      </c>
      <c r="C748" s="745">
        <v>89301301</v>
      </c>
      <c r="D748" s="746" t="s">
        <v>4981</v>
      </c>
      <c r="E748" s="747" t="s">
        <v>3893</v>
      </c>
      <c r="F748" s="745" t="s">
        <v>3881</v>
      </c>
      <c r="G748" s="745" t="s">
        <v>3936</v>
      </c>
      <c r="H748" s="745" t="s">
        <v>551</v>
      </c>
      <c r="I748" s="745" t="s">
        <v>1245</v>
      </c>
      <c r="J748" s="745" t="s">
        <v>823</v>
      </c>
      <c r="K748" s="745" t="s">
        <v>3937</v>
      </c>
      <c r="L748" s="748">
        <v>57.65</v>
      </c>
      <c r="M748" s="748">
        <v>115.3</v>
      </c>
      <c r="N748" s="745">
        <v>2</v>
      </c>
      <c r="O748" s="749">
        <v>1</v>
      </c>
      <c r="P748" s="748">
        <v>57.65</v>
      </c>
      <c r="Q748" s="750">
        <v>0.5</v>
      </c>
      <c r="R748" s="745">
        <v>1</v>
      </c>
      <c r="S748" s="750">
        <v>0.5</v>
      </c>
      <c r="T748" s="749">
        <v>0.5</v>
      </c>
      <c r="U748" s="744">
        <v>0.5</v>
      </c>
    </row>
    <row r="749" spans="1:21" ht="14.4" customHeight="1" x14ac:dyDescent="0.3">
      <c r="A749" s="743">
        <v>30</v>
      </c>
      <c r="B749" s="745" t="s">
        <v>550</v>
      </c>
      <c r="C749" s="745">
        <v>89301301</v>
      </c>
      <c r="D749" s="746" t="s">
        <v>4981</v>
      </c>
      <c r="E749" s="747" t="s">
        <v>3893</v>
      </c>
      <c r="F749" s="745" t="s">
        <v>3881</v>
      </c>
      <c r="G749" s="745" t="s">
        <v>4536</v>
      </c>
      <c r="H749" s="745" t="s">
        <v>551</v>
      </c>
      <c r="I749" s="745" t="s">
        <v>4537</v>
      </c>
      <c r="J749" s="745" t="s">
        <v>4538</v>
      </c>
      <c r="K749" s="745" t="s">
        <v>1395</v>
      </c>
      <c r="L749" s="748">
        <v>107.34</v>
      </c>
      <c r="M749" s="748">
        <v>107.34</v>
      </c>
      <c r="N749" s="745">
        <v>1</v>
      </c>
      <c r="O749" s="749">
        <v>0.5</v>
      </c>
      <c r="P749" s="748">
        <v>107.34</v>
      </c>
      <c r="Q749" s="750">
        <v>1</v>
      </c>
      <c r="R749" s="745">
        <v>1</v>
      </c>
      <c r="S749" s="750">
        <v>1</v>
      </c>
      <c r="T749" s="749">
        <v>0.5</v>
      </c>
      <c r="U749" s="744">
        <v>1</v>
      </c>
    </row>
    <row r="750" spans="1:21" ht="14.4" customHeight="1" x14ac:dyDescent="0.3">
      <c r="A750" s="743">
        <v>30</v>
      </c>
      <c r="B750" s="745" t="s">
        <v>550</v>
      </c>
      <c r="C750" s="745">
        <v>89301301</v>
      </c>
      <c r="D750" s="746" t="s">
        <v>4981</v>
      </c>
      <c r="E750" s="747" t="s">
        <v>3893</v>
      </c>
      <c r="F750" s="745" t="s">
        <v>3881</v>
      </c>
      <c r="G750" s="745" t="s">
        <v>4434</v>
      </c>
      <c r="H750" s="745" t="s">
        <v>551</v>
      </c>
      <c r="I750" s="745" t="s">
        <v>1156</v>
      </c>
      <c r="J750" s="745" t="s">
        <v>1260</v>
      </c>
      <c r="K750" s="745" t="s">
        <v>4435</v>
      </c>
      <c r="L750" s="748">
        <v>128.9</v>
      </c>
      <c r="M750" s="748">
        <v>128.9</v>
      </c>
      <c r="N750" s="745">
        <v>1</v>
      </c>
      <c r="O750" s="749">
        <v>0.5</v>
      </c>
      <c r="P750" s="748"/>
      <c r="Q750" s="750">
        <v>0</v>
      </c>
      <c r="R750" s="745"/>
      <c r="S750" s="750">
        <v>0</v>
      </c>
      <c r="T750" s="749"/>
      <c r="U750" s="744">
        <v>0</v>
      </c>
    </row>
    <row r="751" spans="1:21" ht="14.4" customHeight="1" x14ac:dyDescent="0.3">
      <c r="A751" s="743">
        <v>30</v>
      </c>
      <c r="B751" s="745" t="s">
        <v>550</v>
      </c>
      <c r="C751" s="745">
        <v>89301301</v>
      </c>
      <c r="D751" s="746" t="s">
        <v>4981</v>
      </c>
      <c r="E751" s="747" t="s">
        <v>3893</v>
      </c>
      <c r="F751" s="745" t="s">
        <v>3881</v>
      </c>
      <c r="G751" s="745" t="s">
        <v>3942</v>
      </c>
      <c r="H751" s="745" t="s">
        <v>2717</v>
      </c>
      <c r="I751" s="745" t="s">
        <v>3032</v>
      </c>
      <c r="J751" s="745" t="s">
        <v>3033</v>
      </c>
      <c r="K751" s="745" t="s">
        <v>1105</v>
      </c>
      <c r="L751" s="748">
        <v>138</v>
      </c>
      <c r="M751" s="748">
        <v>138</v>
      </c>
      <c r="N751" s="745">
        <v>1</v>
      </c>
      <c r="O751" s="749">
        <v>0.5</v>
      </c>
      <c r="P751" s="748"/>
      <c r="Q751" s="750">
        <v>0</v>
      </c>
      <c r="R751" s="745"/>
      <c r="S751" s="750">
        <v>0</v>
      </c>
      <c r="T751" s="749"/>
      <c r="U751" s="744">
        <v>0</v>
      </c>
    </row>
    <row r="752" spans="1:21" ht="14.4" customHeight="1" x14ac:dyDescent="0.3">
      <c r="A752" s="743">
        <v>30</v>
      </c>
      <c r="B752" s="745" t="s">
        <v>550</v>
      </c>
      <c r="C752" s="745">
        <v>89301301</v>
      </c>
      <c r="D752" s="746" t="s">
        <v>4981</v>
      </c>
      <c r="E752" s="747" t="s">
        <v>3893</v>
      </c>
      <c r="F752" s="745" t="s">
        <v>3881</v>
      </c>
      <c r="G752" s="745" t="s">
        <v>4166</v>
      </c>
      <c r="H752" s="745" t="s">
        <v>551</v>
      </c>
      <c r="I752" s="745" t="s">
        <v>2144</v>
      </c>
      <c r="J752" s="745" t="s">
        <v>4167</v>
      </c>
      <c r="K752" s="745" t="s">
        <v>4168</v>
      </c>
      <c r="L752" s="748">
        <v>0</v>
      </c>
      <c r="M752" s="748">
        <v>0</v>
      </c>
      <c r="N752" s="745">
        <v>1</v>
      </c>
      <c r="O752" s="749">
        <v>0.5</v>
      </c>
      <c r="P752" s="748"/>
      <c r="Q752" s="750"/>
      <c r="R752" s="745"/>
      <c r="S752" s="750">
        <v>0</v>
      </c>
      <c r="T752" s="749"/>
      <c r="U752" s="744">
        <v>0</v>
      </c>
    </row>
    <row r="753" spans="1:21" ht="14.4" customHeight="1" x14ac:dyDescent="0.3">
      <c r="A753" s="743">
        <v>30</v>
      </c>
      <c r="B753" s="745" t="s">
        <v>550</v>
      </c>
      <c r="C753" s="745">
        <v>89301301</v>
      </c>
      <c r="D753" s="746" t="s">
        <v>4981</v>
      </c>
      <c r="E753" s="747" t="s">
        <v>3893</v>
      </c>
      <c r="F753" s="745" t="s">
        <v>3881</v>
      </c>
      <c r="G753" s="745" t="s">
        <v>3951</v>
      </c>
      <c r="H753" s="745" t="s">
        <v>551</v>
      </c>
      <c r="I753" s="745" t="s">
        <v>1036</v>
      </c>
      <c r="J753" s="745" t="s">
        <v>1037</v>
      </c>
      <c r="K753" s="745" t="s">
        <v>3955</v>
      </c>
      <c r="L753" s="748">
        <v>61.65</v>
      </c>
      <c r="M753" s="748">
        <v>246.6</v>
      </c>
      <c r="N753" s="745">
        <v>4</v>
      </c>
      <c r="O753" s="749">
        <v>2</v>
      </c>
      <c r="P753" s="748">
        <v>61.65</v>
      </c>
      <c r="Q753" s="750">
        <v>0.25</v>
      </c>
      <c r="R753" s="745">
        <v>1</v>
      </c>
      <c r="S753" s="750">
        <v>0.25</v>
      </c>
      <c r="T753" s="749">
        <v>0.5</v>
      </c>
      <c r="U753" s="744">
        <v>0.25</v>
      </c>
    </row>
    <row r="754" spans="1:21" ht="14.4" customHeight="1" x14ac:dyDescent="0.3">
      <c r="A754" s="743">
        <v>30</v>
      </c>
      <c r="B754" s="745" t="s">
        <v>550</v>
      </c>
      <c r="C754" s="745">
        <v>89301301</v>
      </c>
      <c r="D754" s="746" t="s">
        <v>4981</v>
      </c>
      <c r="E754" s="747" t="s">
        <v>3893</v>
      </c>
      <c r="F754" s="745" t="s">
        <v>3881</v>
      </c>
      <c r="G754" s="745" t="s">
        <v>3951</v>
      </c>
      <c r="H754" s="745" t="s">
        <v>551</v>
      </c>
      <c r="I754" s="745" t="s">
        <v>1044</v>
      </c>
      <c r="J754" s="745" t="s">
        <v>1041</v>
      </c>
      <c r="K754" s="745" t="s">
        <v>3957</v>
      </c>
      <c r="L754" s="748">
        <v>205.5</v>
      </c>
      <c r="M754" s="748">
        <v>205.5</v>
      </c>
      <c r="N754" s="745">
        <v>1</v>
      </c>
      <c r="O754" s="749">
        <v>0.5</v>
      </c>
      <c r="P754" s="748"/>
      <c r="Q754" s="750">
        <v>0</v>
      </c>
      <c r="R754" s="745"/>
      <c r="S754" s="750">
        <v>0</v>
      </c>
      <c r="T754" s="749"/>
      <c r="U754" s="744">
        <v>0</v>
      </c>
    </row>
    <row r="755" spans="1:21" ht="14.4" customHeight="1" x14ac:dyDescent="0.3">
      <c r="A755" s="743">
        <v>30</v>
      </c>
      <c r="B755" s="745" t="s">
        <v>550</v>
      </c>
      <c r="C755" s="745">
        <v>89301301</v>
      </c>
      <c r="D755" s="746" t="s">
        <v>4981</v>
      </c>
      <c r="E755" s="747" t="s">
        <v>3893</v>
      </c>
      <c r="F755" s="745" t="s">
        <v>3881</v>
      </c>
      <c r="G755" s="745" t="s">
        <v>3951</v>
      </c>
      <c r="H755" s="745" t="s">
        <v>551</v>
      </c>
      <c r="I755" s="745" t="s">
        <v>3958</v>
      </c>
      <c r="J755" s="745" t="s">
        <v>3959</v>
      </c>
      <c r="K755" s="745" t="s">
        <v>3954</v>
      </c>
      <c r="L755" s="748">
        <v>0</v>
      </c>
      <c r="M755" s="748">
        <v>0</v>
      </c>
      <c r="N755" s="745">
        <v>3</v>
      </c>
      <c r="O755" s="749">
        <v>1.5</v>
      </c>
      <c r="P755" s="748"/>
      <c r="Q755" s="750"/>
      <c r="R755" s="745"/>
      <c r="S755" s="750">
        <v>0</v>
      </c>
      <c r="T755" s="749"/>
      <c r="U755" s="744">
        <v>0</v>
      </c>
    </row>
    <row r="756" spans="1:21" ht="14.4" customHeight="1" x14ac:dyDescent="0.3">
      <c r="A756" s="743">
        <v>30</v>
      </c>
      <c r="B756" s="745" t="s">
        <v>550</v>
      </c>
      <c r="C756" s="745">
        <v>89301301</v>
      </c>
      <c r="D756" s="746" t="s">
        <v>4981</v>
      </c>
      <c r="E756" s="747" t="s">
        <v>3893</v>
      </c>
      <c r="F756" s="745" t="s">
        <v>3881</v>
      </c>
      <c r="G756" s="745" t="s">
        <v>3951</v>
      </c>
      <c r="H756" s="745" t="s">
        <v>551</v>
      </c>
      <c r="I756" s="745" t="s">
        <v>1248</v>
      </c>
      <c r="J756" s="745" t="s">
        <v>3959</v>
      </c>
      <c r="K756" s="745" t="s">
        <v>3960</v>
      </c>
      <c r="L756" s="748">
        <v>66.599999999999994</v>
      </c>
      <c r="M756" s="748">
        <v>466.20000000000005</v>
      </c>
      <c r="N756" s="745">
        <v>7</v>
      </c>
      <c r="O756" s="749">
        <v>3.5</v>
      </c>
      <c r="P756" s="748"/>
      <c r="Q756" s="750">
        <v>0</v>
      </c>
      <c r="R756" s="745"/>
      <c r="S756" s="750">
        <v>0</v>
      </c>
      <c r="T756" s="749"/>
      <c r="U756" s="744">
        <v>0</v>
      </c>
    </row>
    <row r="757" spans="1:21" ht="14.4" customHeight="1" x14ac:dyDescent="0.3">
      <c r="A757" s="743">
        <v>30</v>
      </c>
      <c r="B757" s="745" t="s">
        <v>550</v>
      </c>
      <c r="C757" s="745">
        <v>89301301</v>
      </c>
      <c r="D757" s="746" t="s">
        <v>4981</v>
      </c>
      <c r="E757" s="747" t="s">
        <v>3893</v>
      </c>
      <c r="F757" s="745" t="s">
        <v>3881</v>
      </c>
      <c r="G757" s="745" t="s">
        <v>3961</v>
      </c>
      <c r="H757" s="745" t="s">
        <v>2717</v>
      </c>
      <c r="I757" s="745" t="s">
        <v>2877</v>
      </c>
      <c r="J757" s="745" t="s">
        <v>3825</v>
      </c>
      <c r="K757" s="745" t="s">
        <v>3827</v>
      </c>
      <c r="L757" s="748">
        <v>561.54</v>
      </c>
      <c r="M757" s="748">
        <v>561.54</v>
      </c>
      <c r="N757" s="745">
        <v>1</v>
      </c>
      <c r="O757" s="749">
        <v>0.5</v>
      </c>
      <c r="P757" s="748"/>
      <c r="Q757" s="750">
        <v>0</v>
      </c>
      <c r="R757" s="745"/>
      <c r="S757" s="750">
        <v>0</v>
      </c>
      <c r="T757" s="749"/>
      <c r="U757" s="744">
        <v>0</v>
      </c>
    </row>
    <row r="758" spans="1:21" ht="14.4" customHeight="1" x14ac:dyDescent="0.3">
      <c r="A758" s="743">
        <v>30</v>
      </c>
      <c r="B758" s="745" t="s">
        <v>550</v>
      </c>
      <c r="C758" s="745">
        <v>89301301</v>
      </c>
      <c r="D758" s="746" t="s">
        <v>4981</v>
      </c>
      <c r="E758" s="747" t="s">
        <v>3893</v>
      </c>
      <c r="F758" s="745" t="s">
        <v>3881</v>
      </c>
      <c r="G758" s="745" t="s">
        <v>4442</v>
      </c>
      <c r="H758" s="745" t="s">
        <v>2717</v>
      </c>
      <c r="I758" s="745" t="s">
        <v>2936</v>
      </c>
      <c r="J758" s="745" t="s">
        <v>2937</v>
      </c>
      <c r="K758" s="745" t="s">
        <v>2938</v>
      </c>
      <c r="L758" s="748">
        <v>49.22</v>
      </c>
      <c r="M758" s="748">
        <v>98.44</v>
      </c>
      <c r="N758" s="745">
        <v>2</v>
      </c>
      <c r="O758" s="749">
        <v>1</v>
      </c>
      <c r="P758" s="748"/>
      <c r="Q758" s="750">
        <v>0</v>
      </c>
      <c r="R758" s="745"/>
      <c r="S758" s="750">
        <v>0</v>
      </c>
      <c r="T758" s="749"/>
      <c r="U758" s="744">
        <v>0</v>
      </c>
    </row>
    <row r="759" spans="1:21" ht="14.4" customHeight="1" x14ac:dyDescent="0.3">
      <c r="A759" s="743">
        <v>30</v>
      </c>
      <c r="B759" s="745" t="s">
        <v>550</v>
      </c>
      <c r="C759" s="745">
        <v>89301301</v>
      </c>
      <c r="D759" s="746" t="s">
        <v>4981</v>
      </c>
      <c r="E759" s="747" t="s">
        <v>3893</v>
      </c>
      <c r="F759" s="745" t="s">
        <v>3881</v>
      </c>
      <c r="G759" s="745" t="s">
        <v>4442</v>
      </c>
      <c r="H759" s="745" t="s">
        <v>2717</v>
      </c>
      <c r="I759" s="745" t="s">
        <v>2936</v>
      </c>
      <c r="J759" s="745" t="s">
        <v>2937</v>
      </c>
      <c r="K759" s="745" t="s">
        <v>2938</v>
      </c>
      <c r="L759" s="748">
        <v>32.229999999999997</v>
      </c>
      <c r="M759" s="748">
        <v>32.229999999999997</v>
      </c>
      <c r="N759" s="745">
        <v>1</v>
      </c>
      <c r="O759" s="749">
        <v>0.5</v>
      </c>
      <c r="P759" s="748"/>
      <c r="Q759" s="750">
        <v>0</v>
      </c>
      <c r="R759" s="745"/>
      <c r="S759" s="750">
        <v>0</v>
      </c>
      <c r="T759" s="749"/>
      <c r="U759" s="744">
        <v>0</v>
      </c>
    </row>
    <row r="760" spans="1:21" ht="14.4" customHeight="1" x14ac:dyDescent="0.3">
      <c r="A760" s="743">
        <v>30</v>
      </c>
      <c r="B760" s="745" t="s">
        <v>550</v>
      </c>
      <c r="C760" s="745">
        <v>89301301</v>
      </c>
      <c r="D760" s="746" t="s">
        <v>4981</v>
      </c>
      <c r="E760" s="747" t="s">
        <v>3893</v>
      </c>
      <c r="F760" s="745" t="s">
        <v>3881</v>
      </c>
      <c r="G760" s="745" t="s">
        <v>3975</v>
      </c>
      <c r="H760" s="745" t="s">
        <v>551</v>
      </c>
      <c r="I760" s="745" t="s">
        <v>1321</v>
      </c>
      <c r="J760" s="745" t="s">
        <v>1322</v>
      </c>
      <c r="K760" s="745" t="s">
        <v>1323</v>
      </c>
      <c r="L760" s="748">
        <v>24.22</v>
      </c>
      <c r="M760" s="748">
        <v>72.66</v>
      </c>
      <c r="N760" s="745">
        <v>3</v>
      </c>
      <c r="O760" s="749">
        <v>1</v>
      </c>
      <c r="P760" s="748">
        <v>48.44</v>
      </c>
      <c r="Q760" s="750">
        <v>0.66666666666666663</v>
      </c>
      <c r="R760" s="745">
        <v>2</v>
      </c>
      <c r="S760" s="750">
        <v>0.66666666666666663</v>
      </c>
      <c r="T760" s="749">
        <v>0.5</v>
      </c>
      <c r="U760" s="744">
        <v>0.5</v>
      </c>
    </row>
    <row r="761" spans="1:21" ht="14.4" customHeight="1" x14ac:dyDescent="0.3">
      <c r="A761" s="743">
        <v>30</v>
      </c>
      <c r="B761" s="745" t="s">
        <v>550</v>
      </c>
      <c r="C761" s="745">
        <v>89301301</v>
      </c>
      <c r="D761" s="746" t="s">
        <v>4981</v>
      </c>
      <c r="E761" s="747" t="s">
        <v>3893</v>
      </c>
      <c r="F761" s="745" t="s">
        <v>3881</v>
      </c>
      <c r="G761" s="745" t="s">
        <v>3975</v>
      </c>
      <c r="H761" s="745" t="s">
        <v>551</v>
      </c>
      <c r="I761" s="745" t="s">
        <v>1321</v>
      </c>
      <c r="J761" s="745" t="s">
        <v>1322</v>
      </c>
      <c r="K761" s="745" t="s">
        <v>1323</v>
      </c>
      <c r="L761" s="748">
        <v>34.5</v>
      </c>
      <c r="M761" s="748">
        <v>34.5</v>
      </c>
      <c r="N761" s="745">
        <v>1</v>
      </c>
      <c r="O761" s="749">
        <v>0.5</v>
      </c>
      <c r="P761" s="748"/>
      <c r="Q761" s="750">
        <v>0</v>
      </c>
      <c r="R761" s="745"/>
      <c r="S761" s="750">
        <v>0</v>
      </c>
      <c r="T761" s="749"/>
      <c r="U761" s="744">
        <v>0</v>
      </c>
    </row>
    <row r="762" spans="1:21" ht="14.4" customHeight="1" x14ac:dyDescent="0.3">
      <c r="A762" s="743">
        <v>30</v>
      </c>
      <c r="B762" s="745" t="s">
        <v>550</v>
      </c>
      <c r="C762" s="745">
        <v>89301301</v>
      </c>
      <c r="D762" s="746" t="s">
        <v>4981</v>
      </c>
      <c r="E762" s="747" t="s">
        <v>3893</v>
      </c>
      <c r="F762" s="745" t="s">
        <v>3881</v>
      </c>
      <c r="G762" s="745" t="s">
        <v>3975</v>
      </c>
      <c r="H762" s="745" t="s">
        <v>551</v>
      </c>
      <c r="I762" s="745" t="s">
        <v>3976</v>
      </c>
      <c r="J762" s="745" t="s">
        <v>855</v>
      </c>
      <c r="K762" s="745" t="s">
        <v>3180</v>
      </c>
      <c r="L762" s="748">
        <v>0</v>
      </c>
      <c r="M762" s="748">
        <v>0</v>
      </c>
      <c r="N762" s="745">
        <v>1</v>
      </c>
      <c r="O762" s="749">
        <v>0.5</v>
      </c>
      <c r="P762" s="748"/>
      <c r="Q762" s="750"/>
      <c r="R762" s="745"/>
      <c r="S762" s="750">
        <v>0</v>
      </c>
      <c r="T762" s="749"/>
      <c r="U762" s="744">
        <v>0</v>
      </c>
    </row>
    <row r="763" spans="1:21" ht="14.4" customHeight="1" x14ac:dyDescent="0.3">
      <c r="A763" s="743">
        <v>30</v>
      </c>
      <c r="B763" s="745" t="s">
        <v>550</v>
      </c>
      <c r="C763" s="745">
        <v>89301301</v>
      </c>
      <c r="D763" s="746" t="s">
        <v>4981</v>
      </c>
      <c r="E763" s="747" t="s">
        <v>3893</v>
      </c>
      <c r="F763" s="745" t="s">
        <v>3881</v>
      </c>
      <c r="G763" s="745" t="s">
        <v>3975</v>
      </c>
      <c r="H763" s="745" t="s">
        <v>551</v>
      </c>
      <c r="I763" s="745" t="s">
        <v>854</v>
      </c>
      <c r="J763" s="745" t="s">
        <v>855</v>
      </c>
      <c r="K763" s="745" t="s">
        <v>3187</v>
      </c>
      <c r="L763" s="748">
        <v>40.36</v>
      </c>
      <c r="M763" s="748">
        <v>121.08</v>
      </c>
      <c r="N763" s="745">
        <v>3</v>
      </c>
      <c r="O763" s="749">
        <v>1.5</v>
      </c>
      <c r="P763" s="748">
        <v>40.36</v>
      </c>
      <c r="Q763" s="750">
        <v>0.33333333333333331</v>
      </c>
      <c r="R763" s="745">
        <v>1</v>
      </c>
      <c r="S763" s="750">
        <v>0.33333333333333331</v>
      </c>
      <c r="T763" s="749">
        <v>0.5</v>
      </c>
      <c r="U763" s="744">
        <v>0.33333333333333331</v>
      </c>
    </row>
    <row r="764" spans="1:21" ht="14.4" customHeight="1" x14ac:dyDescent="0.3">
      <c r="A764" s="743">
        <v>30</v>
      </c>
      <c r="B764" s="745" t="s">
        <v>550</v>
      </c>
      <c r="C764" s="745">
        <v>89301301</v>
      </c>
      <c r="D764" s="746" t="s">
        <v>4981</v>
      </c>
      <c r="E764" s="747" t="s">
        <v>3893</v>
      </c>
      <c r="F764" s="745" t="s">
        <v>3881</v>
      </c>
      <c r="G764" s="745" t="s">
        <v>3977</v>
      </c>
      <c r="H764" s="745" t="s">
        <v>551</v>
      </c>
      <c r="I764" s="745" t="s">
        <v>2036</v>
      </c>
      <c r="J764" s="745" t="s">
        <v>2037</v>
      </c>
      <c r="K764" s="745" t="s">
        <v>3978</v>
      </c>
      <c r="L764" s="748">
        <v>23.72</v>
      </c>
      <c r="M764" s="748">
        <v>284.64</v>
      </c>
      <c r="N764" s="745">
        <v>12</v>
      </c>
      <c r="O764" s="749">
        <v>6.5</v>
      </c>
      <c r="P764" s="748">
        <v>47.44</v>
      </c>
      <c r="Q764" s="750">
        <v>0.16666666666666666</v>
      </c>
      <c r="R764" s="745">
        <v>2</v>
      </c>
      <c r="S764" s="750">
        <v>0.16666666666666666</v>
      </c>
      <c r="T764" s="749">
        <v>1</v>
      </c>
      <c r="U764" s="744">
        <v>0.15384615384615385</v>
      </c>
    </row>
    <row r="765" spans="1:21" ht="14.4" customHeight="1" x14ac:dyDescent="0.3">
      <c r="A765" s="743">
        <v>30</v>
      </c>
      <c r="B765" s="745" t="s">
        <v>550</v>
      </c>
      <c r="C765" s="745">
        <v>89301301</v>
      </c>
      <c r="D765" s="746" t="s">
        <v>4981</v>
      </c>
      <c r="E765" s="747" t="s">
        <v>3893</v>
      </c>
      <c r="F765" s="745" t="s">
        <v>3881</v>
      </c>
      <c r="G765" s="745" t="s">
        <v>4184</v>
      </c>
      <c r="H765" s="745" t="s">
        <v>551</v>
      </c>
      <c r="I765" s="745" t="s">
        <v>918</v>
      </c>
      <c r="J765" s="745" t="s">
        <v>919</v>
      </c>
      <c r="K765" s="745" t="s">
        <v>4185</v>
      </c>
      <c r="L765" s="748">
        <v>158.4</v>
      </c>
      <c r="M765" s="748">
        <v>158.4</v>
      </c>
      <c r="N765" s="745">
        <v>1</v>
      </c>
      <c r="O765" s="749">
        <v>0.5</v>
      </c>
      <c r="P765" s="748"/>
      <c r="Q765" s="750">
        <v>0</v>
      </c>
      <c r="R765" s="745"/>
      <c r="S765" s="750">
        <v>0</v>
      </c>
      <c r="T765" s="749"/>
      <c r="U765" s="744">
        <v>0</v>
      </c>
    </row>
    <row r="766" spans="1:21" ht="14.4" customHeight="1" x14ac:dyDescent="0.3">
      <c r="A766" s="743">
        <v>30</v>
      </c>
      <c r="B766" s="745" t="s">
        <v>550</v>
      </c>
      <c r="C766" s="745">
        <v>89301301</v>
      </c>
      <c r="D766" s="746" t="s">
        <v>4981</v>
      </c>
      <c r="E766" s="747" t="s">
        <v>3893</v>
      </c>
      <c r="F766" s="745" t="s">
        <v>3881</v>
      </c>
      <c r="G766" s="745" t="s">
        <v>3980</v>
      </c>
      <c r="H766" s="745" t="s">
        <v>551</v>
      </c>
      <c r="I766" s="745" t="s">
        <v>1225</v>
      </c>
      <c r="J766" s="745" t="s">
        <v>4539</v>
      </c>
      <c r="K766" s="745" t="s">
        <v>3037</v>
      </c>
      <c r="L766" s="748">
        <v>40.49</v>
      </c>
      <c r="M766" s="748">
        <v>40.49</v>
      </c>
      <c r="N766" s="745">
        <v>1</v>
      </c>
      <c r="O766" s="749">
        <v>0.5</v>
      </c>
      <c r="P766" s="748"/>
      <c r="Q766" s="750">
        <v>0</v>
      </c>
      <c r="R766" s="745"/>
      <c r="S766" s="750">
        <v>0</v>
      </c>
      <c r="T766" s="749"/>
      <c r="U766" s="744">
        <v>0</v>
      </c>
    </row>
    <row r="767" spans="1:21" ht="14.4" customHeight="1" x14ac:dyDescent="0.3">
      <c r="A767" s="743">
        <v>30</v>
      </c>
      <c r="B767" s="745" t="s">
        <v>550</v>
      </c>
      <c r="C767" s="745">
        <v>89301301</v>
      </c>
      <c r="D767" s="746" t="s">
        <v>4981</v>
      </c>
      <c r="E767" s="747" t="s">
        <v>3893</v>
      </c>
      <c r="F767" s="745" t="s">
        <v>3881</v>
      </c>
      <c r="G767" s="745" t="s">
        <v>4540</v>
      </c>
      <c r="H767" s="745" t="s">
        <v>551</v>
      </c>
      <c r="I767" s="745" t="s">
        <v>726</v>
      </c>
      <c r="J767" s="745" t="s">
        <v>727</v>
      </c>
      <c r="K767" s="745" t="s">
        <v>3914</v>
      </c>
      <c r="L767" s="748">
        <v>26.17</v>
      </c>
      <c r="M767" s="748">
        <v>26.17</v>
      </c>
      <c r="N767" s="745">
        <v>1</v>
      </c>
      <c r="O767" s="749">
        <v>1</v>
      </c>
      <c r="P767" s="748"/>
      <c r="Q767" s="750">
        <v>0</v>
      </c>
      <c r="R767" s="745"/>
      <c r="S767" s="750">
        <v>0</v>
      </c>
      <c r="T767" s="749"/>
      <c r="U767" s="744">
        <v>0</v>
      </c>
    </row>
    <row r="768" spans="1:21" ht="14.4" customHeight="1" x14ac:dyDescent="0.3">
      <c r="A768" s="743">
        <v>30</v>
      </c>
      <c r="B768" s="745" t="s">
        <v>550</v>
      </c>
      <c r="C768" s="745">
        <v>89301301</v>
      </c>
      <c r="D768" s="746" t="s">
        <v>4981</v>
      </c>
      <c r="E768" s="747" t="s">
        <v>3893</v>
      </c>
      <c r="F768" s="745" t="s">
        <v>3881</v>
      </c>
      <c r="G768" s="745" t="s">
        <v>4449</v>
      </c>
      <c r="H768" s="745" t="s">
        <v>551</v>
      </c>
      <c r="I768" s="745" t="s">
        <v>4450</v>
      </c>
      <c r="J768" s="745" t="s">
        <v>2288</v>
      </c>
      <c r="K768" s="745" t="s">
        <v>4451</v>
      </c>
      <c r="L768" s="748">
        <v>0</v>
      </c>
      <c r="M768" s="748">
        <v>0</v>
      </c>
      <c r="N768" s="745">
        <v>1</v>
      </c>
      <c r="O768" s="749">
        <v>1</v>
      </c>
      <c r="P768" s="748"/>
      <c r="Q768" s="750"/>
      <c r="R768" s="745"/>
      <c r="S768" s="750">
        <v>0</v>
      </c>
      <c r="T768" s="749"/>
      <c r="U768" s="744">
        <v>0</v>
      </c>
    </row>
    <row r="769" spans="1:21" ht="14.4" customHeight="1" x14ac:dyDescent="0.3">
      <c r="A769" s="743">
        <v>30</v>
      </c>
      <c r="B769" s="745" t="s">
        <v>550</v>
      </c>
      <c r="C769" s="745">
        <v>89301301</v>
      </c>
      <c r="D769" s="746" t="s">
        <v>4981</v>
      </c>
      <c r="E769" s="747" t="s">
        <v>3893</v>
      </c>
      <c r="F769" s="745" t="s">
        <v>3881</v>
      </c>
      <c r="G769" s="745" t="s">
        <v>4200</v>
      </c>
      <c r="H769" s="745" t="s">
        <v>551</v>
      </c>
      <c r="I769" s="745" t="s">
        <v>2257</v>
      </c>
      <c r="J769" s="745" t="s">
        <v>4452</v>
      </c>
      <c r="K769" s="745" t="s">
        <v>4202</v>
      </c>
      <c r="L769" s="748">
        <v>209.33</v>
      </c>
      <c r="M769" s="748">
        <v>209.33</v>
      </c>
      <c r="N769" s="745">
        <v>1</v>
      </c>
      <c r="O769" s="749">
        <v>0.5</v>
      </c>
      <c r="P769" s="748"/>
      <c r="Q769" s="750">
        <v>0</v>
      </c>
      <c r="R769" s="745"/>
      <c r="S769" s="750">
        <v>0</v>
      </c>
      <c r="T769" s="749"/>
      <c r="U769" s="744">
        <v>0</v>
      </c>
    </row>
    <row r="770" spans="1:21" ht="14.4" customHeight="1" x14ac:dyDescent="0.3">
      <c r="A770" s="743">
        <v>30</v>
      </c>
      <c r="B770" s="745" t="s">
        <v>550</v>
      </c>
      <c r="C770" s="745">
        <v>89301301</v>
      </c>
      <c r="D770" s="746" t="s">
        <v>4981</v>
      </c>
      <c r="E770" s="747" t="s">
        <v>3893</v>
      </c>
      <c r="F770" s="745" t="s">
        <v>3881</v>
      </c>
      <c r="G770" s="745" t="s">
        <v>4200</v>
      </c>
      <c r="H770" s="745" t="s">
        <v>551</v>
      </c>
      <c r="I770" s="745" t="s">
        <v>4541</v>
      </c>
      <c r="J770" s="745" t="s">
        <v>4204</v>
      </c>
      <c r="K770" s="745" t="s">
        <v>4205</v>
      </c>
      <c r="L770" s="748">
        <v>0</v>
      </c>
      <c r="M770" s="748">
        <v>0</v>
      </c>
      <c r="N770" s="745">
        <v>1</v>
      </c>
      <c r="O770" s="749">
        <v>0.5</v>
      </c>
      <c r="P770" s="748"/>
      <c r="Q770" s="750"/>
      <c r="R770" s="745"/>
      <c r="S770" s="750">
        <v>0</v>
      </c>
      <c r="T770" s="749"/>
      <c r="U770" s="744">
        <v>0</v>
      </c>
    </row>
    <row r="771" spans="1:21" ht="14.4" customHeight="1" x14ac:dyDescent="0.3">
      <c r="A771" s="743">
        <v>30</v>
      </c>
      <c r="B771" s="745" t="s">
        <v>550</v>
      </c>
      <c r="C771" s="745">
        <v>89301301</v>
      </c>
      <c r="D771" s="746" t="s">
        <v>4981</v>
      </c>
      <c r="E771" s="747" t="s">
        <v>3893</v>
      </c>
      <c r="F771" s="745" t="s">
        <v>3881</v>
      </c>
      <c r="G771" s="745" t="s">
        <v>4200</v>
      </c>
      <c r="H771" s="745" t="s">
        <v>551</v>
      </c>
      <c r="I771" s="745" t="s">
        <v>4203</v>
      </c>
      <c r="J771" s="745" t="s">
        <v>4204</v>
      </c>
      <c r="K771" s="745" t="s">
        <v>4205</v>
      </c>
      <c r="L771" s="748">
        <v>418.67</v>
      </c>
      <c r="M771" s="748">
        <v>418.67</v>
      </c>
      <c r="N771" s="745">
        <v>1</v>
      </c>
      <c r="O771" s="749">
        <v>0.5</v>
      </c>
      <c r="P771" s="748"/>
      <c r="Q771" s="750">
        <v>0</v>
      </c>
      <c r="R771" s="745"/>
      <c r="S771" s="750">
        <v>0</v>
      </c>
      <c r="T771" s="749"/>
      <c r="U771" s="744">
        <v>0</v>
      </c>
    </row>
    <row r="772" spans="1:21" ht="14.4" customHeight="1" x14ac:dyDescent="0.3">
      <c r="A772" s="743">
        <v>30</v>
      </c>
      <c r="B772" s="745" t="s">
        <v>550</v>
      </c>
      <c r="C772" s="745">
        <v>89301301</v>
      </c>
      <c r="D772" s="746" t="s">
        <v>4981</v>
      </c>
      <c r="E772" s="747" t="s">
        <v>3893</v>
      </c>
      <c r="F772" s="745" t="s">
        <v>3881</v>
      </c>
      <c r="G772" s="745" t="s">
        <v>4542</v>
      </c>
      <c r="H772" s="745" t="s">
        <v>551</v>
      </c>
      <c r="I772" s="745" t="s">
        <v>4543</v>
      </c>
      <c r="J772" s="745" t="s">
        <v>4544</v>
      </c>
      <c r="K772" s="745" t="s">
        <v>4011</v>
      </c>
      <c r="L772" s="748">
        <v>0</v>
      </c>
      <c r="M772" s="748">
        <v>0</v>
      </c>
      <c r="N772" s="745">
        <v>1</v>
      </c>
      <c r="O772" s="749">
        <v>0.5</v>
      </c>
      <c r="P772" s="748"/>
      <c r="Q772" s="750"/>
      <c r="R772" s="745"/>
      <c r="S772" s="750">
        <v>0</v>
      </c>
      <c r="T772" s="749"/>
      <c r="U772" s="744">
        <v>0</v>
      </c>
    </row>
    <row r="773" spans="1:21" ht="14.4" customHeight="1" x14ac:dyDescent="0.3">
      <c r="A773" s="743">
        <v>30</v>
      </c>
      <c r="B773" s="745" t="s">
        <v>550</v>
      </c>
      <c r="C773" s="745">
        <v>89301301</v>
      </c>
      <c r="D773" s="746" t="s">
        <v>4981</v>
      </c>
      <c r="E773" s="747" t="s">
        <v>3893</v>
      </c>
      <c r="F773" s="745" t="s">
        <v>3881</v>
      </c>
      <c r="G773" s="745" t="s">
        <v>3985</v>
      </c>
      <c r="H773" s="745" t="s">
        <v>2717</v>
      </c>
      <c r="I773" s="745" t="s">
        <v>2940</v>
      </c>
      <c r="J773" s="745" t="s">
        <v>2941</v>
      </c>
      <c r="K773" s="745" t="s">
        <v>2942</v>
      </c>
      <c r="L773" s="748">
        <v>25.07</v>
      </c>
      <c r="M773" s="748">
        <v>25.07</v>
      </c>
      <c r="N773" s="745">
        <v>1</v>
      </c>
      <c r="O773" s="749">
        <v>0.5</v>
      </c>
      <c r="P773" s="748"/>
      <c r="Q773" s="750">
        <v>0</v>
      </c>
      <c r="R773" s="745"/>
      <c r="S773" s="750">
        <v>0</v>
      </c>
      <c r="T773" s="749"/>
      <c r="U773" s="744">
        <v>0</v>
      </c>
    </row>
    <row r="774" spans="1:21" ht="14.4" customHeight="1" x14ac:dyDescent="0.3">
      <c r="A774" s="743">
        <v>30</v>
      </c>
      <c r="B774" s="745" t="s">
        <v>550</v>
      </c>
      <c r="C774" s="745">
        <v>89301301</v>
      </c>
      <c r="D774" s="746" t="s">
        <v>4981</v>
      </c>
      <c r="E774" s="747" t="s">
        <v>3893</v>
      </c>
      <c r="F774" s="745" t="s">
        <v>3881</v>
      </c>
      <c r="G774" s="745" t="s">
        <v>3985</v>
      </c>
      <c r="H774" s="745" t="s">
        <v>2717</v>
      </c>
      <c r="I774" s="745" t="s">
        <v>2944</v>
      </c>
      <c r="J774" s="745" t="s">
        <v>2945</v>
      </c>
      <c r="K774" s="745" t="s">
        <v>2233</v>
      </c>
      <c r="L774" s="748">
        <v>44.89</v>
      </c>
      <c r="M774" s="748">
        <v>89.78</v>
      </c>
      <c r="N774" s="745">
        <v>2</v>
      </c>
      <c r="O774" s="749">
        <v>1</v>
      </c>
      <c r="P774" s="748"/>
      <c r="Q774" s="750">
        <v>0</v>
      </c>
      <c r="R774" s="745"/>
      <c r="S774" s="750">
        <v>0</v>
      </c>
      <c r="T774" s="749"/>
      <c r="U774" s="744">
        <v>0</v>
      </c>
    </row>
    <row r="775" spans="1:21" ht="14.4" customHeight="1" x14ac:dyDescent="0.3">
      <c r="A775" s="743">
        <v>30</v>
      </c>
      <c r="B775" s="745" t="s">
        <v>550</v>
      </c>
      <c r="C775" s="745">
        <v>89301301</v>
      </c>
      <c r="D775" s="746" t="s">
        <v>4981</v>
      </c>
      <c r="E775" s="747" t="s">
        <v>3893</v>
      </c>
      <c r="F775" s="745" t="s">
        <v>3881</v>
      </c>
      <c r="G775" s="745" t="s">
        <v>4310</v>
      </c>
      <c r="H775" s="745" t="s">
        <v>2717</v>
      </c>
      <c r="I775" s="745" t="s">
        <v>3480</v>
      </c>
      <c r="J775" s="745" t="s">
        <v>3481</v>
      </c>
      <c r="K775" s="745" t="s">
        <v>3785</v>
      </c>
      <c r="L775" s="748">
        <v>116.8</v>
      </c>
      <c r="M775" s="748">
        <v>116.8</v>
      </c>
      <c r="N775" s="745">
        <v>1</v>
      </c>
      <c r="O775" s="749">
        <v>0.5</v>
      </c>
      <c r="P775" s="748"/>
      <c r="Q775" s="750">
        <v>0</v>
      </c>
      <c r="R775" s="745"/>
      <c r="S775" s="750">
        <v>0</v>
      </c>
      <c r="T775" s="749"/>
      <c r="U775" s="744">
        <v>0</v>
      </c>
    </row>
    <row r="776" spans="1:21" ht="14.4" customHeight="1" x14ac:dyDescent="0.3">
      <c r="A776" s="743">
        <v>30</v>
      </c>
      <c r="B776" s="745" t="s">
        <v>550</v>
      </c>
      <c r="C776" s="745">
        <v>89301301</v>
      </c>
      <c r="D776" s="746" t="s">
        <v>4981</v>
      </c>
      <c r="E776" s="747" t="s">
        <v>3893</v>
      </c>
      <c r="F776" s="745" t="s">
        <v>3881</v>
      </c>
      <c r="G776" s="745" t="s">
        <v>3992</v>
      </c>
      <c r="H776" s="745" t="s">
        <v>2717</v>
      </c>
      <c r="I776" s="745" t="s">
        <v>3192</v>
      </c>
      <c r="J776" s="745" t="s">
        <v>3193</v>
      </c>
      <c r="K776" s="745" t="s">
        <v>3194</v>
      </c>
      <c r="L776" s="748">
        <v>97.68</v>
      </c>
      <c r="M776" s="748">
        <v>97.68</v>
      </c>
      <c r="N776" s="745">
        <v>1</v>
      </c>
      <c r="O776" s="749">
        <v>0.5</v>
      </c>
      <c r="P776" s="748"/>
      <c r="Q776" s="750">
        <v>0</v>
      </c>
      <c r="R776" s="745"/>
      <c r="S776" s="750">
        <v>0</v>
      </c>
      <c r="T776" s="749"/>
      <c r="U776" s="744">
        <v>0</v>
      </c>
    </row>
    <row r="777" spans="1:21" ht="14.4" customHeight="1" x14ac:dyDescent="0.3">
      <c r="A777" s="743">
        <v>30</v>
      </c>
      <c r="B777" s="745" t="s">
        <v>550</v>
      </c>
      <c r="C777" s="745">
        <v>89301301</v>
      </c>
      <c r="D777" s="746" t="s">
        <v>4981</v>
      </c>
      <c r="E777" s="747" t="s">
        <v>3893</v>
      </c>
      <c r="F777" s="745" t="s">
        <v>3881</v>
      </c>
      <c r="G777" s="745" t="s">
        <v>3992</v>
      </c>
      <c r="H777" s="745" t="s">
        <v>551</v>
      </c>
      <c r="I777" s="745" t="s">
        <v>579</v>
      </c>
      <c r="J777" s="745" t="s">
        <v>580</v>
      </c>
      <c r="K777" s="745" t="s">
        <v>581</v>
      </c>
      <c r="L777" s="748">
        <v>104.66</v>
      </c>
      <c r="M777" s="748">
        <v>209.32</v>
      </c>
      <c r="N777" s="745">
        <v>2</v>
      </c>
      <c r="O777" s="749">
        <v>1</v>
      </c>
      <c r="P777" s="748">
        <v>104.66</v>
      </c>
      <c r="Q777" s="750">
        <v>0.5</v>
      </c>
      <c r="R777" s="745">
        <v>1</v>
      </c>
      <c r="S777" s="750">
        <v>0.5</v>
      </c>
      <c r="T777" s="749">
        <v>0.5</v>
      </c>
      <c r="U777" s="744">
        <v>0.5</v>
      </c>
    </row>
    <row r="778" spans="1:21" ht="14.4" customHeight="1" x14ac:dyDescent="0.3">
      <c r="A778" s="743">
        <v>30</v>
      </c>
      <c r="B778" s="745" t="s">
        <v>550</v>
      </c>
      <c r="C778" s="745">
        <v>89301301</v>
      </c>
      <c r="D778" s="746" t="s">
        <v>4981</v>
      </c>
      <c r="E778" s="747" t="s">
        <v>3893</v>
      </c>
      <c r="F778" s="745" t="s">
        <v>3881</v>
      </c>
      <c r="G778" s="745" t="s">
        <v>4318</v>
      </c>
      <c r="H778" s="745" t="s">
        <v>2717</v>
      </c>
      <c r="I778" s="745" t="s">
        <v>4319</v>
      </c>
      <c r="J778" s="745" t="s">
        <v>4320</v>
      </c>
      <c r="K778" s="745" t="s">
        <v>614</v>
      </c>
      <c r="L778" s="748">
        <v>154.32</v>
      </c>
      <c r="M778" s="748">
        <v>154.32</v>
      </c>
      <c r="N778" s="745">
        <v>1</v>
      </c>
      <c r="O778" s="749">
        <v>0.5</v>
      </c>
      <c r="P778" s="748"/>
      <c r="Q778" s="750">
        <v>0</v>
      </c>
      <c r="R778" s="745"/>
      <c r="S778" s="750">
        <v>0</v>
      </c>
      <c r="T778" s="749"/>
      <c r="U778" s="744">
        <v>0</v>
      </c>
    </row>
    <row r="779" spans="1:21" ht="14.4" customHeight="1" x14ac:dyDescent="0.3">
      <c r="A779" s="743">
        <v>30</v>
      </c>
      <c r="B779" s="745" t="s">
        <v>550</v>
      </c>
      <c r="C779" s="745">
        <v>89301301</v>
      </c>
      <c r="D779" s="746" t="s">
        <v>4981</v>
      </c>
      <c r="E779" s="747" t="s">
        <v>3893</v>
      </c>
      <c r="F779" s="745" t="s">
        <v>3881</v>
      </c>
      <c r="G779" s="745" t="s">
        <v>3998</v>
      </c>
      <c r="H779" s="745" t="s">
        <v>551</v>
      </c>
      <c r="I779" s="745" t="s">
        <v>1301</v>
      </c>
      <c r="J779" s="745" t="s">
        <v>3999</v>
      </c>
      <c r="K779" s="745" t="s">
        <v>4000</v>
      </c>
      <c r="L779" s="748">
        <v>36.78</v>
      </c>
      <c r="M779" s="748">
        <v>73.56</v>
      </c>
      <c r="N779" s="745">
        <v>2</v>
      </c>
      <c r="O779" s="749">
        <v>1</v>
      </c>
      <c r="P779" s="748"/>
      <c r="Q779" s="750">
        <v>0</v>
      </c>
      <c r="R779" s="745"/>
      <c r="S779" s="750">
        <v>0</v>
      </c>
      <c r="T779" s="749"/>
      <c r="U779" s="744">
        <v>0</v>
      </c>
    </row>
    <row r="780" spans="1:21" ht="14.4" customHeight="1" x14ac:dyDescent="0.3">
      <c r="A780" s="743">
        <v>30</v>
      </c>
      <c r="B780" s="745" t="s">
        <v>550</v>
      </c>
      <c r="C780" s="745">
        <v>89301301</v>
      </c>
      <c r="D780" s="746" t="s">
        <v>4981</v>
      </c>
      <c r="E780" s="747" t="s">
        <v>3893</v>
      </c>
      <c r="F780" s="745" t="s">
        <v>3881</v>
      </c>
      <c r="G780" s="745" t="s">
        <v>3998</v>
      </c>
      <c r="H780" s="745" t="s">
        <v>551</v>
      </c>
      <c r="I780" s="745" t="s">
        <v>4001</v>
      </c>
      <c r="J780" s="745" t="s">
        <v>3999</v>
      </c>
      <c r="K780" s="745" t="s">
        <v>3808</v>
      </c>
      <c r="L780" s="748">
        <v>0</v>
      </c>
      <c r="M780" s="748">
        <v>0</v>
      </c>
      <c r="N780" s="745">
        <v>1</v>
      </c>
      <c r="O780" s="749">
        <v>0.5</v>
      </c>
      <c r="P780" s="748"/>
      <c r="Q780" s="750"/>
      <c r="R780" s="745"/>
      <c r="S780" s="750">
        <v>0</v>
      </c>
      <c r="T780" s="749"/>
      <c r="U780" s="744">
        <v>0</v>
      </c>
    </row>
    <row r="781" spans="1:21" ht="14.4" customHeight="1" x14ac:dyDescent="0.3">
      <c r="A781" s="743">
        <v>30</v>
      </c>
      <c r="B781" s="745" t="s">
        <v>550</v>
      </c>
      <c r="C781" s="745">
        <v>89301301</v>
      </c>
      <c r="D781" s="746" t="s">
        <v>4981</v>
      </c>
      <c r="E781" s="747" t="s">
        <v>3893</v>
      </c>
      <c r="F781" s="745" t="s">
        <v>3881</v>
      </c>
      <c r="G781" s="745" t="s">
        <v>3998</v>
      </c>
      <c r="H781" s="745" t="s">
        <v>551</v>
      </c>
      <c r="I781" s="745" t="s">
        <v>1377</v>
      </c>
      <c r="J781" s="745" t="s">
        <v>1364</v>
      </c>
      <c r="K781" s="745" t="s">
        <v>970</v>
      </c>
      <c r="L781" s="748">
        <v>30.65</v>
      </c>
      <c r="M781" s="748">
        <v>61.3</v>
      </c>
      <c r="N781" s="745">
        <v>2</v>
      </c>
      <c r="O781" s="749">
        <v>1</v>
      </c>
      <c r="P781" s="748"/>
      <c r="Q781" s="750">
        <v>0</v>
      </c>
      <c r="R781" s="745"/>
      <c r="S781" s="750">
        <v>0</v>
      </c>
      <c r="T781" s="749"/>
      <c r="U781" s="744">
        <v>0</v>
      </c>
    </row>
    <row r="782" spans="1:21" ht="14.4" customHeight="1" x14ac:dyDescent="0.3">
      <c r="A782" s="743">
        <v>30</v>
      </c>
      <c r="B782" s="745" t="s">
        <v>550</v>
      </c>
      <c r="C782" s="745">
        <v>89301301</v>
      </c>
      <c r="D782" s="746" t="s">
        <v>4981</v>
      </c>
      <c r="E782" s="747" t="s">
        <v>3893</v>
      </c>
      <c r="F782" s="745" t="s">
        <v>3881</v>
      </c>
      <c r="G782" s="745" t="s">
        <v>3998</v>
      </c>
      <c r="H782" s="745" t="s">
        <v>551</v>
      </c>
      <c r="I782" s="745" t="s">
        <v>1597</v>
      </c>
      <c r="J782" s="745" t="s">
        <v>1089</v>
      </c>
      <c r="K782" s="745" t="s">
        <v>1598</v>
      </c>
      <c r="L782" s="748">
        <v>0</v>
      </c>
      <c r="M782" s="748">
        <v>0</v>
      </c>
      <c r="N782" s="745">
        <v>1</v>
      </c>
      <c r="O782" s="749">
        <v>0.5</v>
      </c>
      <c r="P782" s="748"/>
      <c r="Q782" s="750"/>
      <c r="R782" s="745"/>
      <c r="S782" s="750">
        <v>0</v>
      </c>
      <c r="T782" s="749"/>
      <c r="U782" s="744">
        <v>0</v>
      </c>
    </row>
    <row r="783" spans="1:21" ht="14.4" customHeight="1" x14ac:dyDescent="0.3">
      <c r="A783" s="743">
        <v>30</v>
      </c>
      <c r="B783" s="745" t="s">
        <v>550</v>
      </c>
      <c r="C783" s="745">
        <v>89301301</v>
      </c>
      <c r="D783" s="746" t="s">
        <v>4981</v>
      </c>
      <c r="E783" s="747" t="s">
        <v>3893</v>
      </c>
      <c r="F783" s="745" t="s">
        <v>3881</v>
      </c>
      <c r="G783" s="745" t="s">
        <v>3998</v>
      </c>
      <c r="H783" s="745" t="s">
        <v>551</v>
      </c>
      <c r="I783" s="745" t="s">
        <v>1252</v>
      </c>
      <c r="J783" s="745" t="s">
        <v>3999</v>
      </c>
      <c r="K783" s="745" t="s">
        <v>4323</v>
      </c>
      <c r="L783" s="748">
        <v>12.26</v>
      </c>
      <c r="M783" s="748">
        <v>36.78</v>
      </c>
      <c r="N783" s="745">
        <v>3</v>
      </c>
      <c r="O783" s="749">
        <v>1.5</v>
      </c>
      <c r="P783" s="748"/>
      <c r="Q783" s="750">
        <v>0</v>
      </c>
      <c r="R783" s="745"/>
      <c r="S783" s="750">
        <v>0</v>
      </c>
      <c r="T783" s="749"/>
      <c r="U783" s="744">
        <v>0</v>
      </c>
    </row>
    <row r="784" spans="1:21" ht="14.4" customHeight="1" x14ac:dyDescent="0.3">
      <c r="A784" s="743">
        <v>30</v>
      </c>
      <c r="B784" s="745" t="s">
        <v>550</v>
      </c>
      <c r="C784" s="745">
        <v>89301301</v>
      </c>
      <c r="D784" s="746" t="s">
        <v>4981</v>
      </c>
      <c r="E784" s="747" t="s">
        <v>3893</v>
      </c>
      <c r="F784" s="745" t="s">
        <v>3881</v>
      </c>
      <c r="G784" s="745" t="s">
        <v>3998</v>
      </c>
      <c r="H784" s="745" t="s">
        <v>551</v>
      </c>
      <c r="I784" s="745" t="s">
        <v>4005</v>
      </c>
      <c r="J784" s="745" t="s">
        <v>1364</v>
      </c>
      <c r="K784" s="745" t="s">
        <v>985</v>
      </c>
      <c r="L784" s="748">
        <v>11.03</v>
      </c>
      <c r="M784" s="748">
        <v>11.03</v>
      </c>
      <c r="N784" s="745">
        <v>1</v>
      </c>
      <c r="O784" s="749">
        <v>1</v>
      </c>
      <c r="P784" s="748"/>
      <c r="Q784" s="750">
        <v>0</v>
      </c>
      <c r="R784" s="745"/>
      <c r="S784" s="750">
        <v>0</v>
      </c>
      <c r="T784" s="749"/>
      <c r="U784" s="744">
        <v>0</v>
      </c>
    </row>
    <row r="785" spans="1:21" ht="14.4" customHeight="1" x14ac:dyDescent="0.3">
      <c r="A785" s="743">
        <v>30</v>
      </c>
      <c r="B785" s="745" t="s">
        <v>550</v>
      </c>
      <c r="C785" s="745">
        <v>89301301</v>
      </c>
      <c r="D785" s="746" t="s">
        <v>4981</v>
      </c>
      <c r="E785" s="747" t="s">
        <v>3893</v>
      </c>
      <c r="F785" s="745" t="s">
        <v>3881</v>
      </c>
      <c r="G785" s="745" t="s">
        <v>4006</v>
      </c>
      <c r="H785" s="745" t="s">
        <v>551</v>
      </c>
      <c r="I785" s="745" t="s">
        <v>1110</v>
      </c>
      <c r="J785" s="745" t="s">
        <v>4007</v>
      </c>
      <c r="K785" s="745" t="s">
        <v>4008</v>
      </c>
      <c r="L785" s="748">
        <v>91.14</v>
      </c>
      <c r="M785" s="748">
        <v>637.98</v>
      </c>
      <c r="N785" s="745">
        <v>7</v>
      </c>
      <c r="O785" s="749">
        <v>4.5</v>
      </c>
      <c r="P785" s="748"/>
      <c r="Q785" s="750">
        <v>0</v>
      </c>
      <c r="R785" s="745"/>
      <c r="S785" s="750">
        <v>0</v>
      </c>
      <c r="T785" s="749"/>
      <c r="U785" s="744">
        <v>0</v>
      </c>
    </row>
    <row r="786" spans="1:21" ht="14.4" customHeight="1" x14ac:dyDescent="0.3">
      <c r="A786" s="743">
        <v>30</v>
      </c>
      <c r="B786" s="745" t="s">
        <v>550</v>
      </c>
      <c r="C786" s="745">
        <v>89301301</v>
      </c>
      <c r="D786" s="746" t="s">
        <v>4981</v>
      </c>
      <c r="E786" s="747" t="s">
        <v>3893</v>
      </c>
      <c r="F786" s="745" t="s">
        <v>3881</v>
      </c>
      <c r="G786" s="745" t="s">
        <v>4217</v>
      </c>
      <c r="H786" s="745" t="s">
        <v>2717</v>
      </c>
      <c r="I786" s="745" t="s">
        <v>3124</v>
      </c>
      <c r="J786" s="745" t="s">
        <v>3818</v>
      </c>
      <c r="K786" s="745" t="s">
        <v>3819</v>
      </c>
      <c r="L786" s="748">
        <v>465.7</v>
      </c>
      <c r="M786" s="748">
        <v>465.7</v>
      </c>
      <c r="N786" s="745">
        <v>1</v>
      </c>
      <c r="O786" s="749">
        <v>0.5</v>
      </c>
      <c r="P786" s="748"/>
      <c r="Q786" s="750">
        <v>0</v>
      </c>
      <c r="R786" s="745"/>
      <c r="S786" s="750">
        <v>0</v>
      </c>
      <c r="T786" s="749"/>
      <c r="U786" s="744">
        <v>0</v>
      </c>
    </row>
    <row r="787" spans="1:21" ht="14.4" customHeight="1" x14ac:dyDescent="0.3">
      <c r="A787" s="743">
        <v>30</v>
      </c>
      <c r="B787" s="745" t="s">
        <v>550</v>
      </c>
      <c r="C787" s="745">
        <v>89301301</v>
      </c>
      <c r="D787" s="746" t="s">
        <v>4981</v>
      </c>
      <c r="E787" s="747" t="s">
        <v>3893</v>
      </c>
      <c r="F787" s="745" t="s">
        <v>3881</v>
      </c>
      <c r="G787" s="745" t="s">
        <v>4012</v>
      </c>
      <c r="H787" s="745" t="s">
        <v>2717</v>
      </c>
      <c r="I787" s="745" t="s">
        <v>4324</v>
      </c>
      <c r="J787" s="745" t="s">
        <v>2809</v>
      </c>
      <c r="K787" s="745" t="s">
        <v>4325</v>
      </c>
      <c r="L787" s="748">
        <v>0</v>
      </c>
      <c r="M787" s="748">
        <v>0</v>
      </c>
      <c r="N787" s="745">
        <v>2</v>
      </c>
      <c r="O787" s="749">
        <v>1</v>
      </c>
      <c r="P787" s="748"/>
      <c r="Q787" s="750"/>
      <c r="R787" s="745"/>
      <c r="S787" s="750">
        <v>0</v>
      </c>
      <c r="T787" s="749"/>
      <c r="U787" s="744">
        <v>0</v>
      </c>
    </row>
    <row r="788" spans="1:21" ht="14.4" customHeight="1" x14ac:dyDescent="0.3">
      <c r="A788" s="743">
        <v>30</v>
      </c>
      <c r="B788" s="745" t="s">
        <v>550</v>
      </c>
      <c r="C788" s="745">
        <v>89301301</v>
      </c>
      <c r="D788" s="746" t="s">
        <v>4981</v>
      </c>
      <c r="E788" s="747" t="s">
        <v>3893</v>
      </c>
      <c r="F788" s="745" t="s">
        <v>3881</v>
      </c>
      <c r="G788" s="745" t="s">
        <v>4012</v>
      </c>
      <c r="H788" s="745" t="s">
        <v>2717</v>
      </c>
      <c r="I788" s="745" t="s">
        <v>2808</v>
      </c>
      <c r="J788" s="745" t="s">
        <v>2809</v>
      </c>
      <c r="K788" s="745" t="s">
        <v>2810</v>
      </c>
      <c r="L788" s="748">
        <v>0</v>
      </c>
      <c r="M788" s="748">
        <v>0</v>
      </c>
      <c r="N788" s="745">
        <v>1</v>
      </c>
      <c r="O788" s="749">
        <v>0.5</v>
      </c>
      <c r="P788" s="748"/>
      <c r="Q788" s="750"/>
      <c r="R788" s="745"/>
      <c r="S788" s="750">
        <v>0</v>
      </c>
      <c r="T788" s="749"/>
      <c r="U788" s="744">
        <v>0</v>
      </c>
    </row>
    <row r="789" spans="1:21" ht="14.4" customHeight="1" x14ac:dyDescent="0.3">
      <c r="A789" s="743">
        <v>30</v>
      </c>
      <c r="B789" s="745" t="s">
        <v>550</v>
      </c>
      <c r="C789" s="745">
        <v>89301301</v>
      </c>
      <c r="D789" s="746" t="s">
        <v>4981</v>
      </c>
      <c r="E789" s="747" t="s">
        <v>3893</v>
      </c>
      <c r="F789" s="745" t="s">
        <v>3881</v>
      </c>
      <c r="G789" s="745" t="s">
        <v>4326</v>
      </c>
      <c r="H789" s="745" t="s">
        <v>2717</v>
      </c>
      <c r="I789" s="745" t="s">
        <v>2759</v>
      </c>
      <c r="J789" s="745" t="s">
        <v>3678</v>
      </c>
      <c r="K789" s="745" t="s">
        <v>3679</v>
      </c>
      <c r="L789" s="748">
        <v>97.97</v>
      </c>
      <c r="M789" s="748">
        <v>195.94</v>
      </c>
      <c r="N789" s="745">
        <v>2</v>
      </c>
      <c r="O789" s="749">
        <v>1</v>
      </c>
      <c r="P789" s="748">
        <v>97.97</v>
      </c>
      <c r="Q789" s="750">
        <v>0.5</v>
      </c>
      <c r="R789" s="745">
        <v>1</v>
      </c>
      <c r="S789" s="750">
        <v>0.5</v>
      </c>
      <c r="T789" s="749">
        <v>0.5</v>
      </c>
      <c r="U789" s="744">
        <v>0.5</v>
      </c>
    </row>
    <row r="790" spans="1:21" ht="14.4" customHeight="1" x14ac:dyDescent="0.3">
      <c r="A790" s="743">
        <v>30</v>
      </c>
      <c r="B790" s="745" t="s">
        <v>550</v>
      </c>
      <c r="C790" s="745">
        <v>89301301</v>
      </c>
      <c r="D790" s="746" t="s">
        <v>4981</v>
      </c>
      <c r="E790" s="747" t="s">
        <v>3893</v>
      </c>
      <c r="F790" s="745" t="s">
        <v>3881</v>
      </c>
      <c r="G790" s="745" t="s">
        <v>4013</v>
      </c>
      <c r="H790" s="745" t="s">
        <v>551</v>
      </c>
      <c r="I790" s="745" t="s">
        <v>4014</v>
      </c>
      <c r="J790" s="745" t="s">
        <v>4015</v>
      </c>
      <c r="K790" s="745" t="s">
        <v>3955</v>
      </c>
      <c r="L790" s="748">
        <v>0</v>
      </c>
      <c r="M790" s="748">
        <v>0</v>
      </c>
      <c r="N790" s="745">
        <v>1</v>
      </c>
      <c r="O790" s="749">
        <v>0.5</v>
      </c>
      <c r="P790" s="748"/>
      <c r="Q790" s="750"/>
      <c r="R790" s="745"/>
      <c r="S790" s="750">
        <v>0</v>
      </c>
      <c r="T790" s="749"/>
      <c r="U790" s="744">
        <v>0</v>
      </c>
    </row>
    <row r="791" spans="1:21" ht="14.4" customHeight="1" x14ac:dyDescent="0.3">
      <c r="A791" s="743">
        <v>30</v>
      </c>
      <c r="B791" s="745" t="s">
        <v>550</v>
      </c>
      <c r="C791" s="745">
        <v>89301301</v>
      </c>
      <c r="D791" s="746" t="s">
        <v>4981</v>
      </c>
      <c r="E791" s="747" t="s">
        <v>3893</v>
      </c>
      <c r="F791" s="745" t="s">
        <v>3881</v>
      </c>
      <c r="G791" s="745" t="s">
        <v>4013</v>
      </c>
      <c r="H791" s="745" t="s">
        <v>551</v>
      </c>
      <c r="I791" s="745" t="s">
        <v>1942</v>
      </c>
      <c r="J791" s="745" t="s">
        <v>4015</v>
      </c>
      <c r="K791" s="745" t="s">
        <v>4222</v>
      </c>
      <c r="L791" s="748">
        <v>559.04</v>
      </c>
      <c r="M791" s="748">
        <v>1118.08</v>
      </c>
      <c r="N791" s="745">
        <v>2</v>
      </c>
      <c r="O791" s="749">
        <v>1</v>
      </c>
      <c r="P791" s="748"/>
      <c r="Q791" s="750">
        <v>0</v>
      </c>
      <c r="R791" s="745"/>
      <c r="S791" s="750">
        <v>0</v>
      </c>
      <c r="T791" s="749"/>
      <c r="U791" s="744">
        <v>0</v>
      </c>
    </row>
    <row r="792" spans="1:21" ht="14.4" customHeight="1" x14ac:dyDescent="0.3">
      <c r="A792" s="743">
        <v>30</v>
      </c>
      <c r="B792" s="745" t="s">
        <v>550</v>
      </c>
      <c r="C792" s="745">
        <v>89301301</v>
      </c>
      <c r="D792" s="746" t="s">
        <v>4981</v>
      </c>
      <c r="E792" s="747" t="s">
        <v>3893</v>
      </c>
      <c r="F792" s="745" t="s">
        <v>3881</v>
      </c>
      <c r="G792" s="745" t="s">
        <v>4016</v>
      </c>
      <c r="H792" s="745" t="s">
        <v>2717</v>
      </c>
      <c r="I792" s="745" t="s">
        <v>4332</v>
      </c>
      <c r="J792" s="745" t="s">
        <v>623</v>
      </c>
      <c r="K792" s="745" t="s">
        <v>4333</v>
      </c>
      <c r="L792" s="748">
        <v>65.069999999999993</v>
      </c>
      <c r="M792" s="748">
        <v>65.069999999999993</v>
      </c>
      <c r="N792" s="745">
        <v>1</v>
      </c>
      <c r="O792" s="749">
        <v>0.5</v>
      </c>
      <c r="P792" s="748"/>
      <c r="Q792" s="750">
        <v>0</v>
      </c>
      <c r="R792" s="745"/>
      <c r="S792" s="750">
        <v>0</v>
      </c>
      <c r="T792" s="749"/>
      <c r="U792" s="744">
        <v>0</v>
      </c>
    </row>
    <row r="793" spans="1:21" ht="14.4" customHeight="1" x14ac:dyDescent="0.3">
      <c r="A793" s="743">
        <v>30</v>
      </c>
      <c r="B793" s="745" t="s">
        <v>550</v>
      </c>
      <c r="C793" s="745">
        <v>89301301</v>
      </c>
      <c r="D793" s="746" t="s">
        <v>4981</v>
      </c>
      <c r="E793" s="747" t="s">
        <v>3893</v>
      </c>
      <c r="F793" s="745" t="s">
        <v>3881</v>
      </c>
      <c r="G793" s="745" t="s">
        <v>4016</v>
      </c>
      <c r="H793" s="745" t="s">
        <v>551</v>
      </c>
      <c r="I793" s="745" t="s">
        <v>1603</v>
      </c>
      <c r="J793" s="745" t="s">
        <v>4023</v>
      </c>
      <c r="K793" s="745" t="s">
        <v>4024</v>
      </c>
      <c r="L793" s="748">
        <v>50.57</v>
      </c>
      <c r="M793" s="748">
        <v>151.71</v>
      </c>
      <c r="N793" s="745">
        <v>3</v>
      </c>
      <c r="O793" s="749">
        <v>1.5</v>
      </c>
      <c r="P793" s="748">
        <v>50.57</v>
      </c>
      <c r="Q793" s="750">
        <v>0.33333333333333331</v>
      </c>
      <c r="R793" s="745">
        <v>1</v>
      </c>
      <c r="S793" s="750">
        <v>0.33333333333333331</v>
      </c>
      <c r="T793" s="749">
        <v>0.5</v>
      </c>
      <c r="U793" s="744">
        <v>0.33333333333333331</v>
      </c>
    </row>
    <row r="794" spans="1:21" ht="14.4" customHeight="1" x14ac:dyDescent="0.3">
      <c r="A794" s="743">
        <v>30</v>
      </c>
      <c r="B794" s="745" t="s">
        <v>550</v>
      </c>
      <c r="C794" s="745">
        <v>89301301</v>
      </c>
      <c r="D794" s="746" t="s">
        <v>4981</v>
      </c>
      <c r="E794" s="747" t="s">
        <v>3893</v>
      </c>
      <c r="F794" s="745" t="s">
        <v>3881</v>
      </c>
      <c r="G794" s="745" t="s">
        <v>4016</v>
      </c>
      <c r="H794" s="745" t="s">
        <v>551</v>
      </c>
      <c r="I794" s="745" t="s">
        <v>1654</v>
      </c>
      <c r="J794" s="745" t="s">
        <v>4027</v>
      </c>
      <c r="K794" s="745" t="s">
        <v>4028</v>
      </c>
      <c r="L794" s="748">
        <v>86.76</v>
      </c>
      <c r="M794" s="748">
        <v>347.04</v>
      </c>
      <c r="N794" s="745">
        <v>4</v>
      </c>
      <c r="O794" s="749">
        <v>2</v>
      </c>
      <c r="P794" s="748"/>
      <c r="Q794" s="750">
        <v>0</v>
      </c>
      <c r="R794" s="745"/>
      <c r="S794" s="750">
        <v>0</v>
      </c>
      <c r="T794" s="749"/>
      <c r="U794" s="744">
        <v>0</v>
      </c>
    </row>
    <row r="795" spans="1:21" ht="14.4" customHeight="1" x14ac:dyDescent="0.3">
      <c r="A795" s="743">
        <v>30</v>
      </c>
      <c r="B795" s="745" t="s">
        <v>550</v>
      </c>
      <c r="C795" s="745">
        <v>89301301</v>
      </c>
      <c r="D795" s="746" t="s">
        <v>4981</v>
      </c>
      <c r="E795" s="747" t="s">
        <v>3893</v>
      </c>
      <c r="F795" s="745" t="s">
        <v>3881</v>
      </c>
      <c r="G795" s="745" t="s">
        <v>4029</v>
      </c>
      <c r="H795" s="745" t="s">
        <v>2717</v>
      </c>
      <c r="I795" s="745" t="s">
        <v>2916</v>
      </c>
      <c r="J795" s="745" t="s">
        <v>2917</v>
      </c>
      <c r="K795" s="745" t="s">
        <v>2918</v>
      </c>
      <c r="L795" s="748">
        <v>71.86</v>
      </c>
      <c r="M795" s="748">
        <v>71.86</v>
      </c>
      <c r="N795" s="745">
        <v>1</v>
      </c>
      <c r="O795" s="749">
        <v>0.5</v>
      </c>
      <c r="P795" s="748">
        <v>71.86</v>
      </c>
      <c r="Q795" s="750">
        <v>1</v>
      </c>
      <c r="R795" s="745">
        <v>1</v>
      </c>
      <c r="S795" s="750">
        <v>1</v>
      </c>
      <c r="T795" s="749">
        <v>0.5</v>
      </c>
      <c r="U795" s="744">
        <v>1</v>
      </c>
    </row>
    <row r="796" spans="1:21" ht="14.4" customHeight="1" x14ac:dyDescent="0.3">
      <c r="A796" s="743">
        <v>30</v>
      </c>
      <c r="B796" s="745" t="s">
        <v>550</v>
      </c>
      <c r="C796" s="745">
        <v>89301301</v>
      </c>
      <c r="D796" s="746" t="s">
        <v>4981</v>
      </c>
      <c r="E796" s="747" t="s">
        <v>3893</v>
      </c>
      <c r="F796" s="745" t="s">
        <v>3881</v>
      </c>
      <c r="G796" s="745" t="s">
        <v>4031</v>
      </c>
      <c r="H796" s="745" t="s">
        <v>2717</v>
      </c>
      <c r="I796" s="745" t="s">
        <v>2752</v>
      </c>
      <c r="J796" s="745" t="s">
        <v>2753</v>
      </c>
      <c r="K796" s="745" t="s">
        <v>1331</v>
      </c>
      <c r="L796" s="748">
        <v>27.11</v>
      </c>
      <c r="M796" s="748">
        <v>54.22</v>
      </c>
      <c r="N796" s="745">
        <v>2</v>
      </c>
      <c r="O796" s="749">
        <v>1</v>
      </c>
      <c r="P796" s="748"/>
      <c r="Q796" s="750">
        <v>0</v>
      </c>
      <c r="R796" s="745"/>
      <c r="S796" s="750">
        <v>0</v>
      </c>
      <c r="T796" s="749"/>
      <c r="U796" s="744">
        <v>0</v>
      </c>
    </row>
    <row r="797" spans="1:21" ht="14.4" customHeight="1" x14ac:dyDescent="0.3">
      <c r="A797" s="743">
        <v>30</v>
      </c>
      <c r="B797" s="745" t="s">
        <v>550</v>
      </c>
      <c r="C797" s="745">
        <v>89301301</v>
      </c>
      <c r="D797" s="746" t="s">
        <v>4981</v>
      </c>
      <c r="E797" s="747" t="s">
        <v>3893</v>
      </c>
      <c r="F797" s="745" t="s">
        <v>3881</v>
      </c>
      <c r="G797" s="745" t="s">
        <v>4032</v>
      </c>
      <c r="H797" s="745" t="s">
        <v>551</v>
      </c>
      <c r="I797" s="745" t="s">
        <v>1171</v>
      </c>
      <c r="J797" s="745" t="s">
        <v>4033</v>
      </c>
      <c r="K797" s="745" t="s">
        <v>4034</v>
      </c>
      <c r="L797" s="748">
        <v>0</v>
      </c>
      <c r="M797" s="748">
        <v>0</v>
      </c>
      <c r="N797" s="745">
        <v>6</v>
      </c>
      <c r="O797" s="749">
        <v>3</v>
      </c>
      <c r="P797" s="748">
        <v>0</v>
      </c>
      <c r="Q797" s="750"/>
      <c r="R797" s="745">
        <v>2</v>
      </c>
      <c r="S797" s="750">
        <v>0.33333333333333331</v>
      </c>
      <c r="T797" s="749">
        <v>1</v>
      </c>
      <c r="U797" s="744">
        <v>0.33333333333333331</v>
      </c>
    </row>
    <row r="798" spans="1:21" ht="14.4" customHeight="1" x14ac:dyDescent="0.3">
      <c r="A798" s="743">
        <v>30</v>
      </c>
      <c r="B798" s="745" t="s">
        <v>550</v>
      </c>
      <c r="C798" s="745">
        <v>89301301</v>
      </c>
      <c r="D798" s="746" t="s">
        <v>4981</v>
      </c>
      <c r="E798" s="747" t="s">
        <v>3893</v>
      </c>
      <c r="F798" s="745" t="s">
        <v>3881</v>
      </c>
      <c r="G798" s="745" t="s">
        <v>4035</v>
      </c>
      <c r="H798" s="745" t="s">
        <v>551</v>
      </c>
      <c r="I798" s="745" t="s">
        <v>4036</v>
      </c>
      <c r="J798" s="745" t="s">
        <v>1979</v>
      </c>
      <c r="K798" s="745" t="s">
        <v>1980</v>
      </c>
      <c r="L798" s="748">
        <v>98.31</v>
      </c>
      <c r="M798" s="748">
        <v>98.31</v>
      </c>
      <c r="N798" s="745">
        <v>1</v>
      </c>
      <c r="O798" s="749">
        <v>0.5</v>
      </c>
      <c r="P798" s="748"/>
      <c r="Q798" s="750">
        <v>0</v>
      </c>
      <c r="R798" s="745"/>
      <c r="S798" s="750">
        <v>0</v>
      </c>
      <c r="T798" s="749"/>
      <c r="U798" s="744">
        <v>0</v>
      </c>
    </row>
    <row r="799" spans="1:21" ht="14.4" customHeight="1" x14ac:dyDescent="0.3">
      <c r="A799" s="743">
        <v>30</v>
      </c>
      <c r="B799" s="745" t="s">
        <v>550</v>
      </c>
      <c r="C799" s="745">
        <v>89301301</v>
      </c>
      <c r="D799" s="746" t="s">
        <v>4981</v>
      </c>
      <c r="E799" s="747" t="s">
        <v>3893</v>
      </c>
      <c r="F799" s="745" t="s">
        <v>3881</v>
      </c>
      <c r="G799" s="745" t="s">
        <v>4336</v>
      </c>
      <c r="H799" s="745" t="s">
        <v>551</v>
      </c>
      <c r="I799" s="745" t="s">
        <v>1838</v>
      </c>
      <c r="J799" s="745" t="s">
        <v>1839</v>
      </c>
      <c r="K799" s="745" t="s">
        <v>1840</v>
      </c>
      <c r="L799" s="748">
        <v>1283.82</v>
      </c>
      <c r="M799" s="748">
        <v>1283.82</v>
      </c>
      <c r="N799" s="745">
        <v>1</v>
      </c>
      <c r="O799" s="749">
        <v>0.5</v>
      </c>
      <c r="P799" s="748"/>
      <c r="Q799" s="750">
        <v>0</v>
      </c>
      <c r="R799" s="745"/>
      <c r="S799" s="750">
        <v>0</v>
      </c>
      <c r="T799" s="749"/>
      <c r="U799" s="744">
        <v>0</v>
      </c>
    </row>
    <row r="800" spans="1:21" ht="14.4" customHeight="1" x14ac:dyDescent="0.3">
      <c r="A800" s="743">
        <v>30</v>
      </c>
      <c r="B800" s="745" t="s">
        <v>550</v>
      </c>
      <c r="C800" s="745">
        <v>89301301</v>
      </c>
      <c r="D800" s="746" t="s">
        <v>4981</v>
      </c>
      <c r="E800" s="747" t="s">
        <v>3893</v>
      </c>
      <c r="F800" s="745" t="s">
        <v>3881</v>
      </c>
      <c r="G800" s="745" t="s">
        <v>4037</v>
      </c>
      <c r="H800" s="745" t="s">
        <v>2717</v>
      </c>
      <c r="I800" s="745" t="s">
        <v>2841</v>
      </c>
      <c r="J800" s="745" t="s">
        <v>2842</v>
      </c>
      <c r="K800" s="745" t="s">
        <v>3696</v>
      </c>
      <c r="L800" s="748">
        <v>90.35</v>
      </c>
      <c r="M800" s="748">
        <v>90.35</v>
      </c>
      <c r="N800" s="745">
        <v>1</v>
      </c>
      <c r="O800" s="749">
        <v>0.5</v>
      </c>
      <c r="P800" s="748"/>
      <c r="Q800" s="750">
        <v>0</v>
      </c>
      <c r="R800" s="745"/>
      <c r="S800" s="750">
        <v>0</v>
      </c>
      <c r="T800" s="749"/>
      <c r="U800" s="744">
        <v>0</v>
      </c>
    </row>
    <row r="801" spans="1:21" ht="14.4" customHeight="1" x14ac:dyDescent="0.3">
      <c r="A801" s="743">
        <v>30</v>
      </c>
      <c r="B801" s="745" t="s">
        <v>550</v>
      </c>
      <c r="C801" s="745">
        <v>89301301</v>
      </c>
      <c r="D801" s="746" t="s">
        <v>4981</v>
      </c>
      <c r="E801" s="747" t="s">
        <v>3893</v>
      </c>
      <c r="F801" s="745" t="s">
        <v>3881</v>
      </c>
      <c r="G801" s="745" t="s">
        <v>4048</v>
      </c>
      <c r="H801" s="745" t="s">
        <v>551</v>
      </c>
      <c r="I801" s="745" t="s">
        <v>3417</v>
      </c>
      <c r="J801" s="745" t="s">
        <v>1368</v>
      </c>
      <c r="K801" s="745" t="s">
        <v>1369</v>
      </c>
      <c r="L801" s="748">
        <v>49.92</v>
      </c>
      <c r="M801" s="748">
        <v>49.92</v>
      </c>
      <c r="N801" s="745">
        <v>1</v>
      </c>
      <c r="O801" s="749">
        <v>0.5</v>
      </c>
      <c r="P801" s="748"/>
      <c r="Q801" s="750">
        <v>0</v>
      </c>
      <c r="R801" s="745"/>
      <c r="S801" s="750">
        <v>0</v>
      </c>
      <c r="T801" s="749"/>
      <c r="U801" s="744">
        <v>0</v>
      </c>
    </row>
    <row r="802" spans="1:21" ht="14.4" customHeight="1" x14ac:dyDescent="0.3">
      <c r="A802" s="743">
        <v>30</v>
      </c>
      <c r="B802" s="745" t="s">
        <v>550</v>
      </c>
      <c r="C802" s="745">
        <v>89301301</v>
      </c>
      <c r="D802" s="746" t="s">
        <v>4981</v>
      </c>
      <c r="E802" s="747" t="s">
        <v>3893</v>
      </c>
      <c r="F802" s="745" t="s">
        <v>3881</v>
      </c>
      <c r="G802" s="745" t="s">
        <v>4048</v>
      </c>
      <c r="H802" s="745" t="s">
        <v>551</v>
      </c>
      <c r="I802" s="745" t="s">
        <v>903</v>
      </c>
      <c r="J802" s="745" t="s">
        <v>900</v>
      </c>
      <c r="K802" s="745" t="s">
        <v>4049</v>
      </c>
      <c r="L802" s="748">
        <v>23.4</v>
      </c>
      <c r="M802" s="748">
        <v>93.6</v>
      </c>
      <c r="N802" s="745">
        <v>4</v>
      </c>
      <c r="O802" s="749">
        <v>2</v>
      </c>
      <c r="P802" s="748">
        <v>23.4</v>
      </c>
      <c r="Q802" s="750">
        <v>0.25</v>
      </c>
      <c r="R802" s="745">
        <v>1</v>
      </c>
      <c r="S802" s="750">
        <v>0.25</v>
      </c>
      <c r="T802" s="749">
        <v>0.5</v>
      </c>
      <c r="U802" s="744">
        <v>0.25</v>
      </c>
    </row>
    <row r="803" spans="1:21" ht="14.4" customHeight="1" x14ac:dyDescent="0.3">
      <c r="A803" s="743">
        <v>30</v>
      </c>
      <c r="B803" s="745" t="s">
        <v>550</v>
      </c>
      <c r="C803" s="745">
        <v>89301301</v>
      </c>
      <c r="D803" s="746" t="s">
        <v>4981</v>
      </c>
      <c r="E803" s="747" t="s">
        <v>3893</v>
      </c>
      <c r="F803" s="745" t="s">
        <v>3881</v>
      </c>
      <c r="G803" s="745" t="s">
        <v>4048</v>
      </c>
      <c r="H803" s="745" t="s">
        <v>551</v>
      </c>
      <c r="I803" s="745" t="s">
        <v>957</v>
      </c>
      <c r="J803" s="745" t="s">
        <v>4230</v>
      </c>
      <c r="K803" s="745" t="s">
        <v>1072</v>
      </c>
      <c r="L803" s="748">
        <v>60.02</v>
      </c>
      <c r="M803" s="748">
        <v>120.04</v>
      </c>
      <c r="N803" s="745">
        <v>2</v>
      </c>
      <c r="O803" s="749">
        <v>1</v>
      </c>
      <c r="P803" s="748"/>
      <c r="Q803" s="750">
        <v>0</v>
      </c>
      <c r="R803" s="745"/>
      <c r="S803" s="750">
        <v>0</v>
      </c>
      <c r="T803" s="749"/>
      <c r="U803" s="744">
        <v>0</v>
      </c>
    </row>
    <row r="804" spans="1:21" ht="14.4" customHeight="1" x14ac:dyDescent="0.3">
      <c r="A804" s="743">
        <v>30</v>
      </c>
      <c r="B804" s="745" t="s">
        <v>550</v>
      </c>
      <c r="C804" s="745">
        <v>89301301</v>
      </c>
      <c r="D804" s="746" t="s">
        <v>4981</v>
      </c>
      <c r="E804" s="747" t="s">
        <v>3893</v>
      </c>
      <c r="F804" s="745" t="s">
        <v>3881</v>
      </c>
      <c r="G804" s="745" t="s">
        <v>4048</v>
      </c>
      <c r="H804" s="745" t="s">
        <v>551</v>
      </c>
      <c r="I804" s="745" t="s">
        <v>4050</v>
      </c>
      <c r="J804" s="745" t="s">
        <v>900</v>
      </c>
      <c r="K804" s="745" t="s">
        <v>4051</v>
      </c>
      <c r="L804" s="748">
        <v>0</v>
      </c>
      <c r="M804" s="748">
        <v>0</v>
      </c>
      <c r="N804" s="745">
        <v>1</v>
      </c>
      <c r="O804" s="749">
        <v>0.5</v>
      </c>
      <c r="P804" s="748"/>
      <c r="Q804" s="750"/>
      <c r="R804" s="745"/>
      <c r="S804" s="750">
        <v>0</v>
      </c>
      <c r="T804" s="749"/>
      <c r="U804" s="744">
        <v>0</v>
      </c>
    </row>
    <row r="805" spans="1:21" ht="14.4" customHeight="1" x14ac:dyDescent="0.3">
      <c r="A805" s="743">
        <v>30</v>
      </c>
      <c r="B805" s="745" t="s">
        <v>550</v>
      </c>
      <c r="C805" s="745">
        <v>89301301</v>
      </c>
      <c r="D805" s="746" t="s">
        <v>4981</v>
      </c>
      <c r="E805" s="747" t="s">
        <v>3893</v>
      </c>
      <c r="F805" s="745" t="s">
        <v>3881</v>
      </c>
      <c r="G805" s="745" t="s">
        <v>4048</v>
      </c>
      <c r="H805" s="745" t="s">
        <v>551</v>
      </c>
      <c r="I805" s="745" t="s">
        <v>1066</v>
      </c>
      <c r="J805" s="745" t="s">
        <v>1744</v>
      </c>
      <c r="K805" s="745" t="s">
        <v>4052</v>
      </c>
      <c r="L805" s="748">
        <v>33.68</v>
      </c>
      <c r="M805" s="748">
        <v>101.03999999999999</v>
      </c>
      <c r="N805" s="745">
        <v>3</v>
      </c>
      <c r="O805" s="749">
        <v>2</v>
      </c>
      <c r="P805" s="748"/>
      <c r="Q805" s="750">
        <v>0</v>
      </c>
      <c r="R805" s="745"/>
      <c r="S805" s="750">
        <v>0</v>
      </c>
      <c r="T805" s="749"/>
      <c r="U805" s="744">
        <v>0</v>
      </c>
    </row>
    <row r="806" spans="1:21" ht="14.4" customHeight="1" x14ac:dyDescent="0.3">
      <c r="A806" s="743">
        <v>30</v>
      </c>
      <c r="B806" s="745" t="s">
        <v>550</v>
      </c>
      <c r="C806" s="745">
        <v>89301301</v>
      </c>
      <c r="D806" s="746" t="s">
        <v>4981</v>
      </c>
      <c r="E806" s="747" t="s">
        <v>3893</v>
      </c>
      <c r="F806" s="745" t="s">
        <v>3881</v>
      </c>
      <c r="G806" s="745" t="s">
        <v>4345</v>
      </c>
      <c r="H806" s="745" t="s">
        <v>2717</v>
      </c>
      <c r="I806" s="745" t="s">
        <v>3175</v>
      </c>
      <c r="J806" s="745" t="s">
        <v>3176</v>
      </c>
      <c r="K806" s="745" t="s">
        <v>3177</v>
      </c>
      <c r="L806" s="748">
        <v>73.5</v>
      </c>
      <c r="M806" s="748">
        <v>73.5</v>
      </c>
      <c r="N806" s="745">
        <v>1</v>
      </c>
      <c r="O806" s="749">
        <v>0.5</v>
      </c>
      <c r="P806" s="748"/>
      <c r="Q806" s="750">
        <v>0</v>
      </c>
      <c r="R806" s="745"/>
      <c r="S806" s="750">
        <v>0</v>
      </c>
      <c r="T806" s="749"/>
      <c r="U806" s="744">
        <v>0</v>
      </c>
    </row>
    <row r="807" spans="1:21" ht="14.4" customHeight="1" x14ac:dyDescent="0.3">
      <c r="A807" s="743">
        <v>30</v>
      </c>
      <c r="B807" s="745" t="s">
        <v>550</v>
      </c>
      <c r="C807" s="745">
        <v>89301301</v>
      </c>
      <c r="D807" s="746" t="s">
        <v>4981</v>
      </c>
      <c r="E807" s="747" t="s">
        <v>3893</v>
      </c>
      <c r="F807" s="745" t="s">
        <v>3881</v>
      </c>
      <c r="G807" s="745" t="s">
        <v>4345</v>
      </c>
      <c r="H807" s="745" t="s">
        <v>2717</v>
      </c>
      <c r="I807" s="745" t="s">
        <v>2755</v>
      </c>
      <c r="J807" s="745" t="s">
        <v>3715</v>
      </c>
      <c r="K807" s="745" t="s">
        <v>3716</v>
      </c>
      <c r="L807" s="748">
        <v>146.99</v>
      </c>
      <c r="M807" s="748">
        <v>146.99</v>
      </c>
      <c r="N807" s="745">
        <v>1</v>
      </c>
      <c r="O807" s="749">
        <v>0.5</v>
      </c>
      <c r="P807" s="748"/>
      <c r="Q807" s="750">
        <v>0</v>
      </c>
      <c r="R807" s="745"/>
      <c r="S807" s="750">
        <v>0</v>
      </c>
      <c r="T807" s="749"/>
      <c r="U807" s="744">
        <v>0</v>
      </c>
    </row>
    <row r="808" spans="1:21" ht="14.4" customHeight="1" x14ac:dyDescent="0.3">
      <c r="A808" s="743">
        <v>30</v>
      </c>
      <c r="B808" s="745" t="s">
        <v>550</v>
      </c>
      <c r="C808" s="745">
        <v>89301301</v>
      </c>
      <c r="D808" s="746" t="s">
        <v>4981</v>
      </c>
      <c r="E808" s="747" t="s">
        <v>3893</v>
      </c>
      <c r="F808" s="745" t="s">
        <v>3881</v>
      </c>
      <c r="G808" s="745" t="s">
        <v>4058</v>
      </c>
      <c r="H808" s="745" t="s">
        <v>2717</v>
      </c>
      <c r="I808" s="745" t="s">
        <v>3062</v>
      </c>
      <c r="J808" s="745" t="s">
        <v>2779</v>
      </c>
      <c r="K808" s="745" t="s">
        <v>3063</v>
      </c>
      <c r="L808" s="748">
        <v>468.96</v>
      </c>
      <c r="M808" s="748">
        <v>1406.8799999999999</v>
      </c>
      <c r="N808" s="745">
        <v>3</v>
      </c>
      <c r="O808" s="749">
        <v>1</v>
      </c>
      <c r="P808" s="748"/>
      <c r="Q808" s="750">
        <v>0</v>
      </c>
      <c r="R808" s="745"/>
      <c r="S808" s="750">
        <v>0</v>
      </c>
      <c r="T808" s="749"/>
      <c r="U808" s="744">
        <v>0</v>
      </c>
    </row>
    <row r="809" spans="1:21" ht="14.4" customHeight="1" x14ac:dyDescent="0.3">
      <c r="A809" s="743">
        <v>30</v>
      </c>
      <c r="B809" s="745" t="s">
        <v>550</v>
      </c>
      <c r="C809" s="745">
        <v>89301301</v>
      </c>
      <c r="D809" s="746" t="s">
        <v>4981</v>
      </c>
      <c r="E809" s="747" t="s">
        <v>3893</v>
      </c>
      <c r="F809" s="745" t="s">
        <v>3881</v>
      </c>
      <c r="G809" s="745" t="s">
        <v>4058</v>
      </c>
      <c r="H809" s="745" t="s">
        <v>2717</v>
      </c>
      <c r="I809" s="745" t="s">
        <v>3065</v>
      </c>
      <c r="J809" s="745" t="s">
        <v>2779</v>
      </c>
      <c r="K809" s="745" t="s">
        <v>3066</v>
      </c>
      <c r="L809" s="748">
        <v>625.29</v>
      </c>
      <c r="M809" s="748">
        <v>4377.03</v>
      </c>
      <c r="N809" s="745">
        <v>7</v>
      </c>
      <c r="O809" s="749">
        <v>4</v>
      </c>
      <c r="P809" s="748">
        <v>3126.45</v>
      </c>
      <c r="Q809" s="750">
        <v>0.7142857142857143</v>
      </c>
      <c r="R809" s="745">
        <v>5</v>
      </c>
      <c r="S809" s="750">
        <v>0.7142857142857143</v>
      </c>
      <c r="T809" s="749">
        <v>3</v>
      </c>
      <c r="U809" s="744">
        <v>0.75</v>
      </c>
    </row>
    <row r="810" spans="1:21" ht="14.4" customHeight="1" x14ac:dyDescent="0.3">
      <c r="A810" s="743">
        <v>30</v>
      </c>
      <c r="B810" s="745" t="s">
        <v>550</v>
      </c>
      <c r="C810" s="745">
        <v>89301301</v>
      </c>
      <c r="D810" s="746" t="s">
        <v>4981</v>
      </c>
      <c r="E810" s="747" t="s">
        <v>3893</v>
      </c>
      <c r="F810" s="745" t="s">
        <v>3881</v>
      </c>
      <c r="G810" s="745" t="s">
        <v>4058</v>
      </c>
      <c r="H810" s="745" t="s">
        <v>2717</v>
      </c>
      <c r="I810" s="745" t="s">
        <v>2778</v>
      </c>
      <c r="J810" s="745" t="s">
        <v>2779</v>
      </c>
      <c r="K810" s="745" t="s">
        <v>2780</v>
      </c>
      <c r="L810" s="748">
        <v>937.93</v>
      </c>
      <c r="M810" s="748">
        <v>4689.6499999999996</v>
      </c>
      <c r="N810" s="745">
        <v>5</v>
      </c>
      <c r="O810" s="749">
        <v>3</v>
      </c>
      <c r="P810" s="748"/>
      <c r="Q810" s="750">
        <v>0</v>
      </c>
      <c r="R810" s="745"/>
      <c r="S810" s="750">
        <v>0</v>
      </c>
      <c r="T810" s="749"/>
      <c r="U810" s="744">
        <v>0</v>
      </c>
    </row>
    <row r="811" spans="1:21" ht="14.4" customHeight="1" x14ac:dyDescent="0.3">
      <c r="A811" s="743">
        <v>30</v>
      </c>
      <c r="B811" s="745" t="s">
        <v>550</v>
      </c>
      <c r="C811" s="745">
        <v>89301301</v>
      </c>
      <c r="D811" s="746" t="s">
        <v>4981</v>
      </c>
      <c r="E811" s="747" t="s">
        <v>3893</v>
      </c>
      <c r="F811" s="745" t="s">
        <v>3881</v>
      </c>
      <c r="G811" s="745" t="s">
        <v>4058</v>
      </c>
      <c r="H811" s="745" t="s">
        <v>2717</v>
      </c>
      <c r="I811" s="745" t="s">
        <v>2862</v>
      </c>
      <c r="J811" s="745" t="s">
        <v>2863</v>
      </c>
      <c r="K811" s="745" t="s">
        <v>2780</v>
      </c>
      <c r="L811" s="748">
        <v>1749.69</v>
      </c>
      <c r="M811" s="748">
        <v>3499.38</v>
      </c>
      <c r="N811" s="745">
        <v>2</v>
      </c>
      <c r="O811" s="749">
        <v>1.5</v>
      </c>
      <c r="P811" s="748">
        <v>1749.69</v>
      </c>
      <c r="Q811" s="750">
        <v>0.5</v>
      </c>
      <c r="R811" s="745">
        <v>1</v>
      </c>
      <c r="S811" s="750">
        <v>0.5</v>
      </c>
      <c r="T811" s="749">
        <v>0.5</v>
      </c>
      <c r="U811" s="744">
        <v>0.33333333333333331</v>
      </c>
    </row>
    <row r="812" spans="1:21" ht="14.4" customHeight="1" x14ac:dyDescent="0.3">
      <c r="A812" s="743">
        <v>30</v>
      </c>
      <c r="B812" s="745" t="s">
        <v>550</v>
      </c>
      <c r="C812" s="745">
        <v>89301301</v>
      </c>
      <c r="D812" s="746" t="s">
        <v>4981</v>
      </c>
      <c r="E812" s="747" t="s">
        <v>3893</v>
      </c>
      <c r="F812" s="745" t="s">
        <v>3881</v>
      </c>
      <c r="G812" s="745" t="s">
        <v>4059</v>
      </c>
      <c r="H812" s="745" t="s">
        <v>551</v>
      </c>
      <c r="I812" s="745" t="s">
        <v>1237</v>
      </c>
      <c r="J812" s="745" t="s">
        <v>1097</v>
      </c>
      <c r="K812" s="745" t="s">
        <v>3816</v>
      </c>
      <c r="L812" s="748">
        <v>59.89</v>
      </c>
      <c r="M812" s="748">
        <v>59.89</v>
      </c>
      <c r="N812" s="745">
        <v>1</v>
      </c>
      <c r="O812" s="749">
        <v>0.5</v>
      </c>
      <c r="P812" s="748">
        <v>59.89</v>
      </c>
      <c r="Q812" s="750">
        <v>1</v>
      </c>
      <c r="R812" s="745">
        <v>1</v>
      </c>
      <c r="S812" s="750">
        <v>1</v>
      </c>
      <c r="T812" s="749">
        <v>0.5</v>
      </c>
      <c r="U812" s="744">
        <v>1</v>
      </c>
    </row>
    <row r="813" spans="1:21" ht="14.4" customHeight="1" x14ac:dyDescent="0.3">
      <c r="A813" s="743">
        <v>30</v>
      </c>
      <c r="B813" s="745" t="s">
        <v>550</v>
      </c>
      <c r="C813" s="745">
        <v>89301301</v>
      </c>
      <c r="D813" s="746" t="s">
        <v>4981</v>
      </c>
      <c r="E813" s="747" t="s">
        <v>3893</v>
      </c>
      <c r="F813" s="745" t="s">
        <v>3881</v>
      </c>
      <c r="G813" s="745" t="s">
        <v>4061</v>
      </c>
      <c r="H813" s="745" t="s">
        <v>2717</v>
      </c>
      <c r="I813" s="745" t="s">
        <v>3035</v>
      </c>
      <c r="J813" s="745" t="s">
        <v>3036</v>
      </c>
      <c r="K813" s="745" t="s">
        <v>3037</v>
      </c>
      <c r="L813" s="748">
        <v>55.38</v>
      </c>
      <c r="M813" s="748">
        <v>55.38</v>
      </c>
      <c r="N813" s="745">
        <v>1</v>
      </c>
      <c r="O813" s="749">
        <v>0.5</v>
      </c>
      <c r="P813" s="748"/>
      <c r="Q813" s="750">
        <v>0</v>
      </c>
      <c r="R813" s="745"/>
      <c r="S813" s="750">
        <v>0</v>
      </c>
      <c r="T813" s="749"/>
      <c r="U813" s="744">
        <v>0</v>
      </c>
    </row>
    <row r="814" spans="1:21" ht="14.4" customHeight="1" x14ac:dyDescent="0.3">
      <c r="A814" s="743">
        <v>30</v>
      </c>
      <c r="B814" s="745" t="s">
        <v>550</v>
      </c>
      <c r="C814" s="745">
        <v>89301301</v>
      </c>
      <c r="D814" s="746" t="s">
        <v>4981</v>
      </c>
      <c r="E814" s="747" t="s">
        <v>3893</v>
      </c>
      <c r="F814" s="745" t="s">
        <v>3881</v>
      </c>
      <c r="G814" s="745" t="s">
        <v>4062</v>
      </c>
      <c r="H814" s="745" t="s">
        <v>551</v>
      </c>
      <c r="I814" s="745" t="s">
        <v>3364</v>
      </c>
      <c r="J814" s="745" t="s">
        <v>3365</v>
      </c>
      <c r="K814" s="745" t="s">
        <v>3366</v>
      </c>
      <c r="L814" s="748">
        <v>153.52000000000001</v>
      </c>
      <c r="M814" s="748">
        <v>921.12000000000012</v>
      </c>
      <c r="N814" s="745">
        <v>6</v>
      </c>
      <c r="O814" s="749">
        <v>5</v>
      </c>
      <c r="P814" s="748">
        <v>307.04000000000002</v>
      </c>
      <c r="Q814" s="750">
        <v>0.33333333333333331</v>
      </c>
      <c r="R814" s="745">
        <v>2</v>
      </c>
      <c r="S814" s="750">
        <v>0.33333333333333331</v>
      </c>
      <c r="T814" s="749">
        <v>1.5</v>
      </c>
      <c r="U814" s="744">
        <v>0.3</v>
      </c>
    </row>
    <row r="815" spans="1:21" ht="14.4" customHeight="1" x14ac:dyDescent="0.3">
      <c r="A815" s="743">
        <v>30</v>
      </c>
      <c r="B815" s="745" t="s">
        <v>550</v>
      </c>
      <c r="C815" s="745">
        <v>89301301</v>
      </c>
      <c r="D815" s="746" t="s">
        <v>4981</v>
      </c>
      <c r="E815" s="747" t="s">
        <v>3893</v>
      </c>
      <c r="F815" s="745" t="s">
        <v>3881</v>
      </c>
      <c r="G815" s="745" t="s">
        <v>4063</v>
      </c>
      <c r="H815" s="745" t="s">
        <v>551</v>
      </c>
      <c r="I815" s="745" t="s">
        <v>4064</v>
      </c>
      <c r="J815" s="745" t="s">
        <v>4065</v>
      </c>
      <c r="K815" s="745" t="s">
        <v>875</v>
      </c>
      <c r="L815" s="748">
        <v>97.97</v>
      </c>
      <c r="M815" s="748">
        <v>685.79000000000008</v>
      </c>
      <c r="N815" s="745">
        <v>7</v>
      </c>
      <c r="O815" s="749">
        <v>3.5</v>
      </c>
      <c r="P815" s="748">
        <v>97.97</v>
      </c>
      <c r="Q815" s="750">
        <v>0.14285714285714285</v>
      </c>
      <c r="R815" s="745">
        <v>1</v>
      </c>
      <c r="S815" s="750">
        <v>0.14285714285714285</v>
      </c>
      <c r="T815" s="749">
        <v>0.5</v>
      </c>
      <c r="U815" s="744">
        <v>0.14285714285714285</v>
      </c>
    </row>
    <row r="816" spans="1:21" ht="14.4" customHeight="1" x14ac:dyDescent="0.3">
      <c r="A816" s="743">
        <v>30</v>
      </c>
      <c r="B816" s="745" t="s">
        <v>550</v>
      </c>
      <c r="C816" s="745">
        <v>89301301</v>
      </c>
      <c r="D816" s="746" t="s">
        <v>4981</v>
      </c>
      <c r="E816" s="747" t="s">
        <v>3893</v>
      </c>
      <c r="F816" s="745" t="s">
        <v>3881</v>
      </c>
      <c r="G816" s="745" t="s">
        <v>4063</v>
      </c>
      <c r="H816" s="745" t="s">
        <v>551</v>
      </c>
      <c r="I816" s="745" t="s">
        <v>4490</v>
      </c>
      <c r="J816" s="745" t="s">
        <v>4491</v>
      </c>
      <c r="K816" s="745" t="s">
        <v>875</v>
      </c>
      <c r="L816" s="748">
        <v>97.97</v>
      </c>
      <c r="M816" s="748">
        <v>97.97</v>
      </c>
      <c r="N816" s="745">
        <v>1</v>
      </c>
      <c r="O816" s="749">
        <v>0.5</v>
      </c>
      <c r="P816" s="748">
        <v>97.97</v>
      </c>
      <c r="Q816" s="750">
        <v>1</v>
      </c>
      <c r="R816" s="745">
        <v>1</v>
      </c>
      <c r="S816" s="750">
        <v>1</v>
      </c>
      <c r="T816" s="749">
        <v>0.5</v>
      </c>
      <c r="U816" s="744">
        <v>1</v>
      </c>
    </row>
    <row r="817" spans="1:21" ht="14.4" customHeight="1" x14ac:dyDescent="0.3">
      <c r="A817" s="743">
        <v>30</v>
      </c>
      <c r="B817" s="745" t="s">
        <v>550</v>
      </c>
      <c r="C817" s="745">
        <v>89301301</v>
      </c>
      <c r="D817" s="746" t="s">
        <v>4981</v>
      </c>
      <c r="E817" s="747" t="s">
        <v>3893</v>
      </c>
      <c r="F817" s="745" t="s">
        <v>3881</v>
      </c>
      <c r="G817" s="745" t="s">
        <v>4063</v>
      </c>
      <c r="H817" s="745" t="s">
        <v>551</v>
      </c>
      <c r="I817" s="745" t="s">
        <v>873</v>
      </c>
      <c r="J817" s="745" t="s">
        <v>874</v>
      </c>
      <c r="K817" s="745" t="s">
        <v>4235</v>
      </c>
      <c r="L817" s="748">
        <v>97.97</v>
      </c>
      <c r="M817" s="748">
        <v>293.90999999999997</v>
      </c>
      <c r="N817" s="745">
        <v>3</v>
      </c>
      <c r="O817" s="749">
        <v>1.5</v>
      </c>
      <c r="P817" s="748"/>
      <c r="Q817" s="750">
        <v>0</v>
      </c>
      <c r="R817" s="745"/>
      <c r="S817" s="750">
        <v>0</v>
      </c>
      <c r="T817" s="749"/>
      <c r="U817" s="744">
        <v>0</v>
      </c>
    </row>
    <row r="818" spans="1:21" ht="14.4" customHeight="1" x14ac:dyDescent="0.3">
      <c r="A818" s="743">
        <v>30</v>
      </c>
      <c r="B818" s="745" t="s">
        <v>550</v>
      </c>
      <c r="C818" s="745">
        <v>89301301</v>
      </c>
      <c r="D818" s="746" t="s">
        <v>4981</v>
      </c>
      <c r="E818" s="747" t="s">
        <v>3893</v>
      </c>
      <c r="F818" s="745" t="s">
        <v>3881</v>
      </c>
      <c r="G818" s="745" t="s">
        <v>4239</v>
      </c>
      <c r="H818" s="745" t="s">
        <v>551</v>
      </c>
      <c r="I818" s="745" t="s">
        <v>1799</v>
      </c>
      <c r="J818" s="745" t="s">
        <v>4240</v>
      </c>
      <c r="K818" s="745" t="s">
        <v>3973</v>
      </c>
      <c r="L818" s="748">
        <v>19.66</v>
      </c>
      <c r="M818" s="748">
        <v>19.66</v>
      </c>
      <c r="N818" s="745">
        <v>1</v>
      </c>
      <c r="O818" s="749">
        <v>0.5</v>
      </c>
      <c r="P818" s="748"/>
      <c r="Q818" s="750">
        <v>0</v>
      </c>
      <c r="R818" s="745"/>
      <c r="S818" s="750">
        <v>0</v>
      </c>
      <c r="T818" s="749"/>
      <c r="U818" s="744">
        <v>0</v>
      </c>
    </row>
    <row r="819" spans="1:21" ht="14.4" customHeight="1" x14ac:dyDescent="0.3">
      <c r="A819" s="743">
        <v>30</v>
      </c>
      <c r="B819" s="745" t="s">
        <v>550</v>
      </c>
      <c r="C819" s="745">
        <v>89301301</v>
      </c>
      <c r="D819" s="746" t="s">
        <v>4981</v>
      </c>
      <c r="E819" s="747" t="s">
        <v>3893</v>
      </c>
      <c r="F819" s="745" t="s">
        <v>3881</v>
      </c>
      <c r="G819" s="745" t="s">
        <v>4067</v>
      </c>
      <c r="H819" s="745" t="s">
        <v>2717</v>
      </c>
      <c r="I819" s="745" t="s">
        <v>2821</v>
      </c>
      <c r="J819" s="745" t="s">
        <v>2719</v>
      </c>
      <c r="K819" s="745" t="s">
        <v>3675</v>
      </c>
      <c r="L819" s="748">
        <v>48.98</v>
      </c>
      <c r="M819" s="748">
        <v>489.8</v>
      </c>
      <c r="N819" s="745">
        <v>10</v>
      </c>
      <c r="O819" s="749">
        <v>5</v>
      </c>
      <c r="P819" s="748">
        <v>97.96</v>
      </c>
      <c r="Q819" s="750">
        <v>0.19999999999999998</v>
      </c>
      <c r="R819" s="745">
        <v>2</v>
      </c>
      <c r="S819" s="750">
        <v>0.2</v>
      </c>
      <c r="T819" s="749">
        <v>1</v>
      </c>
      <c r="U819" s="744">
        <v>0.2</v>
      </c>
    </row>
    <row r="820" spans="1:21" ht="14.4" customHeight="1" x14ac:dyDescent="0.3">
      <c r="A820" s="743">
        <v>30</v>
      </c>
      <c r="B820" s="745" t="s">
        <v>550</v>
      </c>
      <c r="C820" s="745">
        <v>89301301</v>
      </c>
      <c r="D820" s="746" t="s">
        <v>4981</v>
      </c>
      <c r="E820" s="747" t="s">
        <v>3893</v>
      </c>
      <c r="F820" s="745" t="s">
        <v>3881</v>
      </c>
      <c r="G820" s="745" t="s">
        <v>4067</v>
      </c>
      <c r="H820" s="745" t="s">
        <v>2717</v>
      </c>
      <c r="I820" s="745" t="s">
        <v>2824</v>
      </c>
      <c r="J820" s="745" t="s">
        <v>2825</v>
      </c>
      <c r="K820" s="745" t="s">
        <v>3676</v>
      </c>
      <c r="L820" s="748">
        <v>97.97</v>
      </c>
      <c r="M820" s="748">
        <v>97.97</v>
      </c>
      <c r="N820" s="745">
        <v>1</v>
      </c>
      <c r="O820" s="749">
        <v>0.5</v>
      </c>
      <c r="P820" s="748">
        <v>97.97</v>
      </c>
      <c r="Q820" s="750">
        <v>1</v>
      </c>
      <c r="R820" s="745">
        <v>1</v>
      </c>
      <c r="S820" s="750">
        <v>1</v>
      </c>
      <c r="T820" s="749">
        <v>0.5</v>
      </c>
      <c r="U820" s="744">
        <v>1</v>
      </c>
    </row>
    <row r="821" spans="1:21" ht="14.4" customHeight="1" x14ac:dyDescent="0.3">
      <c r="A821" s="743">
        <v>30</v>
      </c>
      <c r="B821" s="745" t="s">
        <v>550</v>
      </c>
      <c r="C821" s="745">
        <v>89301301</v>
      </c>
      <c r="D821" s="746" t="s">
        <v>4981</v>
      </c>
      <c r="E821" s="747" t="s">
        <v>3893</v>
      </c>
      <c r="F821" s="745" t="s">
        <v>3881</v>
      </c>
      <c r="G821" s="745" t="s">
        <v>4071</v>
      </c>
      <c r="H821" s="745" t="s">
        <v>551</v>
      </c>
      <c r="I821" s="745" t="s">
        <v>4072</v>
      </c>
      <c r="J821" s="745" t="s">
        <v>1907</v>
      </c>
      <c r="K821" s="745" t="s">
        <v>4073</v>
      </c>
      <c r="L821" s="748">
        <v>28.74</v>
      </c>
      <c r="M821" s="748">
        <v>28.74</v>
      </c>
      <c r="N821" s="745">
        <v>1</v>
      </c>
      <c r="O821" s="749">
        <v>0.5</v>
      </c>
      <c r="P821" s="748">
        <v>28.74</v>
      </c>
      <c r="Q821" s="750">
        <v>1</v>
      </c>
      <c r="R821" s="745">
        <v>1</v>
      </c>
      <c r="S821" s="750">
        <v>1</v>
      </c>
      <c r="T821" s="749">
        <v>0.5</v>
      </c>
      <c r="U821" s="744">
        <v>1</v>
      </c>
    </row>
    <row r="822" spans="1:21" ht="14.4" customHeight="1" x14ac:dyDescent="0.3">
      <c r="A822" s="743">
        <v>30</v>
      </c>
      <c r="B822" s="745" t="s">
        <v>550</v>
      </c>
      <c r="C822" s="745">
        <v>89301301</v>
      </c>
      <c r="D822" s="746" t="s">
        <v>4981</v>
      </c>
      <c r="E822" s="747" t="s">
        <v>3893</v>
      </c>
      <c r="F822" s="745" t="s">
        <v>3881</v>
      </c>
      <c r="G822" s="745" t="s">
        <v>4074</v>
      </c>
      <c r="H822" s="745" t="s">
        <v>551</v>
      </c>
      <c r="I822" s="745" t="s">
        <v>1291</v>
      </c>
      <c r="J822" s="745" t="s">
        <v>1292</v>
      </c>
      <c r="K822" s="745" t="s">
        <v>1293</v>
      </c>
      <c r="L822" s="748">
        <v>67.42</v>
      </c>
      <c r="M822" s="748">
        <v>67.42</v>
      </c>
      <c r="N822" s="745">
        <v>1</v>
      </c>
      <c r="O822" s="749">
        <v>0.5</v>
      </c>
      <c r="P822" s="748"/>
      <c r="Q822" s="750">
        <v>0</v>
      </c>
      <c r="R822" s="745"/>
      <c r="S822" s="750">
        <v>0</v>
      </c>
      <c r="T822" s="749"/>
      <c r="U822" s="744">
        <v>0</v>
      </c>
    </row>
    <row r="823" spans="1:21" ht="14.4" customHeight="1" x14ac:dyDescent="0.3">
      <c r="A823" s="743">
        <v>30</v>
      </c>
      <c r="B823" s="745" t="s">
        <v>550</v>
      </c>
      <c r="C823" s="745">
        <v>89301301</v>
      </c>
      <c r="D823" s="746" t="s">
        <v>4981</v>
      </c>
      <c r="E823" s="747" t="s">
        <v>3893</v>
      </c>
      <c r="F823" s="745" t="s">
        <v>3881</v>
      </c>
      <c r="G823" s="745" t="s">
        <v>4075</v>
      </c>
      <c r="H823" s="745" t="s">
        <v>551</v>
      </c>
      <c r="I823" s="745" t="s">
        <v>1676</v>
      </c>
      <c r="J823" s="745" t="s">
        <v>1677</v>
      </c>
      <c r="K823" s="745" t="s">
        <v>1146</v>
      </c>
      <c r="L823" s="748">
        <v>160.6</v>
      </c>
      <c r="M823" s="748">
        <v>481.79999999999995</v>
      </c>
      <c r="N823" s="745">
        <v>3</v>
      </c>
      <c r="O823" s="749">
        <v>1.5</v>
      </c>
      <c r="P823" s="748"/>
      <c r="Q823" s="750">
        <v>0</v>
      </c>
      <c r="R823" s="745"/>
      <c r="S823" s="750">
        <v>0</v>
      </c>
      <c r="T823" s="749"/>
      <c r="U823" s="744">
        <v>0</v>
      </c>
    </row>
    <row r="824" spans="1:21" ht="14.4" customHeight="1" x14ac:dyDescent="0.3">
      <c r="A824" s="743">
        <v>30</v>
      </c>
      <c r="B824" s="745" t="s">
        <v>550</v>
      </c>
      <c r="C824" s="745">
        <v>89301301</v>
      </c>
      <c r="D824" s="746" t="s">
        <v>4981</v>
      </c>
      <c r="E824" s="747" t="s">
        <v>3893</v>
      </c>
      <c r="F824" s="745" t="s">
        <v>3881</v>
      </c>
      <c r="G824" s="745" t="s">
        <v>4075</v>
      </c>
      <c r="H824" s="745" t="s">
        <v>551</v>
      </c>
      <c r="I824" s="745" t="s">
        <v>1679</v>
      </c>
      <c r="J824" s="745" t="s">
        <v>1680</v>
      </c>
      <c r="K824" s="745" t="s">
        <v>1146</v>
      </c>
      <c r="L824" s="748">
        <v>214.07</v>
      </c>
      <c r="M824" s="748">
        <v>642.21</v>
      </c>
      <c r="N824" s="745">
        <v>3</v>
      </c>
      <c r="O824" s="749">
        <v>1.5</v>
      </c>
      <c r="P824" s="748">
        <v>214.07</v>
      </c>
      <c r="Q824" s="750">
        <v>0.33333333333333331</v>
      </c>
      <c r="R824" s="745">
        <v>1</v>
      </c>
      <c r="S824" s="750">
        <v>0.33333333333333331</v>
      </c>
      <c r="T824" s="749">
        <v>0.5</v>
      </c>
      <c r="U824" s="744">
        <v>0.33333333333333331</v>
      </c>
    </row>
    <row r="825" spans="1:21" ht="14.4" customHeight="1" x14ac:dyDescent="0.3">
      <c r="A825" s="743">
        <v>30</v>
      </c>
      <c r="B825" s="745" t="s">
        <v>550</v>
      </c>
      <c r="C825" s="745">
        <v>89301301</v>
      </c>
      <c r="D825" s="746" t="s">
        <v>4981</v>
      </c>
      <c r="E825" s="747" t="s">
        <v>3893</v>
      </c>
      <c r="F825" s="745" t="s">
        <v>3881</v>
      </c>
      <c r="G825" s="745" t="s">
        <v>4075</v>
      </c>
      <c r="H825" s="745" t="s">
        <v>2717</v>
      </c>
      <c r="I825" s="745" t="s">
        <v>2888</v>
      </c>
      <c r="J825" s="745" t="s">
        <v>2889</v>
      </c>
      <c r="K825" s="745" t="s">
        <v>1146</v>
      </c>
      <c r="L825" s="748">
        <v>141.84</v>
      </c>
      <c r="M825" s="748">
        <v>141.84</v>
      </c>
      <c r="N825" s="745">
        <v>1</v>
      </c>
      <c r="O825" s="749">
        <v>0.5</v>
      </c>
      <c r="P825" s="748"/>
      <c r="Q825" s="750">
        <v>0</v>
      </c>
      <c r="R825" s="745"/>
      <c r="S825" s="750">
        <v>0</v>
      </c>
      <c r="T825" s="749"/>
      <c r="U825" s="744">
        <v>0</v>
      </c>
    </row>
    <row r="826" spans="1:21" ht="14.4" customHeight="1" x14ac:dyDescent="0.3">
      <c r="A826" s="743">
        <v>30</v>
      </c>
      <c r="B826" s="745" t="s">
        <v>550</v>
      </c>
      <c r="C826" s="745">
        <v>89301301</v>
      </c>
      <c r="D826" s="746" t="s">
        <v>4981</v>
      </c>
      <c r="E826" s="747" t="s">
        <v>3893</v>
      </c>
      <c r="F826" s="745" t="s">
        <v>3881</v>
      </c>
      <c r="G826" s="745" t="s">
        <v>4076</v>
      </c>
      <c r="H826" s="745" t="s">
        <v>551</v>
      </c>
      <c r="I826" s="745" t="s">
        <v>1400</v>
      </c>
      <c r="J826" s="745" t="s">
        <v>1401</v>
      </c>
      <c r="K826" s="745" t="s">
        <v>1331</v>
      </c>
      <c r="L826" s="748">
        <v>203.38</v>
      </c>
      <c r="M826" s="748">
        <v>203.38</v>
      </c>
      <c r="N826" s="745">
        <v>1</v>
      </c>
      <c r="O826" s="749">
        <v>0.5</v>
      </c>
      <c r="P826" s="748"/>
      <c r="Q826" s="750">
        <v>0</v>
      </c>
      <c r="R826" s="745"/>
      <c r="S826" s="750">
        <v>0</v>
      </c>
      <c r="T826" s="749"/>
      <c r="U826" s="744">
        <v>0</v>
      </c>
    </row>
    <row r="827" spans="1:21" ht="14.4" customHeight="1" x14ac:dyDescent="0.3">
      <c r="A827" s="743">
        <v>30</v>
      </c>
      <c r="B827" s="745" t="s">
        <v>550</v>
      </c>
      <c r="C827" s="745">
        <v>89301301</v>
      </c>
      <c r="D827" s="746" t="s">
        <v>4981</v>
      </c>
      <c r="E827" s="747" t="s">
        <v>3893</v>
      </c>
      <c r="F827" s="745" t="s">
        <v>3881</v>
      </c>
      <c r="G827" s="745" t="s">
        <v>4360</v>
      </c>
      <c r="H827" s="745" t="s">
        <v>551</v>
      </c>
      <c r="I827" s="745" t="s">
        <v>1776</v>
      </c>
      <c r="J827" s="745" t="s">
        <v>4545</v>
      </c>
      <c r="K827" s="745" t="s">
        <v>2449</v>
      </c>
      <c r="L827" s="748">
        <v>91.52</v>
      </c>
      <c r="M827" s="748">
        <v>91.52</v>
      </c>
      <c r="N827" s="745">
        <v>1</v>
      </c>
      <c r="O827" s="749">
        <v>0.5</v>
      </c>
      <c r="P827" s="748"/>
      <c r="Q827" s="750">
        <v>0</v>
      </c>
      <c r="R827" s="745"/>
      <c r="S827" s="750">
        <v>0</v>
      </c>
      <c r="T827" s="749"/>
      <c r="U827" s="744">
        <v>0</v>
      </c>
    </row>
    <row r="828" spans="1:21" ht="14.4" customHeight="1" x14ac:dyDescent="0.3">
      <c r="A828" s="743">
        <v>30</v>
      </c>
      <c r="B828" s="745" t="s">
        <v>550</v>
      </c>
      <c r="C828" s="745">
        <v>89301301</v>
      </c>
      <c r="D828" s="746" t="s">
        <v>4981</v>
      </c>
      <c r="E828" s="747" t="s">
        <v>3893</v>
      </c>
      <c r="F828" s="745" t="s">
        <v>3881</v>
      </c>
      <c r="G828" s="745" t="s">
        <v>4363</v>
      </c>
      <c r="H828" s="745" t="s">
        <v>2717</v>
      </c>
      <c r="I828" s="745" t="s">
        <v>2867</v>
      </c>
      <c r="J828" s="745" t="s">
        <v>2868</v>
      </c>
      <c r="K828" s="745" t="s">
        <v>2869</v>
      </c>
      <c r="L828" s="748">
        <v>56.01</v>
      </c>
      <c r="M828" s="748">
        <v>112.02</v>
      </c>
      <c r="N828" s="745">
        <v>2</v>
      </c>
      <c r="O828" s="749">
        <v>1</v>
      </c>
      <c r="P828" s="748">
        <v>56.01</v>
      </c>
      <c r="Q828" s="750">
        <v>0.5</v>
      </c>
      <c r="R828" s="745">
        <v>1</v>
      </c>
      <c r="S828" s="750">
        <v>0.5</v>
      </c>
      <c r="T828" s="749">
        <v>0.5</v>
      </c>
      <c r="U828" s="744">
        <v>0.5</v>
      </c>
    </row>
    <row r="829" spans="1:21" ht="14.4" customHeight="1" x14ac:dyDescent="0.3">
      <c r="A829" s="743">
        <v>30</v>
      </c>
      <c r="B829" s="745" t="s">
        <v>550</v>
      </c>
      <c r="C829" s="745">
        <v>89301301</v>
      </c>
      <c r="D829" s="746" t="s">
        <v>4981</v>
      </c>
      <c r="E829" s="747" t="s">
        <v>3893</v>
      </c>
      <c r="F829" s="745" t="s">
        <v>3881</v>
      </c>
      <c r="G829" s="745" t="s">
        <v>4081</v>
      </c>
      <c r="H829" s="745" t="s">
        <v>2717</v>
      </c>
      <c r="I829" s="745" t="s">
        <v>2721</v>
      </c>
      <c r="J829" s="745" t="s">
        <v>2722</v>
      </c>
      <c r="K829" s="745" t="s">
        <v>2723</v>
      </c>
      <c r="L829" s="748">
        <v>10.88</v>
      </c>
      <c r="M829" s="748">
        <v>10.88</v>
      </c>
      <c r="N829" s="745">
        <v>1</v>
      </c>
      <c r="O829" s="749">
        <v>0.5</v>
      </c>
      <c r="P829" s="748"/>
      <c r="Q829" s="750">
        <v>0</v>
      </c>
      <c r="R829" s="745"/>
      <c r="S829" s="750">
        <v>0</v>
      </c>
      <c r="T829" s="749"/>
      <c r="U829" s="744">
        <v>0</v>
      </c>
    </row>
    <row r="830" spans="1:21" ht="14.4" customHeight="1" x14ac:dyDescent="0.3">
      <c r="A830" s="743">
        <v>30</v>
      </c>
      <c r="B830" s="745" t="s">
        <v>550</v>
      </c>
      <c r="C830" s="745">
        <v>89301301</v>
      </c>
      <c r="D830" s="746" t="s">
        <v>4981</v>
      </c>
      <c r="E830" s="747" t="s">
        <v>3893</v>
      </c>
      <c r="F830" s="745" t="s">
        <v>3881</v>
      </c>
      <c r="G830" s="745" t="s">
        <v>4081</v>
      </c>
      <c r="H830" s="745" t="s">
        <v>2717</v>
      </c>
      <c r="I830" s="745" t="s">
        <v>2845</v>
      </c>
      <c r="J830" s="745" t="s">
        <v>3735</v>
      </c>
      <c r="K830" s="745" t="s">
        <v>1289</v>
      </c>
      <c r="L830" s="748">
        <v>67.42</v>
      </c>
      <c r="M830" s="748">
        <v>134.84</v>
      </c>
      <c r="N830" s="745">
        <v>2</v>
      </c>
      <c r="O830" s="749">
        <v>1</v>
      </c>
      <c r="P830" s="748"/>
      <c r="Q830" s="750">
        <v>0</v>
      </c>
      <c r="R830" s="745"/>
      <c r="S830" s="750">
        <v>0</v>
      </c>
      <c r="T830" s="749"/>
      <c r="U830" s="744">
        <v>0</v>
      </c>
    </row>
    <row r="831" spans="1:21" ht="14.4" customHeight="1" x14ac:dyDescent="0.3">
      <c r="A831" s="743">
        <v>30</v>
      </c>
      <c r="B831" s="745" t="s">
        <v>550</v>
      </c>
      <c r="C831" s="745">
        <v>89301301</v>
      </c>
      <c r="D831" s="746" t="s">
        <v>4981</v>
      </c>
      <c r="E831" s="747" t="s">
        <v>3893</v>
      </c>
      <c r="F831" s="745" t="s">
        <v>3881</v>
      </c>
      <c r="G831" s="745" t="s">
        <v>4088</v>
      </c>
      <c r="H831" s="745" t="s">
        <v>551</v>
      </c>
      <c r="I831" s="745" t="s">
        <v>1148</v>
      </c>
      <c r="J831" s="745" t="s">
        <v>1149</v>
      </c>
      <c r="K831" s="745" t="s">
        <v>2562</v>
      </c>
      <c r="L831" s="748">
        <v>110.25</v>
      </c>
      <c r="M831" s="748">
        <v>110.25</v>
      </c>
      <c r="N831" s="745">
        <v>1</v>
      </c>
      <c r="O831" s="749">
        <v>0.5</v>
      </c>
      <c r="P831" s="748"/>
      <c r="Q831" s="750">
        <v>0</v>
      </c>
      <c r="R831" s="745"/>
      <c r="S831" s="750">
        <v>0</v>
      </c>
      <c r="T831" s="749"/>
      <c r="U831" s="744">
        <v>0</v>
      </c>
    </row>
    <row r="832" spans="1:21" ht="14.4" customHeight="1" x14ac:dyDescent="0.3">
      <c r="A832" s="743">
        <v>30</v>
      </c>
      <c r="B832" s="745" t="s">
        <v>550</v>
      </c>
      <c r="C832" s="745">
        <v>89301301</v>
      </c>
      <c r="D832" s="746" t="s">
        <v>4981</v>
      </c>
      <c r="E832" s="747" t="s">
        <v>3893</v>
      </c>
      <c r="F832" s="745" t="s">
        <v>3881</v>
      </c>
      <c r="G832" s="745" t="s">
        <v>4366</v>
      </c>
      <c r="H832" s="745" t="s">
        <v>551</v>
      </c>
      <c r="I832" s="745" t="s">
        <v>880</v>
      </c>
      <c r="J832" s="745" t="s">
        <v>4370</v>
      </c>
      <c r="K832" s="745" t="s">
        <v>882</v>
      </c>
      <c r="L832" s="748">
        <v>552.46</v>
      </c>
      <c r="M832" s="748">
        <v>552.46</v>
      </c>
      <c r="N832" s="745">
        <v>1</v>
      </c>
      <c r="O832" s="749">
        <v>0.5</v>
      </c>
      <c r="P832" s="748"/>
      <c r="Q832" s="750">
        <v>0</v>
      </c>
      <c r="R832" s="745"/>
      <c r="S832" s="750">
        <v>0</v>
      </c>
      <c r="T832" s="749"/>
      <c r="U832" s="744">
        <v>0</v>
      </c>
    </row>
    <row r="833" spans="1:21" ht="14.4" customHeight="1" x14ac:dyDescent="0.3">
      <c r="A833" s="743">
        <v>30</v>
      </c>
      <c r="B833" s="745" t="s">
        <v>550</v>
      </c>
      <c r="C833" s="745">
        <v>89301301</v>
      </c>
      <c r="D833" s="746" t="s">
        <v>4981</v>
      </c>
      <c r="E833" s="747" t="s">
        <v>3893</v>
      </c>
      <c r="F833" s="745" t="s">
        <v>3881</v>
      </c>
      <c r="G833" s="745" t="s">
        <v>4366</v>
      </c>
      <c r="H833" s="745" t="s">
        <v>551</v>
      </c>
      <c r="I833" s="745" t="s">
        <v>1931</v>
      </c>
      <c r="J833" s="745" t="s">
        <v>1932</v>
      </c>
      <c r="K833" s="745" t="s">
        <v>1933</v>
      </c>
      <c r="L833" s="748">
        <v>591.91999999999996</v>
      </c>
      <c r="M833" s="748">
        <v>591.91999999999996</v>
      </c>
      <c r="N833" s="745">
        <v>1</v>
      </c>
      <c r="O833" s="749">
        <v>0.5</v>
      </c>
      <c r="P833" s="748"/>
      <c r="Q833" s="750">
        <v>0</v>
      </c>
      <c r="R833" s="745"/>
      <c r="S833" s="750">
        <v>0</v>
      </c>
      <c r="T833" s="749"/>
      <c r="U833" s="744">
        <v>0</v>
      </c>
    </row>
    <row r="834" spans="1:21" ht="14.4" customHeight="1" x14ac:dyDescent="0.3">
      <c r="A834" s="743">
        <v>30</v>
      </c>
      <c r="B834" s="745" t="s">
        <v>550</v>
      </c>
      <c r="C834" s="745">
        <v>89301301</v>
      </c>
      <c r="D834" s="746" t="s">
        <v>4981</v>
      </c>
      <c r="E834" s="747" t="s">
        <v>3893</v>
      </c>
      <c r="F834" s="745" t="s">
        <v>3881</v>
      </c>
      <c r="G834" s="745" t="s">
        <v>4089</v>
      </c>
      <c r="H834" s="745" t="s">
        <v>2717</v>
      </c>
      <c r="I834" s="745" t="s">
        <v>2929</v>
      </c>
      <c r="J834" s="745" t="s">
        <v>2930</v>
      </c>
      <c r="K834" s="745" t="s">
        <v>1108</v>
      </c>
      <c r="L834" s="748">
        <v>201.88</v>
      </c>
      <c r="M834" s="748">
        <v>201.88</v>
      </c>
      <c r="N834" s="745">
        <v>1</v>
      </c>
      <c r="O834" s="749">
        <v>0.5</v>
      </c>
      <c r="P834" s="748"/>
      <c r="Q834" s="750">
        <v>0</v>
      </c>
      <c r="R834" s="745"/>
      <c r="S834" s="750">
        <v>0</v>
      </c>
      <c r="T834" s="749"/>
      <c r="U834" s="744">
        <v>0</v>
      </c>
    </row>
    <row r="835" spans="1:21" ht="14.4" customHeight="1" x14ac:dyDescent="0.3">
      <c r="A835" s="743">
        <v>30</v>
      </c>
      <c r="B835" s="745" t="s">
        <v>550</v>
      </c>
      <c r="C835" s="745">
        <v>89301301</v>
      </c>
      <c r="D835" s="746" t="s">
        <v>4981</v>
      </c>
      <c r="E835" s="747" t="s">
        <v>3893</v>
      </c>
      <c r="F835" s="745" t="s">
        <v>3881</v>
      </c>
      <c r="G835" s="745" t="s">
        <v>4098</v>
      </c>
      <c r="H835" s="745" t="s">
        <v>551</v>
      </c>
      <c r="I835" s="745" t="s">
        <v>1030</v>
      </c>
      <c r="J835" s="745" t="s">
        <v>4099</v>
      </c>
      <c r="K835" s="745" t="s">
        <v>4100</v>
      </c>
      <c r="L835" s="748">
        <v>0</v>
      </c>
      <c r="M835" s="748">
        <v>0</v>
      </c>
      <c r="N835" s="745">
        <v>13</v>
      </c>
      <c r="O835" s="749">
        <v>7</v>
      </c>
      <c r="P835" s="748">
        <v>0</v>
      </c>
      <c r="Q835" s="750"/>
      <c r="R835" s="745">
        <v>3</v>
      </c>
      <c r="S835" s="750">
        <v>0.23076923076923078</v>
      </c>
      <c r="T835" s="749">
        <v>1.5</v>
      </c>
      <c r="U835" s="744">
        <v>0.21428571428571427</v>
      </c>
    </row>
    <row r="836" spans="1:21" ht="14.4" customHeight="1" x14ac:dyDescent="0.3">
      <c r="A836" s="743">
        <v>30</v>
      </c>
      <c r="B836" s="745" t="s">
        <v>550</v>
      </c>
      <c r="C836" s="745">
        <v>89301301</v>
      </c>
      <c r="D836" s="746" t="s">
        <v>4981</v>
      </c>
      <c r="E836" s="747" t="s">
        <v>3893</v>
      </c>
      <c r="F836" s="745" t="s">
        <v>3881</v>
      </c>
      <c r="G836" s="745" t="s">
        <v>4101</v>
      </c>
      <c r="H836" s="745" t="s">
        <v>551</v>
      </c>
      <c r="I836" s="745" t="s">
        <v>769</v>
      </c>
      <c r="J836" s="745" t="s">
        <v>770</v>
      </c>
      <c r="K836" s="745" t="s">
        <v>4102</v>
      </c>
      <c r="L836" s="748">
        <v>43.99</v>
      </c>
      <c r="M836" s="748">
        <v>131.97</v>
      </c>
      <c r="N836" s="745">
        <v>3</v>
      </c>
      <c r="O836" s="749">
        <v>1.5</v>
      </c>
      <c r="P836" s="748">
        <v>43.99</v>
      </c>
      <c r="Q836" s="750">
        <v>0.33333333333333337</v>
      </c>
      <c r="R836" s="745">
        <v>1</v>
      </c>
      <c r="S836" s="750">
        <v>0.33333333333333331</v>
      </c>
      <c r="T836" s="749">
        <v>0.5</v>
      </c>
      <c r="U836" s="744">
        <v>0.33333333333333331</v>
      </c>
    </row>
    <row r="837" spans="1:21" ht="14.4" customHeight="1" x14ac:dyDescent="0.3">
      <c r="A837" s="743">
        <v>30</v>
      </c>
      <c r="B837" s="745" t="s">
        <v>550</v>
      </c>
      <c r="C837" s="745">
        <v>89301301</v>
      </c>
      <c r="D837" s="746" t="s">
        <v>4981</v>
      </c>
      <c r="E837" s="747" t="s">
        <v>3893</v>
      </c>
      <c r="F837" s="745" t="s">
        <v>3881</v>
      </c>
      <c r="G837" s="745" t="s">
        <v>4103</v>
      </c>
      <c r="H837" s="745" t="s">
        <v>551</v>
      </c>
      <c r="I837" s="745" t="s">
        <v>1221</v>
      </c>
      <c r="J837" s="745" t="s">
        <v>1222</v>
      </c>
      <c r="K837" s="745" t="s">
        <v>4104</v>
      </c>
      <c r="L837" s="748">
        <v>472.71</v>
      </c>
      <c r="M837" s="748">
        <v>945.42</v>
      </c>
      <c r="N837" s="745">
        <v>2</v>
      </c>
      <c r="O837" s="749">
        <v>1.5</v>
      </c>
      <c r="P837" s="748">
        <v>472.71</v>
      </c>
      <c r="Q837" s="750">
        <v>0.5</v>
      </c>
      <c r="R837" s="745">
        <v>1</v>
      </c>
      <c r="S837" s="750">
        <v>0.5</v>
      </c>
      <c r="T837" s="749">
        <v>0.5</v>
      </c>
      <c r="U837" s="744">
        <v>0.33333333333333331</v>
      </c>
    </row>
    <row r="838" spans="1:21" ht="14.4" customHeight="1" x14ac:dyDescent="0.3">
      <c r="A838" s="743">
        <v>30</v>
      </c>
      <c r="B838" s="745" t="s">
        <v>550</v>
      </c>
      <c r="C838" s="745">
        <v>89301301</v>
      </c>
      <c r="D838" s="746" t="s">
        <v>4981</v>
      </c>
      <c r="E838" s="747" t="s">
        <v>3893</v>
      </c>
      <c r="F838" s="745" t="s">
        <v>3881</v>
      </c>
      <c r="G838" s="745" t="s">
        <v>4105</v>
      </c>
      <c r="H838" s="745" t="s">
        <v>2717</v>
      </c>
      <c r="I838" s="745" t="s">
        <v>2997</v>
      </c>
      <c r="J838" s="745" t="s">
        <v>2998</v>
      </c>
      <c r="K838" s="745" t="s">
        <v>2999</v>
      </c>
      <c r="L838" s="748">
        <v>143.69999999999999</v>
      </c>
      <c r="M838" s="748">
        <v>143.69999999999999</v>
      </c>
      <c r="N838" s="745">
        <v>1</v>
      </c>
      <c r="O838" s="749">
        <v>0.5</v>
      </c>
      <c r="P838" s="748"/>
      <c r="Q838" s="750">
        <v>0</v>
      </c>
      <c r="R838" s="745"/>
      <c r="S838" s="750">
        <v>0</v>
      </c>
      <c r="T838" s="749"/>
      <c r="U838" s="744">
        <v>0</v>
      </c>
    </row>
    <row r="839" spans="1:21" ht="14.4" customHeight="1" x14ac:dyDescent="0.3">
      <c r="A839" s="743">
        <v>30</v>
      </c>
      <c r="B839" s="745" t="s">
        <v>550</v>
      </c>
      <c r="C839" s="745">
        <v>89301301</v>
      </c>
      <c r="D839" s="746" t="s">
        <v>4981</v>
      </c>
      <c r="E839" s="747" t="s">
        <v>3893</v>
      </c>
      <c r="F839" s="745" t="s">
        <v>3881</v>
      </c>
      <c r="G839" s="745" t="s">
        <v>4105</v>
      </c>
      <c r="H839" s="745" t="s">
        <v>551</v>
      </c>
      <c r="I839" s="745" t="s">
        <v>4546</v>
      </c>
      <c r="J839" s="745" t="s">
        <v>4547</v>
      </c>
      <c r="K839" s="745" t="s">
        <v>4548</v>
      </c>
      <c r="L839" s="748">
        <v>100.63</v>
      </c>
      <c r="M839" s="748">
        <v>100.63</v>
      </c>
      <c r="N839" s="745">
        <v>1</v>
      </c>
      <c r="O839" s="749">
        <v>0.5</v>
      </c>
      <c r="P839" s="748"/>
      <c r="Q839" s="750">
        <v>0</v>
      </c>
      <c r="R839" s="745"/>
      <c r="S839" s="750">
        <v>0</v>
      </c>
      <c r="T839" s="749"/>
      <c r="U839" s="744">
        <v>0</v>
      </c>
    </row>
    <row r="840" spans="1:21" ht="14.4" customHeight="1" x14ac:dyDescent="0.3">
      <c r="A840" s="743">
        <v>30</v>
      </c>
      <c r="B840" s="745" t="s">
        <v>550</v>
      </c>
      <c r="C840" s="745">
        <v>89301301</v>
      </c>
      <c r="D840" s="746" t="s">
        <v>4981</v>
      </c>
      <c r="E840" s="747" t="s">
        <v>3893</v>
      </c>
      <c r="F840" s="745" t="s">
        <v>3881</v>
      </c>
      <c r="G840" s="745" t="s">
        <v>4111</v>
      </c>
      <c r="H840" s="745" t="s">
        <v>551</v>
      </c>
      <c r="I840" s="745" t="s">
        <v>884</v>
      </c>
      <c r="J840" s="745" t="s">
        <v>4113</v>
      </c>
      <c r="K840" s="745" t="s">
        <v>886</v>
      </c>
      <c r="L840" s="748">
        <v>129.94999999999999</v>
      </c>
      <c r="M840" s="748">
        <v>129.94999999999999</v>
      </c>
      <c r="N840" s="745">
        <v>1</v>
      </c>
      <c r="O840" s="749">
        <v>0.5</v>
      </c>
      <c r="P840" s="748"/>
      <c r="Q840" s="750">
        <v>0</v>
      </c>
      <c r="R840" s="745"/>
      <c r="S840" s="750">
        <v>0</v>
      </c>
      <c r="T840" s="749"/>
      <c r="U840" s="744">
        <v>0</v>
      </c>
    </row>
    <row r="841" spans="1:21" ht="14.4" customHeight="1" x14ac:dyDescent="0.3">
      <c r="A841" s="743">
        <v>30</v>
      </c>
      <c r="B841" s="745" t="s">
        <v>550</v>
      </c>
      <c r="C841" s="745">
        <v>89301301</v>
      </c>
      <c r="D841" s="746" t="s">
        <v>4981</v>
      </c>
      <c r="E841" s="747" t="s">
        <v>3893</v>
      </c>
      <c r="F841" s="745" t="s">
        <v>3881</v>
      </c>
      <c r="G841" s="745" t="s">
        <v>4115</v>
      </c>
      <c r="H841" s="745" t="s">
        <v>551</v>
      </c>
      <c r="I841" s="745" t="s">
        <v>4549</v>
      </c>
      <c r="J841" s="745" t="s">
        <v>4117</v>
      </c>
      <c r="K841" s="745" t="s">
        <v>3366</v>
      </c>
      <c r="L841" s="748">
        <v>49.34</v>
      </c>
      <c r="M841" s="748">
        <v>49.34</v>
      </c>
      <c r="N841" s="745">
        <v>1</v>
      </c>
      <c r="O841" s="749">
        <v>0.5</v>
      </c>
      <c r="P841" s="748"/>
      <c r="Q841" s="750">
        <v>0</v>
      </c>
      <c r="R841" s="745"/>
      <c r="S841" s="750">
        <v>0</v>
      </c>
      <c r="T841" s="749"/>
      <c r="U841" s="744">
        <v>0</v>
      </c>
    </row>
    <row r="842" spans="1:21" ht="14.4" customHeight="1" x14ac:dyDescent="0.3">
      <c r="A842" s="743">
        <v>30</v>
      </c>
      <c r="B842" s="745" t="s">
        <v>550</v>
      </c>
      <c r="C842" s="745">
        <v>89301301</v>
      </c>
      <c r="D842" s="746" t="s">
        <v>4981</v>
      </c>
      <c r="E842" s="747" t="s">
        <v>3893</v>
      </c>
      <c r="F842" s="745" t="s">
        <v>3881</v>
      </c>
      <c r="G842" s="745" t="s">
        <v>4115</v>
      </c>
      <c r="H842" s="745" t="s">
        <v>551</v>
      </c>
      <c r="I842" s="745" t="s">
        <v>922</v>
      </c>
      <c r="J842" s="745" t="s">
        <v>923</v>
      </c>
      <c r="K842" s="745" t="s">
        <v>4266</v>
      </c>
      <c r="L842" s="748">
        <v>110.66</v>
      </c>
      <c r="M842" s="748">
        <v>110.66</v>
      </c>
      <c r="N842" s="745">
        <v>1</v>
      </c>
      <c r="O842" s="749">
        <v>0.5</v>
      </c>
      <c r="P842" s="748"/>
      <c r="Q842" s="750">
        <v>0</v>
      </c>
      <c r="R842" s="745"/>
      <c r="S842" s="750">
        <v>0</v>
      </c>
      <c r="T842" s="749"/>
      <c r="U842" s="744">
        <v>0</v>
      </c>
    </row>
    <row r="843" spans="1:21" ht="14.4" customHeight="1" x14ac:dyDescent="0.3">
      <c r="A843" s="743">
        <v>30</v>
      </c>
      <c r="B843" s="745" t="s">
        <v>550</v>
      </c>
      <c r="C843" s="745">
        <v>89301301</v>
      </c>
      <c r="D843" s="746" t="s">
        <v>4981</v>
      </c>
      <c r="E843" s="747" t="s">
        <v>3893</v>
      </c>
      <c r="F843" s="745" t="s">
        <v>3881</v>
      </c>
      <c r="G843" s="745" t="s">
        <v>4115</v>
      </c>
      <c r="H843" s="745" t="s">
        <v>551</v>
      </c>
      <c r="I843" s="745" t="s">
        <v>922</v>
      </c>
      <c r="J843" s="745" t="s">
        <v>923</v>
      </c>
      <c r="K843" s="745" t="s">
        <v>4266</v>
      </c>
      <c r="L843" s="748">
        <v>84.64</v>
      </c>
      <c r="M843" s="748">
        <v>169.28</v>
      </c>
      <c r="N843" s="745">
        <v>2</v>
      </c>
      <c r="O843" s="749">
        <v>1</v>
      </c>
      <c r="P843" s="748"/>
      <c r="Q843" s="750">
        <v>0</v>
      </c>
      <c r="R843" s="745"/>
      <c r="S843" s="750">
        <v>0</v>
      </c>
      <c r="T843" s="749"/>
      <c r="U843" s="744">
        <v>0</v>
      </c>
    </row>
    <row r="844" spans="1:21" ht="14.4" customHeight="1" x14ac:dyDescent="0.3">
      <c r="A844" s="743">
        <v>30</v>
      </c>
      <c r="B844" s="745" t="s">
        <v>550</v>
      </c>
      <c r="C844" s="745">
        <v>89301301</v>
      </c>
      <c r="D844" s="746" t="s">
        <v>4981</v>
      </c>
      <c r="E844" s="747" t="s">
        <v>3893</v>
      </c>
      <c r="F844" s="745" t="s">
        <v>3881</v>
      </c>
      <c r="G844" s="745" t="s">
        <v>4270</v>
      </c>
      <c r="H844" s="745" t="s">
        <v>551</v>
      </c>
      <c r="I844" s="745" t="s">
        <v>1975</v>
      </c>
      <c r="J844" s="745" t="s">
        <v>1976</v>
      </c>
      <c r="K844" s="745" t="s">
        <v>4271</v>
      </c>
      <c r="L844" s="748">
        <v>137.04</v>
      </c>
      <c r="M844" s="748">
        <v>137.04</v>
      </c>
      <c r="N844" s="745">
        <v>1</v>
      </c>
      <c r="O844" s="749">
        <v>0.5</v>
      </c>
      <c r="P844" s="748"/>
      <c r="Q844" s="750">
        <v>0</v>
      </c>
      <c r="R844" s="745"/>
      <c r="S844" s="750">
        <v>0</v>
      </c>
      <c r="T844" s="749"/>
      <c r="U844" s="744">
        <v>0</v>
      </c>
    </row>
    <row r="845" spans="1:21" ht="14.4" customHeight="1" x14ac:dyDescent="0.3">
      <c r="A845" s="743">
        <v>30</v>
      </c>
      <c r="B845" s="745" t="s">
        <v>550</v>
      </c>
      <c r="C845" s="745">
        <v>89301301</v>
      </c>
      <c r="D845" s="746" t="s">
        <v>4981</v>
      </c>
      <c r="E845" s="747" t="s">
        <v>3893</v>
      </c>
      <c r="F845" s="745" t="s">
        <v>3881</v>
      </c>
      <c r="G845" s="745" t="s">
        <v>4119</v>
      </c>
      <c r="H845" s="745" t="s">
        <v>551</v>
      </c>
      <c r="I845" s="745" t="s">
        <v>979</v>
      </c>
      <c r="J845" s="745" t="s">
        <v>980</v>
      </c>
      <c r="K845" s="745" t="s">
        <v>1701</v>
      </c>
      <c r="L845" s="748">
        <v>98.31</v>
      </c>
      <c r="M845" s="748">
        <v>294.93</v>
      </c>
      <c r="N845" s="745">
        <v>3</v>
      </c>
      <c r="O845" s="749">
        <v>1.5</v>
      </c>
      <c r="P845" s="748">
        <v>98.31</v>
      </c>
      <c r="Q845" s="750">
        <v>0.33333333333333331</v>
      </c>
      <c r="R845" s="745">
        <v>1</v>
      </c>
      <c r="S845" s="750">
        <v>0.33333333333333331</v>
      </c>
      <c r="T845" s="749">
        <v>0.5</v>
      </c>
      <c r="U845" s="744">
        <v>0.33333333333333331</v>
      </c>
    </row>
    <row r="846" spans="1:21" ht="14.4" customHeight="1" x14ac:dyDescent="0.3">
      <c r="A846" s="743">
        <v>30</v>
      </c>
      <c r="B846" s="745" t="s">
        <v>550</v>
      </c>
      <c r="C846" s="745">
        <v>89301301</v>
      </c>
      <c r="D846" s="746" t="s">
        <v>4981</v>
      </c>
      <c r="E846" s="747" t="s">
        <v>3893</v>
      </c>
      <c r="F846" s="745" t="s">
        <v>3881</v>
      </c>
      <c r="G846" s="745" t="s">
        <v>4272</v>
      </c>
      <c r="H846" s="745" t="s">
        <v>2717</v>
      </c>
      <c r="I846" s="745" t="s">
        <v>2788</v>
      </c>
      <c r="J846" s="745" t="s">
        <v>2789</v>
      </c>
      <c r="K846" s="745" t="s">
        <v>2790</v>
      </c>
      <c r="L846" s="748">
        <v>32.74</v>
      </c>
      <c r="M846" s="748">
        <v>65.48</v>
      </c>
      <c r="N846" s="745">
        <v>2</v>
      </c>
      <c r="O846" s="749">
        <v>1.5</v>
      </c>
      <c r="P846" s="748"/>
      <c r="Q846" s="750">
        <v>0</v>
      </c>
      <c r="R846" s="745"/>
      <c r="S846" s="750">
        <v>0</v>
      </c>
      <c r="T846" s="749"/>
      <c r="U846" s="744">
        <v>0</v>
      </c>
    </row>
    <row r="847" spans="1:21" ht="14.4" customHeight="1" x14ac:dyDescent="0.3">
      <c r="A847" s="743">
        <v>30</v>
      </c>
      <c r="B847" s="745" t="s">
        <v>550</v>
      </c>
      <c r="C847" s="745">
        <v>89301301</v>
      </c>
      <c r="D847" s="746" t="s">
        <v>4981</v>
      </c>
      <c r="E847" s="747" t="s">
        <v>3893</v>
      </c>
      <c r="F847" s="745" t="s">
        <v>3881</v>
      </c>
      <c r="G847" s="745" t="s">
        <v>4272</v>
      </c>
      <c r="H847" s="745" t="s">
        <v>2717</v>
      </c>
      <c r="I847" s="745" t="s">
        <v>2856</v>
      </c>
      <c r="J847" s="745" t="s">
        <v>2853</v>
      </c>
      <c r="K847" s="745" t="s">
        <v>3815</v>
      </c>
      <c r="L847" s="748">
        <v>98.23</v>
      </c>
      <c r="M847" s="748">
        <v>98.23</v>
      </c>
      <c r="N847" s="745">
        <v>1</v>
      </c>
      <c r="O847" s="749">
        <v>0.5</v>
      </c>
      <c r="P847" s="748"/>
      <c r="Q847" s="750">
        <v>0</v>
      </c>
      <c r="R847" s="745"/>
      <c r="S847" s="750">
        <v>0</v>
      </c>
      <c r="T847" s="749"/>
      <c r="U847" s="744">
        <v>0</v>
      </c>
    </row>
    <row r="848" spans="1:21" ht="14.4" customHeight="1" x14ac:dyDescent="0.3">
      <c r="A848" s="743">
        <v>30</v>
      </c>
      <c r="B848" s="745" t="s">
        <v>550</v>
      </c>
      <c r="C848" s="745">
        <v>89301301</v>
      </c>
      <c r="D848" s="746" t="s">
        <v>4981</v>
      </c>
      <c r="E848" s="747" t="s">
        <v>3893</v>
      </c>
      <c r="F848" s="745" t="s">
        <v>3881</v>
      </c>
      <c r="G848" s="745" t="s">
        <v>4122</v>
      </c>
      <c r="H848" s="745" t="s">
        <v>551</v>
      </c>
      <c r="I848" s="745" t="s">
        <v>1703</v>
      </c>
      <c r="J848" s="745" t="s">
        <v>1549</v>
      </c>
      <c r="K848" s="745" t="s">
        <v>1704</v>
      </c>
      <c r="L848" s="748">
        <v>40.64</v>
      </c>
      <c r="M848" s="748">
        <v>40.64</v>
      </c>
      <c r="N848" s="745">
        <v>1</v>
      </c>
      <c r="O848" s="749">
        <v>1</v>
      </c>
      <c r="P848" s="748"/>
      <c r="Q848" s="750">
        <v>0</v>
      </c>
      <c r="R848" s="745"/>
      <c r="S848" s="750">
        <v>0</v>
      </c>
      <c r="T848" s="749"/>
      <c r="U848" s="744">
        <v>0</v>
      </c>
    </row>
    <row r="849" spans="1:21" ht="14.4" customHeight="1" x14ac:dyDescent="0.3">
      <c r="A849" s="743">
        <v>30</v>
      </c>
      <c r="B849" s="745" t="s">
        <v>550</v>
      </c>
      <c r="C849" s="745">
        <v>89301301</v>
      </c>
      <c r="D849" s="746" t="s">
        <v>4981</v>
      </c>
      <c r="E849" s="747" t="s">
        <v>3893</v>
      </c>
      <c r="F849" s="745" t="s">
        <v>3881</v>
      </c>
      <c r="G849" s="745" t="s">
        <v>4122</v>
      </c>
      <c r="H849" s="745" t="s">
        <v>551</v>
      </c>
      <c r="I849" s="745" t="s">
        <v>1690</v>
      </c>
      <c r="J849" s="745" t="s">
        <v>1549</v>
      </c>
      <c r="K849" s="745" t="s">
        <v>1331</v>
      </c>
      <c r="L849" s="748">
        <v>60.97</v>
      </c>
      <c r="M849" s="748">
        <v>60.97</v>
      </c>
      <c r="N849" s="745">
        <v>1</v>
      </c>
      <c r="O849" s="749">
        <v>0.5</v>
      </c>
      <c r="P849" s="748"/>
      <c r="Q849" s="750">
        <v>0</v>
      </c>
      <c r="R849" s="745"/>
      <c r="S849" s="750">
        <v>0</v>
      </c>
      <c r="T849" s="749"/>
      <c r="U849" s="744">
        <v>0</v>
      </c>
    </row>
    <row r="850" spans="1:21" ht="14.4" customHeight="1" x14ac:dyDescent="0.3">
      <c r="A850" s="743">
        <v>30</v>
      </c>
      <c r="B850" s="745" t="s">
        <v>550</v>
      </c>
      <c r="C850" s="745">
        <v>89301301</v>
      </c>
      <c r="D850" s="746" t="s">
        <v>4981</v>
      </c>
      <c r="E850" s="747" t="s">
        <v>3893</v>
      </c>
      <c r="F850" s="745" t="s">
        <v>3881</v>
      </c>
      <c r="G850" s="745" t="s">
        <v>4122</v>
      </c>
      <c r="H850" s="745" t="s">
        <v>551</v>
      </c>
      <c r="I850" s="745" t="s">
        <v>1690</v>
      </c>
      <c r="J850" s="745" t="s">
        <v>1549</v>
      </c>
      <c r="K850" s="745" t="s">
        <v>1331</v>
      </c>
      <c r="L850" s="748">
        <v>78.64</v>
      </c>
      <c r="M850" s="748">
        <v>157.28</v>
      </c>
      <c r="N850" s="745">
        <v>2</v>
      </c>
      <c r="O850" s="749">
        <v>1</v>
      </c>
      <c r="P850" s="748">
        <v>78.64</v>
      </c>
      <c r="Q850" s="750">
        <v>0.5</v>
      </c>
      <c r="R850" s="745">
        <v>1</v>
      </c>
      <c r="S850" s="750">
        <v>0.5</v>
      </c>
      <c r="T850" s="749">
        <v>0.5</v>
      </c>
      <c r="U850" s="744">
        <v>0.5</v>
      </c>
    </row>
    <row r="851" spans="1:21" ht="14.4" customHeight="1" x14ac:dyDescent="0.3">
      <c r="A851" s="743">
        <v>30</v>
      </c>
      <c r="B851" s="745" t="s">
        <v>550</v>
      </c>
      <c r="C851" s="745">
        <v>89301301</v>
      </c>
      <c r="D851" s="746" t="s">
        <v>4981</v>
      </c>
      <c r="E851" s="747" t="s">
        <v>3893</v>
      </c>
      <c r="F851" s="745" t="s">
        <v>3881</v>
      </c>
      <c r="G851" s="745" t="s">
        <v>4550</v>
      </c>
      <c r="H851" s="745" t="s">
        <v>551</v>
      </c>
      <c r="I851" s="745" t="s">
        <v>1710</v>
      </c>
      <c r="J851" s="745" t="s">
        <v>1711</v>
      </c>
      <c r="K851" s="745" t="s">
        <v>1712</v>
      </c>
      <c r="L851" s="748">
        <v>78.78</v>
      </c>
      <c r="M851" s="748">
        <v>78.78</v>
      </c>
      <c r="N851" s="745">
        <v>1</v>
      </c>
      <c r="O851" s="749">
        <v>0.5</v>
      </c>
      <c r="P851" s="748">
        <v>78.78</v>
      </c>
      <c r="Q851" s="750">
        <v>1</v>
      </c>
      <c r="R851" s="745">
        <v>1</v>
      </c>
      <c r="S851" s="750">
        <v>1</v>
      </c>
      <c r="T851" s="749">
        <v>0.5</v>
      </c>
      <c r="U851" s="744">
        <v>1</v>
      </c>
    </row>
    <row r="852" spans="1:21" ht="14.4" customHeight="1" x14ac:dyDescent="0.3">
      <c r="A852" s="743">
        <v>30</v>
      </c>
      <c r="B852" s="745" t="s">
        <v>550</v>
      </c>
      <c r="C852" s="745">
        <v>89301301</v>
      </c>
      <c r="D852" s="746" t="s">
        <v>4981</v>
      </c>
      <c r="E852" s="747" t="s">
        <v>3893</v>
      </c>
      <c r="F852" s="745" t="s">
        <v>3881</v>
      </c>
      <c r="G852" s="745" t="s">
        <v>4126</v>
      </c>
      <c r="H852" s="745" t="s">
        <v>551</v>
      </c>
      <c r="I852" s="745" t="s">
        <v>914</v>
      </c>
      <c r="J852" s="745" t="s">
        <v>915</v>
      </c>
      <c r="K852" s="745" t="s">
        <v>916</v>
      </c>
      <c r="L852" s="748">
        <v>157.01</v>
      </c>
      <c r="M852" s="748">
        <v>157.01</v>
      </c>
      <c r="N852" s="745">
        <v>1</v>
      </c>
      <c r="O852" s="749">
        <v>0.5</v>
      </c>
      <c r="P852" s="748"/>
      <c r="Q852" s="750">
        <v>0</v>
      </c>
      <c r="R852" s="745"/>
      <c r="S852" s="750">
        <v>0</v>
      </c>
      <c r="T852" s="749"/>
      <c r="U852" s="744">
        <v>0</v>
      </c>
    </row>
    <row r="853" spans="1:21" ht="14.4" customHeight="1" x14ac:dyDescent="0.3">
      <c r="A853" s="743">
        <v>30</v>
      </c>
      <c r="B853" s="745" t="s">
        <v>550</v>
      </c>
      <c r="C853" s="745">
        <v>89301301</v>
      </c>
      <c r="D853" s="746" t="s">
        <v>4981</v>
      </c>
      <c r="E853" s="747" t="s">
        <v>3893</v>
      </c>
      <c r="F853" s="745" t="s">
        <v>3881</v>
      </c>
      <c r="G853" s="745" t="s">
        <v>4523</v>
      </c>
      <c r="H853" s="745" t="s">
        <v>551</v>
      </c>
      <c r="I853" s="745" t="s">
        <v>2096</v>
      </c>
      <c r="J853" s="745" t="s">
        <v>4524</v>
      </c>
      <c r="K853" s="745" t="s">
        <v>4525</v>
      </c>
      <c r="L853" s="748">
        <v>0</v>
      </c>
      <c r="M853" s="748">
        <v>0</v>
      </c>
      <c r="N853" s="745">
        <v>2</v>
      </c>
      <c r="O853" s="749">
        <v>1</v>
      </c>
      <c r="P853" s="748"/>
      <c r="Q853" s="750"/>
      <c r="R853" s="745"/>
      <c r="S853" s="750">
        <v>0</v>
      </c>
      <c r="T853" s="749"/>
      <c r="U853" s="744">
        <v>0</v>
      </c>
    </row>
    <row r="854" spans="1:21" ht="14.4" customHeight="1" x14ac:dyDescent="0.3">
      <c r="A854" s="743">
        <v>30</v>
      </c>
      <c r="B854" s="745" t="s">
        <v>550</v>
      </c>
      <c r="C854" s="745">
        <v>89301301</v>
      </c>
      <c r="D854" s="746" t="s">
        <v>4981</v>
      </c>
      <c r="E854" s="747" t="s">
        <v>3893</v>
      </c>
      <c r="F854" s="745" t="s">
        <v>3881</v>
      </c>
      <c r="G854" s="745" t="s">
        <v>4132</v>
      </c>
      <c r="H854" s="745" t="s">
        <v>551</v>
      </c>
      <c r="I854" s="745" t="s">
        <v>1133</v>
      </c>
      <c r="J854" s="745" t="s">
        <v>1134</v>
      </c>
      <c r="K854" s="745" t="s">
        <v>1135</v>
      </c>
      <c r="L854" s="748">
        <v>91.88</v>
      </c>
      <c r="M854" s="748">
        <v>183.76</v>
      </c>
      <c r="N854" s="745">
        <v>2</v>
      </c>
      <c r="O854" s="749">
        <v>1</v>
      </c>
      <c r="P854" s="748"/>
      <c r="Q854" s="750">
        <v>0</v>
      </c>
      <c r="R854" s="745"/>
      <c r="S854" s="750">
        <v>0</v>
      </c>
      <c r="T854" s="749"/>
      <c r="U854" s="744">
        <v>0</v>
      </c>
    </row>
    <row r="855" spans="1:21" ht="14.4" customHeight="1" x14ac:dyDescent="0.3">
      <c r="A855" s="743">
        <v>30</v>
      </c>
      <c r="B855" s="745" t="s">
        <v>550</v>
      </c>
      <c r="C855" s="745">
        <v>89301301</v>
      </c>
      <c r="D855" s="746" t="s">
        <v>4981</v>
      </c>
      <c r="E855" s="747" t="s">
        <v>3893</v>
      </c>
      <c r="F855" s="745" t="s">
        <v>3881</v>
      </c>
      <c r="G855" s="745" t="s">
        <v>4133</v>
      </c>
      <c r="H855" s="745" t="s">
        <v>551</v>
      </c>
      <c r="I855" s="745" t="s">
        <v>4551</v>
      </c>
      <c r="J855" s="745" t="s">
        <v>1600</v>
      </c>
      <c r="K855" s="745" t="s">
        <v>824</v>
      </c>
      <c r="L855" s="748">
        <v>0</v>
      </c>
      <c r="M855" s="748">
        <v>0</v>
      </c>
      <c r="N855" s="745">
        <v>1</v>
      </c>
      <c r="O855" s="749">
        <v>0.5</v>
      </c>
      <c r="P855" s="748"/>
      <c r="Q855" s="750"/>
      <c r="R855" s="745"/>
      <c r="S855" s="750">
        <v>0</v>
      </c>
      <c r="T855" s="749"/>
      <c r="U855" s="744">
        <v>0</v>
      </c>
    </row>
    <row r="856" spans="1:21" ht="14.4" customHeight="1" x14ac:dyDescent="0.3">
      <c r="A856" s="743">
        <v>30</v>
      </c>
      <c r="B856" s="745" t="s">
        <v>550</v>
      </c>
      <c r="C856" s="745">
        <v>89301301</v>
      </c>
      <c r="D856" s="746" t="s">
        <v>4981</v>
      </c>
      <c r="E856" s="747" t="s">
        <v>3893</v>
      </c>
      <c r="F856" s="745" t="s">
        <v>3881</v>
      </c>
      <c r="G856" s="745" t="s">
        <v>4133</v>
      </c>
      <c r="H856" s="745" t="s">
        <v>551</v>
      </c>
      <c r="I856" s="745" t="s">
        <v>1599</v>
      </c>
      <c r="J856" s="745" t="s">
        <v>1600</v>
      </c>
      <c r="K856" s="745" t="s">
        <v>1601</v>
      </c>
      <c r="L856" s="748">
        <v>286.63</v>
      </c>
      <c r="M856" s="748">
        <v>573.26</v>
      </c>
      <c r="N856" s="745">
        <v>2</v>
      </c>
      <c r="O856" s="749">
        <v>1.5</v>
      </c>
      <c r="P856" s="748">
        <v>286.63</v>
      </c>
      <c r="Q856" s="750">
        <v>0.5</v>
      </c>
      <c r="R856" s="745">
        <v>1</v>
      </c>
      <c r="S856" s="750">
        <v>0.5</v>
      </c>
      <c r="T856" s="749">
        <v>1</v>
      </c>
      <c r="U856" s="744">
        <v>0.66666666666666663</v>
      </c>
    </row>
    <row r="857" spans="1:21" ht="14.4" customHeight="1" x14ac:dyDescent="0.3">
      <c r="A857" s="743">
        <v>30</v>
      </c>
      <c r="B857" s="745" t="s">
        <v>550</v>
      </c>
      <c r="C857" s="745">
        <v>89301301</v>
      </c>
      <c r="D857" s="746" t="s">
        <v>4981</v>
      </c>
      <c r="E857" s="747" t="s">
        <v>3893</v>
      </c>
      <c r="F857" s="745" t="s">
        <v>3881</v>
      </c>
      <c r="G857" s="745" t="s">
        <v>4133</v>
      </c>
      <c r="H857" s="745" t="s">
        <v>551</v>
      </c>
      <c r="I857" s="745" t="s">
        <v>1416</v>
      </c>
      <c r="J857" s="745" t="s">
        <v>1417</v>
      </c>
      <c r="K857" s="745" t="s">
        <v>1331</v>
      </c>
      <c r="L857" s="748">
        <v>0</v>
      </c>
      <c r="M857" s="748">
        <v>0</v>
      </c>
      <c r="N857" s="745">
        <v>1</v>
      </c>
      <c r="O857" s="749">
        <v>0.5</v>
      </c>
      <c r="P857" s="748"/>
      <c r="Q857" s="750"/>
      <c r="R857" s="745"/>
      <c r="S857" s="750">
        <v>0</v>
      </c>
      <c r="T857" s="749"/>
      <c r="U857" s="744">
        <v>0</v>
      </c>
    </row>
    <row r="858" spans="1:21" ht="14.4" customHeight="1" x14ac:dyDescent="0.3">
      <c r="A858" s="743">
        <v>30</v>
      </c>
      <c r="B858" s="745" t="s">
        <v>550</v>
      </c>
      <c r="C858" s="745">
        <v>89301301</v>
      </c>
      <c r="D858" s="746" t="s">
        <v>4981</v>
      </c>
      <c r="E858" s="747" t="s">
        <v>3893</v>
      </c>
      <c r="F858" s="745" t="s">
        <v>3881</v>
      </c>
      <c r="G858" s="745" t="s">
        <v>4133</v>
      </c>
      <c r="H858" s="745" t="s">
        <v>551</v>
      </c>
      <c r="I858" s="745" t="s">
        <v>4552</v>
      </c>
      <c r="J858" s="745" t="s">
        <v>1417</v>
      </c>
      <c r="K858" s="745" t="s">
        <v>824</v>
      </c>
      <c r="L858" s="748">
        <v>0</v>
      </c>
      <c r="M858" s="748">
        <v>0</v>
      </c>
      <c r="N858" s="745">
        <v>1</v>
      </c>
      <c r="O858" s="749">
        <v>0.5</v>
      </c>
      <c r="P858" s="748"/>
      <c r="Q858" s="750"/>
      <c r="R858" s="745"/>
      <c r="S858" s="750">
        <v>0</v>
      </c>
      <c r="T858" s="749"/>
      <c r="U858" s="744">
        <v>0</v>
      </c>
    </row>
    <row r="859" spans="1:21" ht="14.4" customHeight="1" x14ac:dyDescent="0.3">
      <c r="A859" s="743">
        <v>30</v>
      </c>
      <c r="B859" s="745" t="s">
        <v>550</v>
      </c>
      <c r="C859" s="745">
        <v>89301301</v>
      </c>
      <c r="D859" s="746" t="s">
        <v>4981</v>
      </c>
      <c r="E859" s="747" t="s">
        <v>3893</v>
      </c>
      <c r="F859" s="745" t="s">
        <v>3881</v>
      </c>
      <c r="G859" s="745" t="s">
        <v>4133</v>
      </c>
      <c r="H859" s="745" t="s">
        <v>551</v>
      </c>
      <c r="I859" s="745" t="s">
        <v>4553</v>
      </c>
      <c r="J859" s="745" t="s">
        <v>4554</v>
      </c>
      <c r="K859" s="745" t="s">
        <v>4136</v>
      </c>
      <c r="L859" s="748">
        <v>167.42</v>
      </c>
      <c r="M859" s="748">
        <v>167.42</v>
      </c>
      <c r="N859" s="745">
        <v>1</v>
      </c>
      <c r="O859" s="749">
        <v>0.5</v>
      </c>
      <c r="P859" s="748"/>
      <c r="Q859" s="750">
        <v>0</v>
      </c>
      <c r="R859" s="745"/>
      <c r="S859" s="750">
        <v>0</v>
      </c>
      <c r="T859" s="749"/>
      <c r="U859" s="744">
        <v>0</v>
      </c>
    </row>
    <row r="860" spans="1:21" ht="14.4" customHeight="1" x14ac:dyDescent="0.3">
      <c r="A860" s="743">
        <v>30</v>
      </c>
      <c r="B860" s="745" t="s">
        <v>550</v>
      </c>
      <c r="C860" s="745">
        <v>89301301</v>
      </c>
      <c r="D860" s="746" t="s">
        <v>4981</v>
      </c>
      <c r="E860" s="747" t="s">
        <v>3893</v>
      </c>
      <c r="F860" s="745" t="s">
        <v>3881</v>
      </c>
      <c r="G860" s="745" t="s">
        <v>4140</v>
      </c>
      <c r="H860" s="745" t="s">
        <v>2717</v>
      </c>
      <c r="I860" s="745" t="s">
        <v>2735</v>
      </c>
      <c r="J860" s="745" t="s">
        <v>2736</v>
      </c>
      <c r="K860" s="745" t="s">
        <v>1398</v>
      </c>
      <c r="L860" s="748">
        <v>0</v>
      </c>
      <c r="M860" s="748">
        <v>0</v>
      </c>
      <c r="N860" s="745">
        <v>2</v>
      </c>
      <c r="O860" s="749">
        <v>1</v>
      </c>
      <c r="P860" s="748"/>
      <c r="Q860" s="750"/>
      <c r="R860" s="745"/>
      <c r="S860" s="750">
        <v>0</v>
      </c>
      <c r="T860" s="749"/>
      <c r="U860" s="744">
        <v>0</v>
      </c>
    </row>
    <row r="861" spans="1:21" ht="14.4" customHeight="1" x14ac:dyDescent="0.3">
      <c r="A861" s="743">
        <v>30</v>
      </c>
      <c r="B861" s="745" t="s">
        <v>550</v>
      </c>
      <c r="C861" s="745">
        <v>89301301</v>
      </c>
      <c r="D861" s="746" t="s">
        <v>4981</v>
      </c>
      <c r="E861" s="747" t="s">
        <v>3893</v>
      </c>
      <c r="F861" s="745" t="s">
        <v>3881</v>
      </c>
      <c r="G861" s="745" t="s">
        <v>4140</v>
      </c>
      <c r="H861" s="745" t="s">
        <v>2717</v>
      </c>
      <c r="I861" s="745" t="s">
        <v>2728</v>
      </c>
      <c r="J861" s="745" t="s">
        <v>2729</v>
      </c>
      <c r="K861" s="745" t="s">
        <v>3854</v>
      </c>
      <c r="L861" s="748">
        <v>0</v>
      </c>
      <c r="M861" s="748">
        <v>0</v>
      </c>
      <c r="N861" s="745">
        <v>3</v>
      </c>
      <c r="O861" s="749">
        <v>1.5</v>
      </c>
      <c r="P861" s="748">
        <v>0</v>
      </c>
      <c r="Q861" s="750"/>
      <c r="R861" s="745">
        <v>1</v>
      </c>
      <c r="S861" s="750">
        <v>0.33333333333333331</v>
      </c>
      <c r="T861" s="749">
        <v>0.5</v>
      </c>
      <c r="U861" s="744">
        <v>0.33333333333333331</v>
      </c>
    </row>
    <row r="862" spans="1:21" ht="14.4" customHeight="1" x14ac:dyDescent="0.3">
      <c r="A862" s="743">
        <v>30</v>
      </c>
      <c r="B862" s="745" t="s">
        <v>550</v>
      </c>
      <c r="C862" s="745">
        <v>89301301</v>
      </c>
      <c r="D862" s="746" t="s">
        <v>4981</v>
      </c>
      <c r="E862" s="747" t="s">
        <v>3893</v>
      </c>
      <c r="F862" s="745" t="s">
        <v>3881</v>
      </c>
      <c r="G862" s="745" t="s">
        <v>4141</v>
      </c>
      <c r="H862" s="745" t="s">
        <v>2717</v>
      </c>
      <c r="I862" s="745" t="s">
        <v>3015</v>
      </c>
      <c r="J862" s="745" t="s">
        <v>3699</v>
      </c>
      <c r="K862" s="745" t="s">
        <v>3700</v>
      </c>
      <c r="L862" s="748">
        <v>156.25</v>
      </c>
      <c r="M862" s="748">
        <v>468.75</v>
      </c>
      <c r="N862" s="745">
        <v>3</v>
      </c>
      <c r="O862" s="749">
        <v>2</v>
      </c>
      <c r="P862" s="748"/>
      <c r="Q862" s="750">
        <v>0</v>
      </c>
      <c r="R862" s="745"/>
      <c r="S862" s="750">
        <v>0</v>
      </c>
      <c r="T862" s="749"/>
      <c r="U862" s="744">
        <v>0</v>
      </c>
    </row>
    <row r="863" spans="1:21" ht="14.4" customHeight="1" x14ac:dyDescent="0.3">
      <c r="A863" s="743">
        <v>30</v>
      </c>
      <c r="B863" s="745" t="s">
        <v>550</v>
      </c>
      <c r="C863" s="745">
        <v>89301301</v>
      </c>
      <c r="D863" s="746" t="s">
        <v>4981</v>
      </c>
      <c r="E863" s="747" t="s">
        <v>3893</v>
      </c>
      <c r="F863" s="745" t="s">
        <v>3881</v>
      </c>
      <c r="G863" s="745" t="s">
        <v>4141</v>
      </c>
      <c r="H863" s="745" t="s">
        <v>2717</v>
      </c>
      <c r="I863" s="745" t="s">
        <v>3015</v>
      </c>
      <c r="J863" s="745" t="s">
        <v>3699</v>
      </c>
      <c r="K863" s="745" t="s">
        <v>3700</v>
      </c>
      <c r="L863" s="748">
        <v>126.09</v>
      </c>
      <c r="M863" s="748">
        <v>252.18</v>
      </c>
      <c r="N863" s="745">
        <v>2</v>
      </c>
      <c r="O863" s="749">
        <v>1</v>
      </c>
      <c r="P863" s="748">
        <v>126.09</v>
      </c>
      <c r="Q863" s="750">
        <v>0.5</v>
      </c>
      <c r="R863" s="745">
        <v>1</v>
      </c>
      <c r="S863" s="750">
        <v>0.5</v>
      </c>
      <c r="T863" s="749">
        <v>0.5</v>
      </c>
      <c r="U863" s="744">
        <v>0.5</v>
      </c>
    </row>
    <row r="864" spans="1:21" ht="14.4" customHeight="1" x14ac:dyDescent="0.3">
      <c r="A864" s="743">
        <v>30</v>
      </c>
      <c r="B864" s="745" t="s">
        <v>550</v>
      </c>
      <c r="C864" s="745">
        <v>89301301</v>
      </c>
      <c r="D864" s="746" t="s">
        <v>4981</v>
      </c>
      <c r="E864" s="747" t="s">
        <v>3893</v>
      </c>
      <c r="F864" s="745" t="s">
        <v>3881</v>
      </c>
      <c r="G864" s="745" t="s">
        <v>4142</v>
      </c>
      <c r="H864" s="745" t="s">
        <v>551</v>
      </c>
      <c r="I864" s="745" t="s">
        <v>4555</v>
      </c>
      <c r="J864" s="745" t="s">
        <v>4556</v>
      </c>
      <c r="K864" s="745" t="s">
        <v>4164</v>
      </c>
      <c r="L864" s="748">
        <v>0</v>
      </c>
      <c r="M864" s="748">
        <v>0</v>
      </c>
      <c r="N864" s="745">
        <v>1</v>
      </c>
      <c r="O864" s="749">
        <v>0.5</v>
      </c>
      <c r="P864" s="748"/>
      <c r="Q864" s="750"/>
      <c r="R864" s="745"/>
      <c r="S864" s="750">
        <v>0</v>
      </c>
      <c r="T864" s="749"/>
      <c r="U864" s="744">
        <v>0</v>
      </c>
    </row>
    <row r="865" spans="1:21" ht="14.4" customHeight="1" x14ac:dyDescent="0.3">
      <c r="A865" s="743">
        <v>30</v>
      </c>
      <c r="B865" s="745" t="s">
        <v>550</v>
      </c>
      <c r="C865" s="745">
        <v>89301301</v>
      </c>
      <c r="D865" s="746" t="s">
        <v>4981</v>
      </c>
      <c r="E865" s="747" t="s">
        <v>3893</v>
      </c>
      <c r="F865" s="745" t="s">
        <v>3881</v>
      </c>
      <c r="G865" s="745" t="s">
        <v>4282</v>
      </c>
      <c r="H865" s="745" t="s">
        <v>551</v>
      </c>
      <c r="I865" s="745" t="s">
        <v>745</v>
      </c>
      <c r="J865" s="745" t="s">
        <v>746</v>
      </c>
      <c r="K865" s="745" t="s">
        <v>747</v>
      </c>
      <c r="L865" s="748">
        <v>238.94</v>
      </c>
      <c r="M865" s="748">
        <v>238.94</v>
      </c>
      <c r="N865" s="745">
        <v>1</v>
      </c>
      <c r="O865" s="749">
        <v>0.5</v>
      </c>
      <c r="P865" s="748"/>
      <c r="Q865" s="750">
        <v>0</v>
      </c>
      <c r="R865" s="745"/>
      <c r="S865" s="750">
        <v>0</v>
      </c>
      <c r="T865" s="749"/>
      <c r="U865" s="744">
        <v>0</v>
      </c>
    </row>
    <row r="866" spans="1:21" ht="14.4" customHeight="1" x14ac:dyDescent="0.3">
      <c r="A866" s="743">
        <v>30</v>
      </c>
      <c r="B866" s="745" t="s">
        <v>550</v>
      </c>
      <c r="C866" s="745">
        <v>89301301</v>
      </c>
      <c r="D866" s="746" t="s">
        <v>4981</v>
      </c>
      <c r="E866" s="747" t="s">
        <v>3893</v>
      </c>
      <c r="F866" s="745" t="s">
        <v>3882</v>
      </c>
      <c r="G866" s="745" t="s">
        <v>4145</v>
      </c>
      <c r="H866" s="745" t="s">
        <v>551</v>
      </c>
      <c r="I866" s="745" t="s">
        <v>4146</v>
      </c>
      <c r="J866" s="745" t="s">
        <v>4004</v>
      </c>
      <c r="K866" s="745"/>
      <c r="L866" s="748">
        <v>0</v>
      </c>
      <c r="M866" s="748">
        <v>0</v>
      </c>
      <c r="N866" s="745">
        <v>1</v>
      </c>
      <c r="O866" s="749">
        <v>1</v>
      </c>
      <c r="P866" s="748"/>
      <c r="Q866" s="750"/>
      <c r="R866" s="745"/>
      <c r="S866" s="750">
        <v>0</v>
      </c>
      <c r="T866" s="749"/>
      <c r="U866" s="744">
        <v>0</v>
      </c>
    </row>
    <row r="867" spans="1:21" ht="14.4" customHeight="1" x14ac:dyDescent="0.3">
      <c r="A867" s="743">
        <v>30</v>
      </c>
      <c r="B867" s="745" t="s">
        <v>550</v>
      </c>
      <c r="C867" s="745">
        <v>89301301</v>
      </c>
      <c r="D867" s="746" t="s">
        <v>4981</v>
      </c>
      <c r="E867" s="747" t="s">
        <v>3893</v>
      </c>
      <c r="F867" s="745" t="s">
        <v>3882</v>
      </c>
      <c r="G867" s="745" t="s">
        <v>4145</v>
      </c>
      <c r="H867" s="745" t="s">
        <v>551</v>
      </c>
      <c r="I867" s="745" t="s">
        <v>4557</v>
      </c>
      <c r="J867" s="745" t="s">
        <v>4004</v>
      </c>
      <c r="K867" s="745"/>
      <c r="L867" s="748">
        <v>0</v>
      </c>
      <c r="M867" s="748">
        <v>0</v>
      </c>
      <c r="N867" s="745">
        <v>1</v>
      </c>
      <c r="O867" s="749">
        <v>1</v>
      </c>
      <c r="P867" s="748"/>
      <c r="Q867" s="750"/>
      <c r="R867" s="745"/>
      <c r="S867" s="750">
        <v>0</v>
      </c>
      <c r="T867" s="749"/>
      <c r="U867" s="744">
        <v>0</v>
      </c>
    </row>
    <row r="868" spans="1:21" ht="14.4" customHeight="1" x14ac:dyDescent="0.3">
      <c r="A868" s="743">
        <v>30</v>
      </c>
      <c r="B868" s="745" t="s">
        <v>550</v>
      </c>
      <c r="C868" s="745">
        <v>89301301</v>
      </c>
      <c r="D868" s="746" t="s">
        <v>4981</v>
      </c>
      <c r="E868" s="747" t="s">
        <v>3893</v>
      </c>
      <c r="F868" s="745" t="s">
        <v>3882</v>
      </c>
      <c r="G868" s="745" t="s">
        <v>4145</v>
      </c>
      <c r="H868" s="745" t="s">
        <v>551</v>
      </c>
      <c r="I868" s="745" t="s">
        <v>4558</v>
      </c>
      <c r="J868" s="745" t="s">
        <v>4004</v>
      </c>
      <c r="K868" s="745"/>
      <c r="L868" s="748">
        <v>0</v>
      </c>
      <c r="M868" s="748">
        <v>0</v>
      </c>
      <c r="N868" s="745">
        <v>1</v>
      </c>
      <c r="O868" s="749">
        <v>1</v>
      </c>
      <c r="P868" s="748"/>
      <c r="Q868" s="750"/>
      <c r="R868" s="745"/>
      <c r="S868" s="750">
        <v>0</v>
      </c>
      <c r="T868" s="749"/>
      <c r="U868" s="744">
        <v>0</v>
      </c>
    </row>
    <row r="869" spans="1:21" ht="14.4" customHeight="1" x14ac:dyDescent="0.3">
      <c r="A869" s="743">
        <v>30</v>
      </c>
      <c r="B869" s="745" t="s">
        <v>550</v>
      </c>
      <c r="C869" s="745">
        <v>89301301</v>
      </c>
      <c r="D869" s="746" t="s">
        <v>4981</v>
      </c>
      <c r="E869" s="747" t="s">
        <v>3893</v>
      </c>
      <c r="F869" s="745" t="s">
        <v>3882</v>
      </c>
      <c r="G869" s="745" t="s">
        <v>4145</v>
      </c>
      <c r="H869" s="745" t="s">
        <v>551</v>
      </c>
      <c r="I869" s="745" t="s">
        <v>4149</v>
      </c>
      <c r="J869" s="745" t="s">
        <v>4004</v>
      </c>
      <c r="K869" s="745"/>
      <c r="L869" s="748">
        <v>0</v>
      </c>
      <c r="M869" s="748">
        <v>0</v>
      </c>
      <c r="N869" s="745">
        <v>1</v>
      </c>
      <c r="O869" s="749">
        <v>1</v>
      </c>
      <c r="P869" s="748">
        <v>0</v>
      </c>
      <c r="Q869" s="750"/>
      <c r="R869" s="745">
        <v>1</v>
      </c>
      <c r="S869" s="750">
        <v>1</v>
      </c>
      <c r="T869" s="749">
        <v>1</v>
      </c>
      <c r="U869" s="744">
        <v>1</v>
      </c>
    </row>
    <row r="870" spans="1:21" ht="14.4" customHeight="1" x14ac:dyDescent="0.3">
      <c r="A870" s="743">
        <v>30</v>
      </c>
      <c r="B870" s="745" t="s">
        <v>550</v>
      </c>
      <c r="C870" s="745">
        <v>89301301</v>
      </c>
      <c r="D870" s="746" t="s">
        <v>4981</v>
      </c>
      <c r="E870" s="747" t="s">
        <v>3895</v>
      </c>
      <c r="F870" s="745" t="s">
        <v>3881</v>
      </c>
      <c r="G870" s="745" t="s">
        <v>4559</v>
      </c>
      <c r="H870" s="745" t="s">
        <v>2717</v>
      </c>
      <c r="I870" s="745" t="s">
        <v>4560</v>
      </c>
      <c r="J870" s="745" t="s">
        <v>3566</v>
      </c>
      <c r="K870" s="745" t="s">
        <v>4561</v>
      </c>
      <c r="L870" s="748">
        <v>782.22</v>
      </c>
      <c r="M870" s="748">
        <v>782.22</v>
      </c>
      <c r="N870" s="745">
        <v>1</v>
      </c>
      <c r="O870" s="749">
        <v>1</v>
      </c>
      <c r="P870" s="748"/>
      <c r="Q870" s="750">
        <v>0</v>
      </c>
      <c r="R870" s="745"/>
      <c r="S870" s="750">
        <v>0</v>
      </c>
      <c r="T870" s="749"/>
      <c r="U870" s="744">
        <v>0</v>
      </c>
    </row>
    <row r="871" spans="1:21" ht="14.4" customHeight="1" x14ac:dyDescent="0.3">
      <c r="A871" s="743">
        <v>30</v>
      </c>
      <c r="B871" s="745" t="s">
        <v>550</v>
      </c>
      <c r="C871" s="745">
        <v>89301301</v>
      </c>
      <c r="D871" s="746" t="s">
        <v>4981</v>
      </c>
      <c r="E871" s="747" t="s">
        <v>3895</v>
      </c>
      <c r="F871" s="745" t="s">
        <v>3881</v>
      </c>
      <c r="G871" s="745" t="s">
        <v>3951</v>
      </c>
      <c r="H871" s="745" t="s">
        <v>551</v>
      </c>
      <c r="I871" s="745" t="s">
        <v>3958</v>
      </c>
      <c r="J871" s="745" t="s">
        <v>3959</v>
      </c>
      <c r="K871" s="745" t="s">
        <v>3954</v>
      </c>
      <c r="L871" s="748">
        <v>0</v>
      </c>
      <c r="M871" s="748">
        <v>0</v>
      </c>
      <c r="N871" s="745">
        <v>1</v>
      </c>
      <c r="O871" s="749">
        <v>0.5</v>
      </c>
      <c r="P871" s="748"/>
      <c r="Q871" s="750"/>
      <c r="R871" s="745"/>
      <c r="S871" s="750">
        <v>0</v>
      </c>
      <c r="T871" s="749"/>
      <c r="U871" s="744">
        <v>0</v>
      </c>
    </row>
    <row r="872" spans="1:21" ht="14.4" customHeight="1" x14ac:dyDescent="0.3">
      <c r="A872" s="743">
        <v>30</v>
      </c>
      <c r="B872" s="745" t="s">
        <v>550</v>
      </c>
      <c r="C872" s="745">
        <v>89301301</v>
      </c>
      <c r="D872" s="746" t="s">
        <v>4981</v>
      </c>
      <c r="E872" s="747" t="s">
        <v>3895</v>
      </c>
      <c r="F872" s="745" t="s">
        <v>3881</v>
      </c>
      <c r="G872" s="745" t="s">
        <v>4481</v>
      </c>
      <c r="H872" s="745" t="s">
        <v>551</v>
      </c>
      <c r="I872" s="745" t="s">
        <v>1195</v>
      </c>
      <c r="J872" s="745" t="s">
        <v>1196</v>
      </c>
      <c r="K872" s="745" t="s">
        <v>1197</v>
      </c>
      <c r="L872" s="748">
        <v>0</v>
      </c>
      <c r="M872" s="748">
        <v>0</v>
      </c>
      <c r="N872" s="745">
        <v>1</v>
      </c>
      <c r="O872" s="749">
        <v>0.5</v>
      </c>
      <c r="P872" s="748"/>
      <c r="Q872" s="750"/>
      <c r="R872" s="745"/>
      <c r="S872" s="750">
        <v>0</v>
      </c>
      <c r="T872" s="749"/>
      <c r="U872" s="744">
        <v>0</v>
      </c>
    </row>
    <row r="873" spans="1:21" ht="14.4" customHeight="1" x14ac:dyDescent="0.3">
      <c r="A873" s="743">
        <v>30</v>
      </c>
      <c r="B873" s="745" t="s">
        <v>550</v>
      </c>
      <c r="C873" s="745">
        <v>89301301</v>
      </c>
      <c r="D873" s="746" t="s">
        <v>4981</v>
      </c>
      <c r="E873" s="747" t="s">
        <v>3895</v>
      </c>
      <c r="F873" s="745" t="s">
        <v>3881</v>
      </c>
      <c r="G873" s="745" t="s">
        <v>4346</v>
      </c>
      <c r="H873" s="745" t="s">
        <v>551</v>
      </c>
      <c r="I873" s="745" t="s">
        <v>1026</v>
      </c>
      <c r="J873" s="745" t="s">
        <v>4350</v>
      </c>
      <c r="K873" s="745" t="s">
        <v>4562</v>
      </c>
      <c r="L873" s="748">
        <v>391.83</v>
      </c>
      <c r="M873" s="748">
        <v>391.83</v>
      </c>
      <c r="N873" s="745">
        <v>1</v>
      </c>
      <c r="O873" s="749">
        <v>0.5</v>
      </c>
      <c r="P873" s="748"/>
      <c r="Q873" s="750">
        <v>0</v>
      </c>
      <c r="R873" s="745"/>
      <c r="S873" s="750">
        <v>0</v>
      </c>
      <c r="T873" s="749"/>
      <c r="U873" s="744">
        <v>0</v>
      </c>
    </row>
    <row r="874" spans="1:21" ht="14.4" customHeight="1" x14ac:dyDescent="0.3">
      <c r="A874" s="743">
        <v>30</v>
      </c>
      <c r="B874" s="745" t="s">
        <v>550</v>
      </c>
      <c r="C874" s="745">
        <v>89301301</v>
      </c>
      <c r="D874" s="746" t="s">
        <v>4981</v>
      </c>
      <c r="E874" s="747" t="s">
        <v>3895</v>
      </c>
      <c r="F874" s="745" t="s">
        <v>3881</v>
      </c>
      <c r="G874" s="745" t="s">
        <v>4067</v>
      </c>
      <c r="H874" s="745" t="s">
        <v>2717</v>
      </c>
      <c r="I874" s="745" t="s">
        <v>2821</v>
      </c>
      <c r="J874" s="745" t="s">
        <v>2719</v>
      </c>
      <c r="K874" s="745" t="s">
        <v>3675</v>
      </c>
      <c r="L874" s="748">
        <v>48.98</v>
      </c>
      <c r="M874" s="748">
        <v>48.98</v>
      </c>
      <c r="N874" s="745">
        <v>1</v>
      </c>
      <c r="O874" s="749">
        <v>0.5</v>
      </c>
      <c r="P874" s="748"/>
      <c r="Q874" s="750">
        <v>0</v>
      </c>
      <c r="R874" s="745"/>
      <c r="S874" s="750">
        <v>0</v>
      </c>
      <c r="T874" s="749"/>
      <c r="U874" s="744">
        <v>0</v>
      </c>
    </row>
    <row r="875" spans="1:21" ht="14.4" customHeight="1" x14ac:dyDescent="0.3">
      <c r="A875" s="743">
        <v>30</v>
      </c>
      <c r="B875" s="745" t="s">
        <v>550</v>
      </c>
      <c r="C875" s="745">
        <v>89301301</v>
      </c>
      <c r="D875" s="746" t="s">
        <v>4981</v>
      </c>
      <c r="E875" s="747" t="s">
        <v>3895</v>
      </c>
      <c r="F875" s="745" t="s">
        <v>3881</v>
      </c>
      <c r="G875" s="745" t="s">
        <v>4101</v>
      </c>
      <c r="H875" s="745" t="s">
        <v>551</v>
      </c>
      <c r="I875" s="745" t="s">
        <v>769</v>
      </c>
      <c r="J875" s="745" t="s">
        <v>770</v>
      </c>
      <c r="K875" s="745" t="s">
        <v>4102</v>
      </c>
      <c r="L875" s="748">
        <v>43.99</v>
      </c>
      <c r="M875" s="748">
        <v>43.99</v>
      </c>
      <c r="N875" s="745">
        <v>1</v>
      </c>
      <c r="O875" s="749">
        <v>0.5</v>
      </c>
      <c r="P875" s="748"/>
      <c r="Q875" s="750">
        <v>0</v>
      </c>
      <c r="R875" s="745"/>
      <c r="S875" s="750">
        <v>0</v>
      </c>
      <c r="T875" s="749"/>
      <c r="U875" s="744">
        <v>0</v>
      </c>
    </row>
    <row r="876" spans="1:21" ht="14.4" customHeight="1" x14ac:dyDescent="0.3">
      <c r="A876" s="743">
        <v>30</v>
      </c>
      <c r="B876" s="745" t="s">
        <v>550</v>
      </c>
      <c r="C876" s="745">
        <v>89301301</v>
      </c>
      <c r="D876" s="746" t="s">
        <v>4981</v>
      </c>
      <c r="E876" s="747" t="s">
        <v>3895</v>
      </c>
      <c r="F876" s="745" t="s">
        <v>3881</v>
      </c>
      <c r="G876" s="745" t="s">
        <v>4119</v>
      </c>
      <c r="H876" s="745" t="s">
        <v>551</v>
      </c>
      <c r="I876" s="745" t="s">
        <v>4120</v>
      </c>
      <c r="J876" s="745" t="s">
        <v>980</v>
      </c>
      <c r="K876" s="745" t="s">
        <v>4121</v>
      </c>
      <c r="L876" s="748">
        <v>0</v>
      </c>
      <c r="M876" s="748">
        <v>0</v>
      </c>
      <c r="N876" s="745">
        <v>1</v>
      </c>
      <c r="O876" s="749">
        <v>0.5</v>
      </c>
      <c r="P876" s="748"/>
      <c r="Q876" s="750"/>
      <c r="R876" s="745"/>
      <c r="S876" s="750">
        <v>0</v>
      </c>
      <c r="T876" s="749"/>
      <c r="U876" s="744">
        <v>0</v>
      </c>
    </row>
    <row r="877" spans="1:21" ht="14.4" customHeight="1" x14ac:dyDescent="0.3">
      <c r="A877" s="743">
        <v>30</v>
      </c>
      <c r="B877" s="745" t="s">
        <v>550</v>
      </c>
      <c r="C877" s="745">
        <v>89301303</v>
      </c>
      <c r="D877" s="746" t="s">
        <v>4982</v>
      </c>
      <c r="E877" s="747" t="s">
        <v>3888</v>
      </c>
      <c r="F877" s="745" t="s">
        <v>3881</v>
      </c>
      <c r="G877" s="745" t="s">
        <v>4158</v>
      </c>
      <c r="H877" s="745" t="s">
        <v>551</v>
      </c>
      <c r="I877" s="745" t="s">
        <v>1125</v>
      </c>
      <c r="J877" s="745" t="s">
        <v>4159</v>
      </c>
      <c r="K877" s="745" t="s">
        <v>1361</v>
      </c>
      <c r="L877" s="748">
        <v>44.89</v>
      </c>
      <c r="M877" s="748">
        <v>134.67000000000002</v>
      </c>
      <c r="N877" s="745">
        <v>3</v>
      </c>
      <c r="O877" s="749">
        <v>1</v>
      </c>
      <c r="P877" s="748"/>
      <c r="Q877" s="750">
        <v>0</v>
      </c>
      <c r="R877" s="745"/>
      <c r="S877" s="750">
        <v>0</v>
      </c>
      <c r="T877" s="749"/>
      <c r="U877" s="744">
        <v>0</v>
      </c>
    </row>
    <row r="878" spans="1:21" ht="14.4" customHeight="1" x14ac:dyDescent="0.3">
      <c r="A878" s="743">
        <v>30</v>
      </c>
      <c r="B878" s="745" t="s">
        <v>550</v>
      </c>
      <c r="C878" s="745">
        <v>89301303</v>
      </c>
      <c r="D878" s="746" t="s">
        <v>4982</v>
      </c>
      <c r="E878" s="747" t="s">
        <v>3888</v>
      </c>
      <c r="F878" s="745" t="s">
        <v>3881</v>
      </c>
      <c r="G878" s="745" t="s">
        <v>4563</v>
      </c>
      <c r="H878" s="745" t="s">
        <v>551</v>
      </c>
      <c r="I878" s="745" t="s">
        <v>4564</v>
      </c>
      <c r="J878" s="745" t="s">
        <v>4565</v>
      </c>
      <c r="K878" s="745" t="s">
        <v>1998</v>
      </c>
      <c r="L878" s="748">
        <v>275.23</v>
      </c>
      <c r="M878" s="748">
        <v>550.46</v>
      </c>
      <c r="N878" s="745">
        <v>2</v>
      </c>
      <c r="O878" s="749">
        <v>1</v>
      </c>
      <c r="P878" s="748">
        <v>550.46</v>
      </c>
      <c r="Q878" s="750">
        <v>1</v>
      </c>
      <c r="R878" s="745">
        <v>2</v>
      </c>
      <c r="S878" s="750">
        <v>1</v>
      </c>
      <c r="T878" s="749">
        <v>1</v>
      </c>
      <c r="U878" s="744">
        <v>1</v>
      </c>
    </row>
    <row r="879" spans="1:21" ht="14.4" customHeight="1" x14ac:dyDescent="0.3">
      <c r="A879" s="743">
        <v>30</v>
      </c>
      <c r="B879" s="745" t="s">
        <v>550</v>
      </c>
      <c r="C879" s="745">
        <v>89301303</v>
      </c>
      <c r="D879" s="746" t="s">
        <v>4982</v>
      </c>
      <c r="E879" s="747" t="s">
        <v>3888</v>
      </c>
      <c r="F879" s="745" t="s">
        <v>3881</v>
      </c>
      <c r="G879" s="745" t="s">
        <v>4563</v>
      </c>
      <c r="H879" s="745" t="s">
        <v>551</v>
      </c>
      <c r="I879" s="745" t="s">
        <v>4566</v>
      </c>
      <c r="J879" s="745" t="s">
        <v>4567</v>
      </c>
      <c r="K879" s="745" t="s">
        <v>4568</v>
      </c>
      <c r="L879" s="748">
        <v>1354.54</v>
      </c>
      <c r="M879" s="748">
        <v>9481.7799999999988</v>
      </c>
      <c r="N879" s="745">
        <v>7</v>
      </c>
      <c r="O879" s="749">
        <v>3.5</v>
      </c>
      <c r="P879" s="748"/>
      <c r="Q879" s="750">
        <v>0</v>
      </c>
      <c r="R879" s="745"/>
      <c r="S879" s="750">
        <v>0</v>
      </c>
      <c r="T879" s="749"/>
      <c r="U879" s="744">
        <v>0</v>
      </c>
    </row>
    <row r="880" spans="1:21" ht="14.4" customHeight="1" x14ac:dyDescent="0.3">
      <c r="A880" s="743">
        <v>30</v>
      </c>
      <c r="B880" s="745" t="s">
        <v>550</v>
      </c>
      <c r="C880" s="745">
        <v>89301303</v>
      </c>
      <c r="D880" s="746" t="s">
        <v>4982</v>
      </c>
      <c r="E880" s="747" t="s">
        <v>3888</v>
      </c>
      <c r="F880" s="745" t="s">
        <v>3881</v>
      </c>
      <c r="G880" s="745" t="s">
        <v>4400</v>
      </c>
      <c r="H880" s="745" t="s">
        <v>551</v>
      </c>
      <c r="I880" s="745" t="s">
        <v>2040</v>
      </c>
      <c r="J880" s="745" t="s">
        <v>4569</v>
      </c>
      <c r="K880" s="745" t="s">
        <v>2042</v>
      </c>
      <c r="L880" s="748">
        <v>418.67</v>
      </c>
      <c r="M880" s="748">
        <v>2512.02</v>
      </c>
      <c r="N880" s="745">
        <v>6</v>
      </c>
      <c r="O880" s="749">
        <v>1.5</v>
      </c>
      <c r="P880" s="748"/>
      <c r="Q880" s="750">
        <v>0</v>
      </c>
      <c r="R880" s="745"/>
      <c r="S880" s="750">
        <v>0</v>
      </c>
      <c r="T880" s="749"/>
      <c r="U880" s="744">
        <v>0</v>
      </c>
    </row>
    <row r="881" spans="1:21" ht="14.4" customHeight="1" x14ac:dyDescent="0.3">
      <c r="A881" s="743">
        <v>30</v>
      </c>
      <c r="B881" s="745" t="s">
        <v>550</v>
      </c>
      <c r="C881" s="745">
        <v>89301303</v>
      </c>
      <c r="D881" s="746" t="s">
        <v>4982</v>
      </c>
      <c r="E881" s="747" t="s">
        <v>3888</v>
      </c>
      <c r="F881" s="745" t="s">
        <v>3881</v>
      </c>
      <c r="G881" s="745" t="s">
        <v>4400</v>
      </c>
      <c r="H881" s="745" t="s">
        <v>551</v>
      </c>
      <c r="I881" s="745" t="s">
        <v>2040</v>
      </c>
      <c r="J881" s="745" t="s">
        <v>4569</v>
      </c>
      <c r="K881" s="745" t="s">
        <v>2042</v>
      </c>
      <c r="L881" s="748">
        <v>266.41000000000003</v>
      </c>
      <c r="M881" s="748">
        <v>1598.46</v>
      </c>
      <c r="N881" s="745">
        <v>6</v>
      </c>
      <c r="O881" s="749">
        <v>1.5</v>
      </c>
      <c r="P881" s="748"/>
      <c r="Q881" s="750">
        <v>0</v>
      </c>
      <c r="R881" s="745"/>
      <c r="S881" s="750">
        <v>0</v>
      </c>
      <c r="T881" s="749"/>
      <c r="U881" s="744">
        <v>0</v>
      </c>
    </row>
    <row r="882" spans="1:21" ht="14.4" customHeight="1" x14ac:dyDescent="0.3">
      <c r="A882" s="743">
        <v>30</v>
      </c>
      <c r="B882" s="745" t="s">
        <v>550</v>
      </c>
      <c r="C882" s="745">
        <v>89301303</v>
      </c>
      <c r="D882" s="746" t="s">
        <v>4982</v>
      </c>
      <c r="E882" s="747" t="s">
        <v>3888</v>
      </c>
      <c r="F882" s="745" t="s">
        <v>3881</v>
      </c>
      <c r="G882" s="745" t="s">
        <v>3896</v>
      </c>
      <c r="H882" s="745" t="s">
        <v>551</v>
      </c>
      <c r="I882" s="745" t="s">
        <v>1348</v>
      </c>
      <c r="J882" s="745" t="s">
        <v>1349</v>
      </c>
      <c r="K882" s="745" t="s">
        <v>1350</v>
      </c>
      <c r="L882" s="748">
        <v>89.6</v>
      </c>
      <c r="M882" s="748">
        <v>179.2</v>
      </c>
      <c r="N882" s="745">
        <v>2</v>
      </c>
      <c r="O882" s="749">
        <v>1</v>
      </c>
      <c r="P882" s="748"/>
      <c r="Q882" s="750">
        <v>0</v>
      </c>
      <c r="R882" s="745"/>
      <c r="S882" s="750">
        <v>0</v>
      </c>
      <c r="T882" s="749"/>
      <c r="U882" s="744">
        <v>0</v>
      </c>
    </row>
    <row r="883" spans="1:21" ht="14.4" customHeight="1" x14ac:dyDescent="0.3">
      <c r="A883" s="743">
        <v>30</v>
      </c>
      <c r="B883" s="745" t="s">
        <v>550</v>
      </c>
      <c r="C883" s="745">
        <v>89301303</v>
      </c>
      <c r="D883" s="746" t="s">
        <v>4982</v>
      </c>
      <c r="E883" s="747" t="s">
        <v>3888</v>
      </c>
      <c r="F883" s="745" t="s">
        <v>3881</v>
      </c>
      <c r="G883" s="745" t="s">
        <v>3896</v>
      </c>
      <c r="H883" s="745" t="s">
        <v>551</v>
      </c>
      <c r="I883" s="745" t="s">
        <v>1348</v>
      </c>
      <c r="J883" s="745" t="s">
        <v>1349</v>
      </c>
      <c r="K883" s="745" t="s">
        <v>1350</v>
      </c>
      <c r="L883" s="748">
        <v>95.25</v>
      </c>
      <c r="M883" s="748">
        <v>95.25</v>
      </c>
      <c r="N883" s="745">
        <v>1</v>
      </c>
      <c r="O883" s="749">
        <v>0.5</v>
      </c>
      <c r="P883" s="748"/>
      <c r="Q883" s="750">
        <v>0</v>
      </c>
      <c r="R883" s="745"/>
      <c r="S883" s="750">
        <v>0</v>
      </c>
      <c r="T883" s="749"/>
      <c r="U883" s="744">
        <v>0</v>
      </c>
    </row>
    <row r="884" spans="1:21" ht="14.4" customHeight="1" x14ac:dyDescent="0.3">
      <c r="A884" s="743">
        <v>30</v>
      </c>
      <c r="B884" s="745" t="s">
        <v>550</v>
      </c>
      <c r="C884" s="745">
        <v>89301303</v>
      </c>
      <c r="D884" s="746" t="s">
        <v>4982</v>
      </c>
      <c r="E884" s="747" t="s">
        <v>3888</v>
      </c>
      <c r="F884" s="745" t="s">
        <v>3881</v>
      </c>
      <c r="G884" s="745" t="s">
        <v>3896</v>
      </c>
      <c r="H884" s="745" t="s">
        <v>551</v>
      </c>
      <c r="I884" s="745" t="s">
        <v>710</v>
      </c>
      <c r="J884" s="745" t="s">
        <v>711</v>
      </c>
      <c r="K884" s="745" t="s">
        <v>3898</v>
      </c>
      <c r="L884" s="748">
        <v>42.42</v>
      </c>
      <c r="M884" s="748">
        <v>84.84</v>
      </c>
      <c r="N884" s="745">
        <v>2</v>
      </c>
      <c r="O884" s="749">
        <v>1</v>
      </c>
      <c r="P884" s="748">
        <v>84.84</v>
      </c>
      <c r="Q884" s="750">
        <v>1</v>
      </c>
      <c r="R884" s="745">
        <v>2</v>
      </c>
      <c r="S884" s="750">
        <v>1</v>
      </c>
      <c r="T884" s="749">
        <v>1</v>
      </c>
      <c r="U884" s="744">
        <v>1</v>
      </c>
    </row>
    <row r="885" spans="1:21" ht="14.4" customHeight="1" x14ac:dyDescent="0.3">
      <c r="A885" s="743">
        <v>30</v>
      </c>
      <c r="B885" s="745" t="s">
        <v>550</v>
      </c>
      <c r="C885" s="745">
        <v>89301303</v>
      </c>
      <c r="D885" s="746" t="s">
        <v>4982</v>
      </c>
      <c r="E885" s="747" t="s">
        <v>3888</v>
      </c>
      <c r="F885" s="745" t="s">
        <v>3881</v>
      </c>
      <c r="G885" s="745" t="s">
        <v>3896</v>
      </c>
      <c r="H885" s="745" t="s">
        <v>551</v>
      </c>
      <c r="I885" s="745" t="s">
        <v>710</v>
      </c>
      <c r="J885" s="745" t="s">
        <v>711</v>
      </c>
      <c r="K885" s="745" t="s">
        <v>3898</v>
      </c>
      <c r="L885" s="748">
        <v>85.72</v>
      </c>
      <c r="M885" s="748">
        <v>771.4799999999999</v>
      </c>
      <c r="N885" s="745">
        <v>9</v>
      </c>
      <c r="O885" s="749">
        <v>2</v>
      </c>
      <c r="P885" s="748">
        <v>514.31999999999994</v>
      </c>
      <c r="Q885" s="750">
        <v>0.66666666666666663</v>
      </c>
      <c r="R885" s="745">
        <v>6</v>
      </c>
      <c r="S885" s="750">
        <v>0.66666666666666663</v>
      </c>
      <c r="T885" s="749">
        <v>1</v>
      </c>
      <c r="U885" s="744">
        <v>0.5</v>
      </c>
    </row>
    <row r="886" spans="1:21" ht="14.4" customHeight="1" x14ac:dyDescent="0.3">
      <c r="A886" s="743">
        <v>30</v>
      </c>
      <c r="B886" s="745" t="s">
        <v>550</v>
      </c>
      <c r="C886" s="745">
        <v>89301303</v>
      </c>
      <c r="D886" s="746" t="s">
        <v>4982</v>
      </c>
      <c r="E886" s="747" t="s">
        <v>3888</v>
      </c>
      <c r="F886" s="745" t="s">
        <v>3881</v>
      </c>
      <c r="G886" s="745" t="s">
        <v>3896</v>
      </c>
      <c r="H886" s="745" t="s">
        <v>551</v>
      </c>
      <c r="I886" s="745" t="s">
        <v>4570</v>
      </c>
      <c r="J886" s="745" t="s">
        <v>3899</v>
      </c>
      <c r="K886" s="745" t="s">
        <v>1701</v>
      </c>
      <c r="L886" s="748">
        <v>47.63</v>
      </c>
      <c r="M886" s="748">
        <v>95.26</v>
      </c>
      <c r="N886" s="745">
        <v>2</v>
      </c>
      <c r="O886" s="749">
        <v>0.5</v>
      </c>
      <c r="P886" s="748"/>
      <c r="Q886" s="750">
        <v>0</v>
      </c>
      <c r="R886" s="745"/>
      <c r="S886" s="750">
        <v>0</v>
      </c>
      <c r="T886" s="749"/>
      <c r="U886" s="744">
        <v>0</v>
      </c>
    </row>
    <row r="887" spans="1:21" ht="14.4" customHeight="1" x14ac:dyDescent="0.3">
      <c r="A887" s="743">
        <v>30</v>
      </c>
      <c r="B887" s="745" t="s">
        <v>550</v>
      </c>
      <c r="C887" s="745">
        <v>89301303</v>
      </c>
      <c r="D887" s="746" t="s">
        <v>4982</v>
      </c>
      <c r="E887" s="747" t="s">
        <v>3888</v>
      </c>
      <c r="F887" s="745" t="s">
        <v>3881</v>
      </c>
      <c r="G887" s="745" t="s">
        <v>3900</v>
      </c>
      <c r="H887" s="745" t="s">
        <v>551</v>
      </c>
      <c r="I887" s="745" t="s">
        <v>4571</v>
      </c>
      <c r="J887" s="745" t="s">
        <v>3837</v>
      </c>
      <c r="K887" s="745" t="s">
        <v>4572</v>
      </c>
      <c r="L887" s="748">
        <v>0</v>
      </c>
      <c r="M887" s="748">
        <v>0</v>
      </c>
      <c r="N887" s="745">
        <v>1</v>
      </c>
      <c r="O887" s="749">
        <v>1</v>
      </c>
      <c r="P887" s="748">
        <v>0</v>
      </c>
      <c r="Q887" s="750"/>
      <c r="R887" s="745">
        <v>1</v>
      </c>
      <c r="S887" s="750">
        <v>1</v>
      </c>
      <c r="T887" s="749">
        <v>1</v>
      </c>
      <c r="U887" s="744">
        <v>1</v>
      </c>
    </row>
    <row r="888" spans="1:21" ht="14.4" customHeight="1" x14ac:dyDescent="0.3">
      <c r="A888" s="743">
        <v>30</v>
      </c>
      <c r="B888" s="745" t="s">
        <v>550</v>
      </c>
      <c r="C888" s="745">
        <v>89301303</v>
      </c>
      <c r="D888" s="746" t="s">
        <v>4982</v>
      </c>
      <c r="E888" s="747" t="s">
        <v>3888</v>
      </c>
      <c r="F888" s="745" t="s">
        <v>3881</v>
      </c>
      <c r="G888" s="745" t="s">
        <v>3900</v>
      </c>
      <c r="H888" s="745" t="s">
        <v>2717</v>
      </c>
      <c r="I888" s="745" t="s">
        <v>2891</v>
      </c>
      <c r="J888" s="745" t="s">
        <v>3837</v>
      </c>
      <c r="K888" s="745" t="s">
        <v>3838</v>
      </c>
      <c r="L888" s="748">
        <v>6.98</v>
      </c>
      <c r="M888" s="748">
        <v>69.8</v>
      </c>
      <c r="N888" s="745">
        <v>10</v>
      </c>
      <c r="O888" s="749">
        <v>2.5</v>
      </c>
      <c r="P888" s="748">
        <v>62.82</v>
      </c>
      <c r="Q888" s="750">
        <v>0.9</v>
      </c>
      <c r="R888" s="745">
        <v>9</v>
      </c>
      <c r="S888" s="750">
        <v>0.9</v>
      </c>
      <c r="T888" s="749">
        <v>2</v>
      </c>
      <c r="U888" s="744">
        <v>0.8</v>
      </c>
    </row>
    <row r="889" spans="1:21" ht="14.4" customHeight="1" x14ac:dyDescent="0.3">
      <c r="A889" s="743">
        <v>30</v>
      </c>
      <c r="B889" s="745" t="s">
        <v>550</v>
      </c>
      <c r="C889" s="745">
        <v>89301303</v>
      </c>
      <c r="D889" s="746" t="s">
        <v>4982</v>
      </c>
      <c r="E889" s="747" t="s">
        <v>3888</v>
      </c>
      <c r="F889" s="745" t="s">
        <v>3881</v>
      </c>
      <c r="G889" s="745" t="s">
        <v>3900</v>
      </c>
      <c r="H889" s="745" t="s">
        <v>2717</v>
      </c>
      <c r="I889" s="745" t="s">
        <v>3085</v>
      </c>
      <c r="J889" s="745" t="s">
        <v>3839</v>
      </c>
      <c r="K889" s="745" t="s">
        <v>3840</v>
      </c>
      <c r="L889" s="748">
        <v>10.73</v>
      </c>
      <c r="M889" s="748">
        <v>64.38</v>
      </c>
      <c r="N889" s="745">
        <v>6</v>
      </c>
      <c r="O889" s="749">
        <v>1</v>
      </c>
      <c r="P889" s="748">
        <v>64.38</v>
      </c>
      <c r="Q889" s="750">
        <v>1</v>
      </c>
      <c r="R889" s="745">
        <v>6</v>
      </c>
      <c r="S889" s="750">
        <v>1</v>
      </c>
      <c r="T889" s="749">
        <v>1</v>
      </c>
      <c r="U889" s="744">
        <v>1</v>
      </c>
    </row>
    <row r="890" spans="1:21" ht="14.4" customHeight="1" x14ac:dyDescent="0.3">
      <c r="A890" s="743">
        <v>30</v>
      </c>
      <c r="B890" s="745" t="s">
        <v>550</v>
      </c>
      <c r="C890" s="745">
        <v>89301303</v>
      </c>
      <c r="D890" s="746" t="s">
        <v>4982</v>
      </c>
      <c r="E890" s="747" t="s">
        <v>3888</v>
      </c>
      <c r="F890" s="745" t="s">
        <v>3881</v>
      </c>
      <c r="G890" s="745" t="s">
        <v>3900</v>
      </c>
      <c r="H890" s="745" t="s">
        <v>551</v>
      </c>
      <c r="I890" s="745" t="s">
        <v>4573</v>
      </c>
      <c r="J890" s="745" t="s">
        <v>4574</v>
      </c>
      <c r="K890" s="745" t="s">
        <v>3838</v>
      </c>
      <c r="L890" s="748">
        <v>5.37</v>
      </c>
      <c r="M890" s="748">
        <v>75.179999999999993</v>
      </c>
      <c r="N890" s="745">
        <v>14</v>
      </c>
      <c r="O890" s="749">
        <v>4</v>
      </c>
      <c r="P890" s="748">
        <v>64.44</v>
      </c>
      <c r="Q890" s="750">
        <v>0.85714285714285721</v>
      </c>
      <c r="R890" s="745">
        <v>12</v>
      </c>
      <c r="S890" s="750">
        <v>0.8571428571428571</v>
      </c>
      <c r="T890" s="749">
        <v>3.5</v>
      </c>
      <c r="U890" s="744">
        <v>0.875</v>
      </c>
    </row>
    <row r="891" spans="1:21" ht="14.4" customHeight="1" x14ac:dyDescent="0.3">
      <c r="A891" s="743">
        <v>30</v>
      </c>
      <c r="B891" s="745" t="s">
        <v>550</v>
      </c>
      <c r="C891" s="745">
        <v>89301303</v>
      </c>
      <c r="D891" s="746" t="s">
        <v>4982</v>
      </c>
      <c r="E891" s="747" t="s">
        <v>3888</v>
      </c>
      <c r="F891" s="745" t="s">
        <v>3881</v>
      </c>
      <c r="G891" s="745" t="s">
        <v>3901</v>
      </c>
      <c r="H891" s="745" t="s">
        <v>2717</v>
      </c>
      <c r="I891" s="745" t="s">
        <v>2741</v>
      </c>
      <c r="J891" s="745" t="s">
        <v>2742</v>
      </c>
      <c r="K891" s="745" t="s">
        <v>3710</v>
      </c>
      <c r="L891" s="748">
        <v>75.28</v>
      </c>
      <c r="M891" s="748">
        <v>75.28</v>
      </c>
      <c r="N891" s="745">
        <v>1</v>
      </c>
      <c r="O891" s="749">
        <v>1</v>
      </c>
      <c r="P891" s="748">
        <v>75.28</v>
      </c>
      <c r="Q891" s="750">
        <v>1</v>
      </c>
      <c r="R891" s="745">
        <v>1</v>
      </c>
      <c r="S891" s="750">
        <v>1</v>
      </c>
      <c r="T891" s="749">
        <v>1</v>
      </c>
      <c r="U891" s="744">
        <v>1</v>
      </c>
    </row>
    <row r="892" spans="1:21" ht="14.4" customHeight="1" x14ac:dyDescent="0.3">
      <c r="A892" s="743">
        <v>30</v>
      </c>
      <c r="B892" s="745" t="s">
        <v>550</v>
      </c>
      <c r="C892" s="745">
        <v>89301303</v>
      </c>
      <c r="D892" s="746" t="s">
        <v>4982</v>
      </c>
      <c r="E892" s="747" t="s">
        <v>3888</v>
      </c>
      <c r="F892" s="745" t="s">
        <v>3881</v>
      </c>
      <c r="G892" s="745" t="s">
        <v>3901</v>
      </c>
      <c r="H892" s="745" t="s">
        <v>2717</v>
      </c>
      <c r="I892" s="745" t="s">
        <v>2745</v>
      </c>
      <c r="J892" s="745" t="s">
        <v>2742</v>
      </c>
      <c r="K892" s="745" t="s">
        <v>3711</v>
      </c>
      <c r="L892" s="748">
        <v>150.55000000000001</v>
      </c>
      <c r="M892" s="748">
        <v>301.10000000000002</v>
      </c>
      <c r="N892" s="745">
        <v>2</v>
      </c>
      <c r="O892" s="749">
        <v>2</v>
      </c>
      <c r="P892" s="748">
        <v>301.10000000000002</v>
      </c>
      <c r="Q892" s="750">
        <v>1</v>
      </c>
      <c r="R892" s="745">
        <v>2</v>
      </c>
      <c r="S892" s="750">
        <v>1</v>
      </c>
      <c r="T892" s="749">
        <v>2</v>
      </c>
      <c r="U892" s="744">
        <v>1</v>
      </c>
    </row>
    <row r="893" spans="1:21" ht="14.4" customHeight="1" x14ac:dyDescent="0.3">
      <c r="A893" s="743">
        <v>30</v>
      </c>
      <c r="B893" s="745" t="s">
        <v>550</v>
      </c>
      <c r="C893" s="745">
        <v>89301303</v>
      </c>
      <c r="D893" s="746" t="s">
        <v>4982</v>
      </c>
      <c r="E893" s="747" t="s">
        <v>3888</v>
      </c>
      <c r="F893" s="745" t="s">
        <v>3881</v>
      </c>
      <c r="G893" s="745" t="s">
        <v>3902</v>
      </c>
      <c r="H893" s="745" t="s">
        <v>551</v>
      </c>
      <c r="I893" s="745" t="s">
        <v>3904</v>
      </c>
      <c r="J893" s="745" t="s">
        <v>1388</v>
      </c>
      <c r="K893" s="745" t="s">
        <v>1289</v>
      </c>
      <c r="L893" s="748">
        <v>0</v>
      </c>
      <c r="M893" s="748">
        <v>0</v>
      </c>
      <c r="N893" s="745">
        <v>4</v>
      </c>
      <c r="O893" s="749">
        <v>1.5</v>
      </c>
      <c r="P893" s="748">
        <v>0</v>
      </c>
      <c r="Q893" s="750"/>
      <c r="R893" s="745">
        <v>1</v>
      </c>
      <c r="S893" s="750">
        <v>0.25</v>
      </c>
      <c r="T893" s="749">
        <v>1</v>
      </c>
      <c r="U893" s="744">
        <v>0.66666666666666663</v>
      </c>
    </row>
    <row r="894" spans="1:21" ht="14.4" customHeight="1" x14ac:dyDescent="0.3">
      <c r="A894" s="743">
        <v>30</v>
      </c>
      <c r="B894" s="745" t="s">
        <v>550</v>
      </c>
      <c r="C894" s="745">
        <v>89301303</v>
      </c>
      <c r="D894" s="746" t="s">
        <v>4982</v>
      </c>
      <c r="E894" s="747" t="s">
        <v>3888</v>
      </c>
      <c r="F894" s="745" t="s">
        <v>3881</v>
      </c>
      <c r="G894" s="745" t="s">
        <v>3902</v>
      </c>
      <c r="H894" s="745" t="s">
        <v>551</v>
      </c>
      <c r="I894" s="745" t="s">
        <v>1391</v>
      </c>
      <c r="J894" s="745" t="s">
        <v>1388</v>
      </c>
      <c r="K894" s="745" t="s">
        <v>1289</v>
      </c>
      <c r="L894" s="748">
        <v>60.92</v>
      </c>
      <c r="M894" s="748">
        <v>182.76</v>
      </c>
      <c r="N894" s="745">
        <v>3</v>
      </c>
      <c r="O894" s="749">
        <v>0.5</v>
      </c>
      <c r="P894" s="748"/>
      <c r="Q894" s="750">
        <v>0</v>
      </c>
      <c r="R894" s="745"/>
      <c r="S894" s="750">
        <v>0</v>
      </c>
      <c r="T894" s="749"/>
      <c r="U894" s="744">
        <v>0</v>
      </c>
    </row>
    <row r="895" spans="1:21" ht="14.4" customHeight="1" x14ac:dyDescent="0.3">
      <c r="A895" s="743">
        <v>30</v>
      </c>
      <c r="B895" s="745" t="s">
        <v>550</v>
      </c>
      <c r="C895" s="745">
        <v>89301303</v>
      </c>
      <c r="D895" s="746" t="s">
        <v>4982</v>
      </c>
      <c r="E895" s="747" t="s">
        <v>3888</v>
      </c>
      <c r="F895" s="745" t="s">
        <v>3881</v>
      </c>
      <c r="G895" s="745" t="s">
        <v>3902</v>
      </c>
      <c r="H895" s="745" t="s">
        <v>551</v>
      </c>
      <c r="I895" s="745" t="s">
        <v>4575</v>
      </c>
      <c r="J895" s="745" t="s">
        <v>1388</v>
      </c>
      <c r="K895" s="745" t="s">
        <v>4576</v>
      </c>
      <c r="L895" s="748">
        <v>0</v>
      </c>
      <c r="M895" s="748">
        <v>0</v>
      </c>
      <c r="N895" s="745">
        <v>2</v>
      </c>
      <c r="O895" s="749">
        <v>1.5</v>
      </c>
      <c r="P895" s="748"/>
      <c r="Q895" s="750"/>
      <c r="R895" s="745"/>
      <c r="S895" s="750">
        <v>0</v>
      </c>
      <c r="T895" s="749"/>
      <c r="U895" s="744">
        <v>0</v>
      </c>
    </row>
    <row r="896" spans="1:21" ht="14.4" customHeight="1" x14ac:dyDescent="0.3">
      <c r="A896" s="743">
        <v>30</v>
      </c>
      <c r="B896" s="745" t="s">
        <v>550</v>
      </c>
      <c r="C896" s="745">
        <v>89301303</v>
      </c>
      <c r="D896" s="746" t="s">
        <v>4982</v>
      </c>
      <c r="E896" s="747" t="s">
        <v>3888</v>
      </c>
      <c r="F896" s="745" t="s">
        <v>3881</v>
      </c>
      <c r="G896" s="745" t="s">
        <v>3902</v>
      </c>
      <c r="H896" s="745" t="s">
        <v>551</v>
      </c>
      <c r="I896" s="745" t="s">
        <v>4577</v>
      </c>
      <c r="J896" s="745" t="s">
        <v>4578</v>
      </c>
      <c r="K896" s="745" t="s">
        <v>3148</v>
      </c>
      <c r="L896" s="748">
        <v>243.72</v>
      </c>
      <c r="M896" s="748">
        <v>243.72</v>
      </c>
      <c r="N896" s="745">
        <v>1</v>
      </c>
      <c r="O896" s="749">
        <v>0.5</v>
      </c>
      <c r="P896" s="748"/>
      <c r="Q896" s="750">
        <v>0</v>
      </c>
      <c r="R896" s="745"/>
      <c r="S896" s="750">
        <v>0</v>
      </c>
      <c r="T896" s="749"/>
      <c r="U896" s="744">
        <v>0</v>
      </c>
    </row>
    <row r="897" spans="1:21" ht="14.4" customHeight="1" x14ac:dyDescent="0.3">
      <c r="A897" s="743">
        <v>30</v>
      </c>
      <c r="B897" s="745" t="s">
        <v>550</v>
      </c>
      <c r="C897" s="745">
        <v>89301303</v>
      </c>
      <c r="D897" s="746" t="s">
        <v>4982</v>
      </c>
      <c r="E897" s="747" t="s">
        <v>3888</v>
      </c>
      <c r="F897" s="745" t="s">
        <v>3881</v>
      </c>
      <c r="G897" s="745" t="s">
        <v>3905</v>
      </c>
      <c r="H897" s="745" t="s">
        <v>551</v>
      </c>
      <c r="I897" s="745" t="s">
        <v>3297</v>
      </c>
      <c r="J897" s="745" t="s">
        <v>3770</v>
      </c>
      <c r="K897" s="745" t="s">
        <v>3771</v>
      </c>
      <c r="L897" s="748">
        <v>333.31</v>
      </c>
      <c r="M897" s="748">
        <v>999.93000000000006</v>
      </c>
      <c r="N897" s="745">
        <v>3</v>
      </c>
      <c r="O897" s="749">
        <v>2</v>
      </c>
      <c r="P897" s="748">
        <v>999.93000000000006</v>
      </c>
      <c r="Q897" s="750">
        <v>1</v>
      </c>
      <c r="R897" s="745">
        <v>3</v>
      </c>
      <c r="S897" s="750">
        <v>1</v>
      </c>
      <c r="T897" s="749">
        <v>2</v>
      </c>
      <c r="U897" s="744">
        <v>1</v>
      </c>
    </row>
    <row r="898" spans="1:21" ht="14.4" customHeight="1" x14ac:dyDescent="0.3">
      <c r="A898" s="743">
        <v>30</v>
      </c>
      <c r="B898" s="745" t="s">
        <v>550</v>
      </c>
      <c r="C898" s="745">
        <v>89301303</v>
      </c>
      <c r="D898" s="746" t="s">
        <v>4982</v>
      </c>
      <c r="E898" s="747" t="s">
        <v>3888</v>
      </c>
      <c r="F898" s="745" t="s">
        <v>3881</v>
      </c>
      <c r="G898" s="745" t="s">
        <v>4530</v>
      </c>
      <c r="H898" s="745" t="s">
        <v>551</v>
      </c>
      <c r="I898" s="745" t="s">
        <v>4579</v>
      </c>
      <c r="J898" s="745" t="s">
        <v>1584</v>
      </c>
      <c r="K898" s="745" t="s">
        <v>4580</v>
      </c>
      <c r="L898" s="748">
        <v>0</v>
      </c>
      <c r="M898" s="748">
        <v>0</v>
      </c>
      <c r="N898" s="745">
        <v>3</v>
      </c>
      <c r="O898" s="749">
        <v>0.5</v>
      </c>
      <c r="P898" s="748">
        <v>0</v>
      </c>
      <c r="Q898" s="750"/>
      <c r="R898" s="745">
        <v>3</v>
      </c>
      <c r="S898" s="750">
        <v>1</v>
      </c>
      <c r="T898" s="749">
        <v>0.5</v>
      </c>
      <c r="U898" s="744">
        <v>1</v>
      </c>
    </row>
    <row r="899" spans="1:21" ht="14.4" customHeight="1" x14ac:dyDescent="0.3">
      <c r="A899" s="743">
        <v>30</v>
      </c>
      <c r="B899" s="745" t="s">
        <v>550</v>
      </c>
      <c r="C899" s="745">
        <v>89301303</v>
      </c>
      <c r="D899" s="746" t="s">
        <v>4982</v>
      </c>
      <c r="E899" s="747" t="s">
        <v>3888</v>
      </c>
      <c r="F899" s="745" t="s">
        <v>3881</v>
      </c>
      <c r="G899" s="745" t="s">
        <v>4530</v>
      </c>
      <c r="H899" s="745" t="s">
        <v>551</v>
      </c>
      <c r="I899" s="745" t="s">
        <v>1583</v>
      </c>
      <c r="J899" s="745" t="s">
        <v>1584</v>
      </c>
      <c r="K899" s="745" t="s">
        <v>4531</v>
      </c>
      <c r="L899" s="748">
        <v>317.26</v>
      </c>
      <c r="M899" s="748">
        <v>3807.12</v>
      </c>
      <c r="N899" s="745">
        <v>12</v>
      </c>
      <c r="O899" s="749">
        <v>4</v>
      </c>
      <c r="P899" s="748">
        <v>1586.3</v>
      </c>
      <c r="Q899" s="750">
        <v>0.41666666666666669</v>
      </c>
      <c r="R899" s="745">
        <v>5</v>
      </c>
      <c r="S899" s="750">
        <v>0.41666666666666669</v>
      </c>
      <c r="T899" s="749">
        <v>1.5</v>
      </c>
      <c r="U899" s="744">
        <v>0.375</v>
      </c>
    </row>
    <row r="900" spans="1:21" ht="14.4" customHeight="1" x14ac:dyDescent="0.3">
      <c r="A900" s="743">
        <v>30</v>
      </c>
      <c r="B900" s="745" t="s">
        <v>550</v>
      </c>
      <c r="C900" s="745">
        <v>89301303</v>
      </c>
      <c r="D900" s="746" t="s">
        <v>4982</v>
      </c>
      <c r="E900" s="747" t="s">
        <v>3888</v>
      </c>
      <c r="F900" s="745" t="s">
        <v>3881</v>
      </c>
      <c r="G900" s="745" t="s">
        <v>3906</v>
      </c>
      <c r="H900" s="745" t="s">
        <v>2717</v>
      </c>
      <c r="I900" s="745" t="s">
        <v>4581</v>
      </c>
      <c r="J900" s="745" t="s">
        <v>4289</v>
      </c>
      <c r="K900" s="745" t="s">
        <v>4582</v>
      </c>
      <c r="L900" s="748">
        <v>391.77</v>
      </c>
      <c r="M900" s="748">
        <v>391.77</v>
      </c>
      <c r="N900" s="745">
        <v>1</v>
      </c>
      <c r="O900" s="749">
        <v>0.5</v>
      </c>
      <c r="P900" s="748"/>
      <c r="Q900" s="750">
        <v>0</v>
      </c>
      <c r="R900" s="745"/>
      <c r="S900" s="750">
        <v>0</v>
      </c>
      <c r="T900" s="749"/>
      <c r="U900" s="744">
        <v>0</v>
      </c>
    </row>
    <row r="901" spans="1:21" ht="14.4" customHeight="1" x14ac:dyDescent="0.3">
      <c r="A901" s="743">
        <v>30</v>
      </c>
      <c r="B901" s="745" t="s">
        <v>550</v>
      </c>
      <c r="C901" s="745">
        <v>89301303</v>
      </c>
      <c r="D901" s="746" t="s">
        <v>4982</v>
      </c>
      <c r="E901" s="747" t="s">
        <v>3888</v>
      </c>
      <c r="F901" s="745" t="s">
        <v>3881</v>
      </c>
      <c r="G901" s="745" t="s">
        <v>3906</v>
      </c>
      <c r="H901" s="745" t="s">
        <v>2717</v>
      </c>
      <c r="I901" s="745" t="s">
        <v>4583</v>
      </c>
      <c r="J901" s="745" t="s">
        <v>4291</v>
      </c>
      <c r="K901" s="745" t="s">
        <v>4451</v>
      </c>
      <c r="L901" s="748">
        <v>605.65</v>
      </c>
      <c r="M901" s="748">
        <v>605.65</v>
      </c>
      <c r="N901" s="745">
        <v>1</v>
      </c>
      <c r="O901" s="749">
        <v>0.5</v>
      </c>
      <c r="P901" s="748"/>
      <c r="Q901" s="750">
        <v>0</v>
      </c>
      <c r="R901" s="745"/>
      <c r="S901" s="750">
        <v>0</v>
      </c>
      <c r="T901" s="749"/>
      <c r="U901" s="744">
        <v>0</v>
      </c>
    </row>
    <row r="902" spans="1:21" ht="14.4" customHeight="1" x14ac:dyDescent="0.3">
      <c r="A902" s="743">
        <v>30</v>
      </c>
      <c r="B902" s="745" t="s">
        <v>550</v>
      </c>
      <c r="C902" s="745">
        <v>89301303</v>
      </c>
      <c r="D902" s="746" t="s">
        <v>4982</v>
      </c>
      <c r="E902" s="747" t="s">
        <v>3888</v>
      </c>
      <c r="F902" s="745" t="s">
        <v>3881</v>
      </c>
      <c r="G902" s="745" t="s">
        <v>3906</v>
      </c>
      <c r="H902" s="745" t="s">
        <v>2717</v>
      </c>
      <c r="I902" s="745" t="s">
        <v>2899</v>
      </c>
      <c r="J902" s="745" t="s">
        <v>3044</v>
      </c>
      <c r="K902" s="745" t="s">
        <v>1105</v>
      </c>
      <c r="L902" s="748">
        <v>65.3</v>
      </c>
      <c r="M902" s="748">
        <v>1501.9</v>
      </c>
      <c r="N902" s="745">
        <v>23</v>
      </c>
      <c r="O902" s="749">
        <v>5.5</v>
      </c>
      <c r="P902" s="748">
        <v>195.89999999999998</v>
      </c>
      <c r="Q902" s="750">
        <v>0.13043478260869562</v>
      </c>
      <c r="R902" s="745">
        <v>3</v>
      </c>
      <c r="S902" s="750">
        <v>0.13043478260869565</v>
      </c>
      <c r="T902" s="749">
        <v>1</v>
      </c>
      <c r="U902" s="744">
        <v>0.18181818181818182</v>
      </c>
    </row>
    <row r="903" spans="1:21" ht="14.4" customHeight="1" x14ac:dyDescent="0.3">
      <c r="A903" s="743">
        <v>30</v>
      </c>
      <c r="B903" s="745" t="s">
        <v>550</v>
      </c>
      <c r="C903" s="745">
        <v>89301303</v>
      </c>
      <c r="D903" s="746" t="s">
        <v>4982</v>
      </c>
      <c r="E903" s="747" t="s">
        <v>3888</v>
      </c>
      <c r="F903" s="745" t="s">
        <v>3881</v>
      </c>
      <c r="G903" s="745" t="s">
        <v>3906</v>
      </c>
      <c r="H903" s="745" t="s">
        <v>2717</v>
      </c>
      <c r="I903" s="745" t="s">
        <v>2902</v>
      </c>
      <c r="J903" s="745" t="s">
        <v>2907</v>
      </c>
      <c r="K903" s="745" t="s">
        <v>1108</v>
      </c>
      <c r="L903" s="748">
        <v>130.59</v>
      </c>
      <c r="M903" s="748">
        <v>6007.1399999999994</v>
      </c>
      <c r="N903" s="745">
        <v>46</v>
      </c>
      <c r="O903" s="749">
        <v>11</v>
      </c>
      <c r="P903" s="748">
        <v>2481.21</v>
      </c>
      <c r="Q903" s="750">
        <v>0.41304347826086962</v>
      </c>
      <c r="R903" s="745">
        <v>19</v>
      </c>
      <c r="S903" s="750">
        <v>0.41304347826086957</v>
      </c>
      <c r="T903" s="749">
        <v>5</v>
      </c>
      <c r="U903" s="744">
        <v>0.45454545454545453</v>
      </c>
    </row>
    <row r="904" spans="1:21" ht="14.4" customHeight="1" x14ac:dyDescent="0.3">
      <c r="A904" s="743">
        <v>30</v>
      </c>
      <c r="B904" s="745" t="s">
        <v>550</v>
      </c>
      <c r="C904" s="745">
        <v>89301303</v>
      </c>
      <c r="D904" s="746" t="s">
        <v>4982</v>
      </c>
      <c r="E904" s="747" t="s">
        <v>3888</v>
      </c>
      <c r="F904" s="745" t="s">
        <v>3881</v>
      </c>
      <c r="G904" s="745" t="s">
        <v>3906</v>
      </c>
      <c r="H904" s="745" t="s">
        <v>2717</v>
      </c>
      <c r="I904" s="745" t="s">
        <v>3008</v>
      </c>
      <c r="J904" s="745" t="s">
        <v>3012</v>
      </c>
      <c r="K904" s="745" t="s">
        <v>3752</v>
      </c>
      <c r="L904" s="748">
        <v>201.88</v>
      </c>
      <c r="M904" s="748">
        <v>3431.96</v>
      </c>
      <c r="N904" s="745">
        <v>17</v>
      </c>
      <c r="O904" s="749">
        <v>4</v>
      </c>
      <c r="P904" s="748">
        <v>2422.56</v>
      </c>
      <c r="Q904" s="750">
        <v>0.70588235294117641</v>
      </c>
      <c r="R904" s="745">
        <v>12</v>
      </c>
      <c r="S904" s="750">
        <v>0.70588235294117652</v>
      </c>
      <c r="T904" s="749">
        <v>3</v>
      </c>
      <c r="U904" s="744">
        <v>0.75</v>
      </c>
    </row>
    <row r="905" spans="1:21" ht="14.4" customHeight="1" x14ac:dyDescent="0.3">
      <c r="A905" s="743">
        <v>30</v>
      </c>
      <c r="B905" s="745" t="s">
        <v>550</v>
      </c>
      <c r="C905" s="745">
        <v>89301303</v>
      </c>
      <c r="D905" s="746" t="s">
        <v>4982</v>
      </c>
      <c r="E905" s="747" t="s">
        <v>3888</v>
      </c>
      <c r="F905" s="745" t="s">
        <v>3881</v>
      </c>
      <c r="G905" s="745" t="s">
        <v>3911</v>
      </c>
      <c r="H905" s="745" t="s">
        <v>2717</v>
      </c>
      <c r="I905" s="745" t="s">
        <v>2828</v>
      </c>
      <c r="J905" s="745" t="s">
        <v>2829</v>
      </c>
      <c r="K905" s="745" t="s">
        <v>2443</v>
      </c>
      <c r="L905" s="748">
        <v>41.89</v>
      </c>
      <c r="M905" s="748">
        <v>1214.81</v>
      </c>
      <c r="N905" s="745">
        <v>29</v>
      </c>
      <c r="O905" s="749">
        <v>6</v>
      </c>
      <c r="P905" s="748">
        <v>335.12</v>
      </c>
      <c r="Q905" s="750">
        <v>0.27586206896551724</v>
      </c>
      <c r="R905" s="745">
        <v>8</v>
      </c>
      <c r="S905" s="750">
        <v>0.27586206896551724</v>
      </c>
      <c r="T905" s="749">
        <v>2.5</v>
      </c>
      <c r="U905" s="744">
        <v>0.41666666666666669</v>
      </c>
    </row>
    <row r="906" spans="1:21" ht="14.4" customHeight="1" x14ac:dyDescent="0.3">
      <c r="A906" s="743">
        <v>30</v>
      </c>
      <c r="B906" s="745" t="s">
        <v>550</v>
      </c>
      <c r="C906" s="745">
        <v>89301303</v>
      </c>
      <c r="D906" s="746" t="s">
        <v>4982</v>
      </c>
      <c r="E906" s="747" t="s">
        <v>3888</v>
      </c>
      <c r="F906" s="745" t="s">
        <v>3881</v>
      </c>
      <c r="G906" s="745" t="s">
        <v>3915</v>
      </c>
      <c r="H906" s="745" t="s">
        <v>551</v>
      </c>
      <c r="I906" s="745" t="s">
        <v>3916</v>
      </c>
      <c r="J906" s="745" t="s">
        <v>3917</v>
      </c>
      <c r="K906" s="745" t="s">
        <v>3918</v>
      </c>
      <c r="L906" s="748">
        <v>31.43</v>
      </c>
      <c r="M906" s="748">
        <v>282.87</v>
      </c>
      <c r="N906" s="745">
        <v>9</v>
      </c>
      <c r="O906" s="749">
        <v>2.5</v>
      </c>
      <c r="P906" s="748">
        <v>94.289999999999992</v>
      </c>
      <c r="Q906" s="750">
        <v>0.33333333333333331</v>
      </c>
      <c r="R906" s="745">
        <v>3</v>
      </c>
      <c r="S906" s="750">
        <v>0.33333333333333331</v>
      </c>
      <c r="T906" s="749">
        <v>1</v>
      </c>
      <c r="U906" s="744">
        <v>0.4</v>
      </c>
    </row>
    <row r="907" spans="1:21" ht="14.4" customHeight="1" x14ac:dyDescent="0.3">
      <c r="A907" s="743">
        <v>30</v>
      </c>
      <c r="B907" s="745" t="s">
        <v>550</v>
      </c>
      <c r="C907" s="745">
        <v>89301303</v>
      </c>
      <c r="D907" s="746" t="s">
        <v>4982</v>
      </c>
      <c r="E907" s="747" t="s">
        <v>3888</v>
      </c>
      <c r="F907" s="745" t="s">
        <v>3881</v>
      </c>
      <c r="G907" s="745" t="s">
        <v>3915</v>
      </c>
      <c r="H907" s="745" t="s">
        <v>551</v>
      </c>
      <c r="I907" s="745" t="s">
        <v>3919</v>
      </c>
      <c r="J907" s="745" t="s">
        <v>3917</v>
      </c>
      <c r="K907" s="745" t="s">
        <v>3920</v>
      </c>
      <c r="L907" s="748">
        <v>0</v>
      </c>
      <c r="M907" s="748">
        <v>0</v>
      </c>
      <c r="N907" s="745">
        <v>2</v>
      </c>
      <c r="O907" s="749">
        <v>1</v>
      </c>
      <c r="P907" s="748"/>
      <c r="Q907" s="750"/>
      <c r="R907" s="745"/>
      <c r="S907" s="750">
        <v>0</v>
      </c>
      <c r="T907" s="749"/>
      <c r="U907" s="744">
        <v>0</v>
      </c>
    </row>
    <row r="908" spans="1:21" ht="14.4" customHeight="1" x14ac:dyDescent="0.3">
      <c r="A908" s="743">
        <v>30</v>
      </c>
      <c r="B908" s="745" t="s">
        <v>550</v>
      </c>
      <c r="C908" s="745">
        <v>89301303</v>
      </c>
      <c r="D908" s="746" t="s">
        <v>4982</v>
      </c>
      <c r="E908" s="747" t="s">
        <v>3888</v>
      </c>
      <c r="F908" s="745" t="s">
        <v>3881</v>
      </c>
      <c r="G908" s="745" t="s">
        <v>3915</v>
      </c>
      <c r="H908" s="745" t="s">
        <v>2717</v>
      </c>
      <c r="I908" s="745" t="s">
        <v>2815</v>
      </c>
      <c r="J908" s="745" t="s">
        <v>2816</v>
      </c>
      <c r="K908" s="745" t="s">
        <v>1293</v>
      </c>
      <c r="L908" s="748">
        <v>44.89</v>
      </c>
      <c r="M908" s="748">
        <v>942.69000000000017</v>
      </c>
      <c r="N908" s="745">
        <v>21</v>
      </c>
      <c r="O908" s="749">
        <v>4.5</v>
      </c>
      <c r="P908" s="748">
        <v>269.34000000000003</v>
      </c>
      <c r="Q908" s="750">
        <v>0.2857142857142857</v>
      </c>
      <c r="R908" s="745">
        <v>6</v>
      </c>
      <c r="S908" s="750">
        <v>0.2857142857142857</v>
      </c>
      <c r="T908" s="749">
        <v>1</v>
      </c>
      <c r="U908" s="744">
        <v>0.22222222222222221</v>
      </c>
    </row>
    <row r="909" spans="1:21" ht="14.4" customHeight="1" x14ac:dyDescent="0.3">
      <c r="A909" s="743">
        <v>30</v>
      </c>
      <c r="B909" s="745" t="s">
        <v>550</v>
      </c>
      <c r="C909" s="745">
        <v>89301303</v>
      </c>
      <c r="D909" s="746" t="s">
        <v>4982</v>
      </c>
      <c r="E909" s="747" t="s">
        <v>3888</v>
      </c>
      <c r="F909" s="745" t="s">
        <v>3881</v>
      </c>
      <c r="G909" s="745" t="s">
        <v>3915</v>
      </c>
      <c r="H909" s="745" t="s">
        <v>551</v>
      </c>
      <c r="I909" s="745" t="s">
        <v>4416</v>
      </c>
      <c r="J909" s="745" t="s">
        <v>4417</v>
      </c>
      <c r="K909" s="745" t="s">
        <v>1293</v>
      </c>
      <c r="L909" s="748">
        <v>44.89</v>
      </c>
      <c r="M909" s="748">
        <v>404.01</v>
      </c>
      <c r="N909" s="745">
        <v>9</v>
      </c>
      <c r="O909" s="749">
        <v>4</v>
      </c>
      <c r="P909" s="748">
        <v>269.33999999999997</v>
      </c>
      <c r="Q909" s="750">
        <v>0.66666666666666663</v>
      </c>
      <c r="R909" s="745">
        <v>6</v>
      </c>
      <c r="S909" s="750">
        <v>0.66666666666666663</v>
      </c>
      <c r="T909" s="749">
        <v>3</v>
      </c>
      <c r="U909" s="744">
        <v>0.75</v>
      </c>
    </row>
    <row r="910" spans="1:21" ht="14.4" customHeight="1" x14ac:dyDescent="0.3">
      <c r="A910" s="743">
        <v>30</v>
      </c>
      <c r="B910" s="745" t="s">
        <v>550</v>
      </c>
      <c r="C910" s="745">
        <v>89301303</v>
      </c>
      <c r="D910" s="746" t="s">
        <v>4982</v>
      </c>
      <c r="E910" s="747" t="s">
        <v>3888</v>
      </c>
      <c r="F910" s="745" t="s">
        <v>3881</v>
      </c>
      <c r="G910" s="745" t="s">
        <v>4584</v>
      </c>
      <c r="H910" s="745" t="s">
        <v>551</v>
      </c>
      <c r="I910" s="745" t="s">
        <v>1144</v>
      </c>
      <c r="J910" s="745" t="s">
        <v>1145</v>
      </c>
      <c r="K910" s="745" t="s">
        <v>1146</v>
      </c>
      <c r="L910" s="748">
        <v>105.83</v>
      </c>
      <c r="M910" s="748">
        <v>317.49</v>
      </c>
      <c r="N910" s="745">
        <v>3</v>
      </c>
      <c r="O910" s="749">
        <v>0.5</v>
      </c>
      <c r="P910" s="748"/>
      <c r="Q910" s="750">
        <v>0</v>
      </c>
      <c r="R910" s="745"/>
      <c r="S910" s="750">
        <v>0</v>
      </c>
      <c r="T910" s="749"/>
      <c r="U910" s="744">
        <v>0</v>
      </c>
    </row>
    <row r="911" spans="1:21" ht="14.4" customHeight="1" x14ac:dyDescent="0.3">
      <c r="A911" s="743">
        <v>30</v>
      </c>
      <c r="B911" s="745" t="s">
        <v>550</v>
      </c>
      <c r="C911" s="745">
        <v>89301303</v>
      </c>
      <c r="D911" s="746" t="s">
        <v>4982</v>
      </c>
      <c r="E911" s="747" t="s">
        <v>3888</v>
      </c>
      <c r="F911" s="745" t="s">
        <v>3881</v>
      </c>
      <c r="G911" s="745" t="s">
        <v>4584</v>
      </c>
      <c r="H911" s="745" t="s">
        <v>551</v>
      </c>
      <c r="I911" s="745" t="s">
        <v>4585</v>
      </c>
      <c r="J911" s="745" t="s">
        <v>4586</v>
      </c>
      <c r="K911" s="745" t="s">
        <v>1146</v>
      </c>
      <c r="L911" s="748">
        <v>120.95</v>
      </c>
      <c r="M911" s="748">
        <v>120.95</v>
      </c>
      <c r="N911" s="745">
        <v>1</v>
      </c>
      <c r="O911" s="749">
        <v>1</v>
      </c>
      <c r="P911" s="748"/>
      <c r="Q911" s="750">
        <v>0</v>
      </c>
      <c r="R911" s="745"/>
      <c r="S911" s="750">
        <v>0</v>
      </c>
      <c r="T911" s="749"/>
      <c r="U911" s="744">
        <v>0</v>
      </c>
    </row>
    <row r="912" spans="1:21" ht="14.4" customHeight="1" x14ac:dyDescent="0.3">
      <c r="A912" s="743">
        <v>30</v>
      </c>
      <c r="B912" s="745" t="s">
        <v>550</v>
      </c>
      <c r="C912" s="745">
        <v>89301303</v>
      </c>
      <c r="D912" s="746" t="s">
        <v>4982</v>
      </c>
      <c r="E912" s="747" t="s">
        <v>3888</v>
      </c>
      <c r="F912" s="745" t="s">
        <v>3881</v>
      </c>
      <c r="G912" s="745" t="s">
        <v>4584</v>
      </c>
      <c r="H912" s="745" t="s">
        <v>551</v>
      </c>
      <c r="I912" s="745" t="s">
        <v>4587</v>
      </c>
      <c r="J912" s="745" t="s">
        <v>1145</v>
      </c>
      <c r="K912" s="745" t="s">
        <v>1146</v>
      </c>
      <c r="L912" s="748">
        <v>105.83</v>
      </c>
      <c r="M912" s="748">
        <v>952.47</v>
      </c>
      <c r="N912" s="745">
        <v>9</v>
      </c>
      <c r="O912" s="749">
        <v>2</v>
      </c>
      <c r="P912" s="748">
        <v>317.49</v>
      </c>
      <c r="Q912" s="750">
        <v>0.33333333333333331</v>
      </c>
      <c r="R912" s="745">
        <v>3</v>
      </c>
      <c r="S912" s="750">
        <v>0.33333333333333331</v>
      </c>
      <c r="T912" s="749">
        <v>1</v>
      </c>
      <c r="U912" s="744">
        <v>0.5</v>
      </c>
    </row>
    <row r="913" spans="1:21" ht="14.4" customHeight="1" x14ac:dyDescent="0.3">
      <c r="A913" s="743">
        <v>30</v>
      </c>
      <c r="B913" s="745" t="s">
        <v>550</v>
      </c>
      <c r="C913" s="745">
        <v>89301303</v>
      </c>
      <c r="D913" s="746" t="s">
        <v>4982</v>
      </c>
      <c r="E913" s="747" t="s">
        <v>3888</v>
      </c>
      <c r="F913" s="745" t="s">
        <v>3881</v>
      </c>
      <c r="G913" s="745" t="s">
        <v>4584</v>
      </c>
      <c r="H913" s="745" t="s">
        <v>551</v>
      </c>
      <c r="I913" s="745" t="s">
        <v>4588</v>
      </c>
      <c r="J913" s="745" t="s">
        <v>1145</v>
      </c>
      <c r="K913" s="745" t="s">
        <v>2596</v>
      </c>
      <c r="L913" s="748">
        <v>0</v>
      </c>
      <c r="M913" s="748">
        <v>0</v>
      </c>
      <c r="N913" s="745">
        <v>1</v>
      </c>
      <c r="O913" s="749">
        <v>0.5</v>
      </c>
      <c r="P913" s="748"/>
      <c r="Q913" s="750"/>
      <c r="R913" s="745"/>
      <c r="S913" s="750">
        <v>0</v>
      </c>
      <c r="T913" s="749"/>
      <c r="U913" s="744">
        <v>0</v>
      </c>
    </row>
    <row r="914" spans="1:21" ht="14.4" customHeight="1" x14ac:dyDescent="0.3">
      <c r="A914" s="743">
        <v>30</v>
      </c>
      <c r="B914" s="745" t="s">
        <v>550</v>
      </c>
      <c r="C914" s="745">
        <v>89301303</v>
      </c>
      <c r="D914" s="746" t="s">
        <v>4982</v>
      </c>
      <c r="E914" s="747" t="s">
        <v>3888</v>
      </c>
      <c r="F914" s="745" t="s">
        <v>3881</v>
      </c>
      <c r="G914" s="745" t="s">
        <v>4584</v>
      </c>
      <c r="H914" s="745" t="s">
        <v>551</v>
      </c>
      <c r="I914" s="745" t="s">
        <v>1761</v>
      </c>
      <c r="J914" s="745" t="s">
        <v>1762</v>
      </c>
      <c r="K914" s="745" t="s">
        <v>1146</v>
      </c>
      <c r="L914" s="748">
        <v>126.1</v>
      </c>
      <c r="M914" s="748">
        <v>378.29999999999995</v>
      </c>
      <c r="N914" s="745">
        <v>3</v>
      </c>
      <c r="O914" s="749">
        <v>2</v>
      </c>
      <c r="P914" s="748">
        <v>126.1</v>
      </c>
      <c r="Q914" s="750">
        <v>0.33333333333333337</v>
      </c>
      <c r="R914" s="745">
        <v>1</v>
      </c>
      <c r="S914" s="750">
        <v>0.33333333333333331</v>
      </c>
      <c r="T914" s="749">
        <v>0.5</v>
      </c>
      <c r="U914" s="744">
        <v>0.25</v>
      </c>
    </row>
    <row r="915" spans="1:21" ht="14.4" customHeight="1" x14ac:dyDescent="0.3">
      <c r="A915" s="743">
        <v>30</v>
      </c>
      <c r="B915" s="745" t="s">
        <v>550</v>
      </c>
      <c r="C915" s="745">
        <v>89301303</v>
      </c>
      <c r="D915" s="746" t="s">
        <v>4982</v>
      </c>
      <c r="E915" s="747" t="s">
        <v>3888</v>
      </c>
      <c r="F915" s="745" t="s">
        <v>3881</v>
      </c>
      <c r="G915" s="745" t="s">
        <v>4584</v>
      </c>
      <c r="H915" s="745" t="s">
        <v>551</v>
      </c>
      <c r="I915" s="745" t="s">
        <v>4589</v>
      </c>
      <c r="J915" s="745" t="s">
        <v>1145</v>
      </c>
      <c r="K915" s="745" t="s">
        <v>2596</v>
      </c>
      <c r="L915" s="748">
        <v>0</v>
      </c>
      <c r="M915" s="748">
        <v>0</v>
      </c>
      <c r="N915" s="745">
        <v>2</v>
      </c>
      <c r="O915" s="749">
        <v>1.5</v>
      </c>
      <c r="P915" s="748"/>
      <c r="Q915" s="750"/>
      <c r="R915" s="745"/>
      <c r="S915" s="750">
        <v>0</v>
      </c>
      <c r="T915" s="749"/>
      <c r="U915" s="744">
        <v>0</v>
      </c>
    </row>
    <row r="916" spans="1:21" ht="14.4" customHeight="1" x14ac:dyDescent="0.3">
      <c r="A916" s="743">
        <v>30</v>
      </c>
      <c r="B916" s="745" t="s">
        <v>550</v>
      </c>
      <c r="C916" s="745">
        <v>89301303</v>
      </c>
      <c r="D916" s="746" t="s">
        <v>4982</v>
      </c>
      <c r="E916" s="747" t="s">
        <v>3888</v>
      </c>
      <c r="F916" s="745" t="s">
        <v>3881</v>
      </c>
      <c r="G916" s="745" t="s">
        <v>3921</v>
      </c>
      <c r="H916" s="745" t="s">
        <v>551</v>
      </c>
      <c r="I916" s="745" t="s">
        <v>1160</v>
      </c>
      <c r="J916" s="745" t="s">
        <v>3922</v>
      </c>
      <c r="K916" s="745" t="s">
        <v>3923</v>
      </c>
      <c r="L916" s="748">
        <v>0</v>
      </c>
      <c r="M916" s="748">
        <v>0</v>
      </c>
      <c r="N916" s="745">
        <v>4</v>
      </c>
      <c r="O916" s="749">
        <v>2</v>
      </c>
      <c r="P916" s="748">
        <v>0</v>
      </c>
      <c r="Q916" s="750"/>
      <c r="R916" s="745">
        <v>2</v>
      </c>
      <c r="S916" s="750">
        <v>0.5</v>
      </c>
      <c r="T916" s="749">
        <v>1</v>
      </c>
      <c r="U916" s="744">
        <v>0.5</v>
      </c>
    </row>
    <row r="917" spans="1:21" ht="14.4" customHeight="1" x14ac:dyDescent="0.3">
      <c r="A917" s="743">
        <v>30</v>
      </c>
      <c r="B917" s="745" t="s">
        <v>550</v>
      </c>
      <c r="C917" s="745">
        <v>89301303</v>
      </c>
      <c r="D917" s="746" t="s">
        <v>4982</v>
      </c>
      <c r="E917" s="747" t="s">
        <v>3888</v>
      </c>
      <c r="F917" s="745" t="s">
        <v>3881</v>
      </c>
      <c r="G917" s="745" t="s">
        <v>3921</v>
      </c>
      <c r="H917" s="745" t="s">
        <v>551</v>
      </c>
      <c r="I917" s="745" t="s">
        <v>4590</v>
      </c>
      <c r="J917" s="745" t="s">
        <v>3922</v>
      </c>
      <c r="K917" s="745" t="s">
        <v>3923</v>
      </c>
      <c r="L917" s="748">
        <v>0</v>
      </c>
      <c r="M917" s="748">
        <v>0</v>
      </c>
      <c r="N917" s="745">
        <v>1</v>
      </c>
      <c r="O917" s="749">
        <v>1</v>
      </c>
      <c r="P917" s="748"/>
      <c r="Q917" s="750"/>
      <c r="R917" s="745"/>
      <c r="S917" s="750">
        <v>0</v>
      </c>
      <c r="T917" s="749"/>
      <c r="U917" s="744">
        <v>0</v>
      </c>
    </row>
    <row r="918" spans="1:21" ht="14.4" customHeight="1" x14ac:dyDescent="0.3">
      <c r="A918" s="743">
        <v>30</v>
      </c>
      <c r="B918" s="745" t="s">
        <v>550</v>
      </c>
      <c r="C918" s="745">
        <v>89301303</v>
      </c>
      <c r="D918" s="746" t="s">
        <v>4982</v>
      </c>
      <c r="E918" s="747" t="s">
        <v>3888</v>
      </c>
      <c r="F918" s="745" t="s">
        <v>3881</v>
      </c>
      <c r="G918" s="745" t="s">
        <v>3921</v>
      </c>
      <c r="H918" s="745" t="s">
        <v>551</v>
      </c>
      <c r="I918" s="745" t="s">
        <v>4591</v>
      </c>
      <c r="J918" s="745" t="s">
        <v>4592</v>
      </c>
      <c r="K918" s="745" t="s">
        <v>2934</v>
      </c>
      <c r="L918" s="748">
        <v>0</v>
      </c>
      <c r="M918" s="748">
        <v>0</v>
      </c>
      <c r="N918" s="745">
        <v>3</v>
      </c>
      <c r="O918" s="749">
        <v>1</v>
      </c>
      <c r="P918" s="748"/>
      <c r="Q918" s="750"/>
      <c r="R918" s="745"/>
      <c r="S918" s="750">
        <v>0</v>
      </c>
      <c r="T918" s="749"/>
      <c r="U918" s="744">
        <v>0</v>
      </c>
    </row>
    <row r="919" spans="1:21" ht="14.4" customHeight="1" x14ac:dyDescent="0.3">
      <c r="A919" s="743">
        <v>30</v>
      </c>
      <c r="B919" s="745" t="s">
        <v>550</v>
      </c>
      <c r="C919" s="745">
        <v>89301303</v>
      </c>
      <c r="D919" s="746" t="s">
        <v>4982</v>
      </c>
      <c r="E919" s="747" t="s">
        <v>3888</v>
      </c>
      <c r="F919" s="745" t="s">
        <v>3881</v>
      </c>
      <c r="G919" s="745" t="s">
        <v>4532</v>
      </c>
      <c r="H919" s="745" t="s">
        <v>2717</v>
      </c>
      <c r="I919" s="745" t="s">
        <v>3473</v>
      </c>
      <c r="J919" s="745" t="s">
        <v>3474</v>
      </c>
      <c r="K919" s="745" t="s">
        <v>3778</v>
      </c>
      <c r="L919" s="748">
        <v>184.22</v>
      </c>
      <c r="M919" s="748">
        <v>368.44</v>
      </c>
      <c r="N919" s="745">
        <v>2</v>
      </c>
      <c r="O919" s="749">
        <v>1</v>
      </c>
      <c r="P919" s="748">
        <v>184.22</v>
      </c>
      <c r="Q919" s="750">
        <v>0.5</v>
      </c>
      <c r="R919" s="745">
        <v>1</v>
      </c>
      <c r="S919" s="750">
        <v>0.5</v>
      </c>
      <c r="T919" s="749">
        <v>0.5</v>
      </c>
      <c r="U919" s="744">
        <v>0.5</v>
      </c>
    </row>
    <row r="920" spans="1:21" ht="14.4" customHeight="1" x14ac:dyDescent="0.3">
      <c r="A920" s="743">
        <v>30</v>
      </c>
      <c r="B920" s="745" t="s">
        <v>550</v>
      </c>
      <c r="C920" s="745">
        <v>89301303</v>
      </c>
      <c r="D920" s="746" t="s">
        <v>4982</v>
      </c>
      <c r="E920" s="747" t="s">
        <v>3888</v>
      </c>
      <c r="F920" s="745" t="s">
        <v>3881</v>
      </c>
      <c r="G920" s="745" t="s">
        <v>3926</v>
      </c>
      <c r="H920" s="745" t="s">
        <v>2717</v>
      </c>
      <c r="I920" s="745" t="s">
        <v>2731</v>
      </c>
      <c r="J920" s="745" t="s">
        <v>2732</v>
      </c>
      <c r="K920" s="745" t="s">
        <v>3865</v>
      </c>
      <c r="L920" s="748">
        <v>275.48</v>
      </c>
      <c r="M920" s="748">
        <v>275.48</v>
      </c>
      <c r="N920" s="745">
        <v>1</v>
      </c>
      <c r="O920" s="749">
        <v>0.5</v>
      </c>
      <c r="P920" s="748"/>
      <c r="Q920" s="750">
        <v>0</v>
      </c>
      <c r="R920" s="745"/>
      <c r="S920" s="750">
        <v>0</v>
      </c>
      <c r="T920" s="749"/>
      <c r="U920" s="744">
        <v>0</v>
      </c>
    </row>
    <row r="921" spans="1:21" ht="14.4" customHeight="1" x14ac:dyDescent="0.3">
      <c r="A921" s="743">
        <v>30</v>
      </c>
      <c r="B921" s="745" t="s">
        <v>550</v>
      </c>
      <c r="C921" s="745">
        <v>89301303</v>
      </c>
      <c r="D921" s="746" t="s">
        <v>4982</v>
      </c>
      <c r="E921" s="747" t="s">
        <v>3888</v>
      </c>
      <c r="F921" s="745" t="s">
        <v>3881</v>
      </c>
      <c r="G921" s="745" t="s">
        <v>3926</v>
      </c>
      <c r="H921" s="745" t="s">
        <v>2717</v>
      </c>
      <c r="I921" s="745" t="s">
        <v>2731</v>
      </c>
      <c r="J921" s="745" t="s">
        <v>2732</v>
      </c>
      <c r="K921" s="745" t="s">
        <v>3865</v>
      </c>
      <c r="L921" s="748">
        <v>237.65</v>
      </c>
      <c r="M921" s="748">
        <v>475.3</v>
      </c>
      <c r="N921" s="745">
        <v>2</v>
      </c>
      <c r="O921" s="749">
        <v>1</v>
      </c>
      <c r="P921" s="748"/>
      <c r="Q921" s="750">
        <v>0</v>
      </c>
      <c r="R921" s="745"/>
      <c r="S921" s="750">
        <v>0</v>
      </c>
      <c r="T921" s="749"/>
      <c r="U921" s="744">
        <v>0</v>
      </c>
    </row>
    <row r="922" spans="1:21" ht="14.4" customHeight="1" x14ac:dyDescent="0.3">
      <c r="A922" s="743">
        <v>30</v>
      </c>
      <c r="B922" s="745" t="s">
        <v>550</v>
      </c>
      <c r="C922" s="745">
        <v>89301303</v>
      </c>
      <c r="D922" s="746" t="s">
        <v>4982</v>
      </c>
      <c r="E922" s="747" t="s">
        <v>3888</v>
      </c>
      <c r="F922" s="745" t="s">
        <v>3881</v>
      </c>
      <c r="G922" s="745" t="s">
        <v>3926</v>
      </c>
      <c r="H922" s="745" t="s">
        <v>2717</v>
      </c>
      <c r="I922" s="745" t="s">
        <v>2866</v>
      </c>
      <c r="J922" s="745" t="s">
        <v>2732</v>
      </c>
      <c r="K922" s="745" t="s">
        <v>1105</v>
      </c>
      <c r="L922" s="748">
        <v>118.82</v>
      </c>
      <c r="M922" s="748">
        <v>237.64</v>
      </c>
      <c r="N922" s="745">
        <v>2</v>
      </c>
      <c r="O922" s="749">
        <v>1.5</v>
      </c>
      <c r="P922" s="748">
        <v>118.82</v>
      </c>
      <c r="Q922" s="750">
        <v>0.5</v>
      </c>
      <c r="R922" s="745">
        <v>1</v>
      </c>
      <c r="S922" s="750">
        <v>0.5</v>
      </c>
      <c r="T922" s="749">
        <v>0.5</v>
      </c>
      <c r="U922" s="744">
        <v>0.33333333333333331</v>
      </c>
    </row>
    <row r="923" spans="1:21" ht="14.4" customHeight="1" x14ac:dyDescent="0.3">
      <c r="A923" s="743">
        <v>30</v>
      </c>
      <c r="B923" s="745" t="s">
        <v>550</v>
      </c>
      <c r="C923" s="745">
        <v>89301303</v>
      </c>
      <c r="D923" s="746" t="s">
        <v>4982</v>
      </c>
      <c r="E923" s="747" t="s">
        <v>3888</v>
      </c>
      <c r="F923" s="745" t="s">
        <v>3881</v>
      </c>
      <c r="G923" s="745" t="s">
        <v>4420</v>
      </c>
      <c r="H923" s="745" t="s">
        <v>551</v>
      </c>
      <c r="I923" s="745" t="s">
        <v>4593</v>
      </c>
      <c r="J923" s="745" t="s">
        <v>4594</v>
      </c>
      <c r="K923" s="745" t="s">
        <v>4595</v>
      </c>
      <c r="L923" s="748">
        <v>0</v>
      </c>
      <c r="M923" s="748">
        <v>0</v>
      </c>
      <c r="N923" s="745">
        <v>4</v>
      </c>
      <c r="O923" s="749">
        <v>1.5</v>
      </c>
      <c r="P923" s="748">
        <v>0</v>
      </c>
      <c r="Q923" s="750"/>
      <c r="R923" s="745">
        <v>1</v>
      </c>
      <c r="S923" s="750">
        <v>0.25</v>
      </c>
      <c r="T923" s="749">
        <v>0.5</v>
      </c>
      <c r="U923" s="744">
        <v>0.33333333333333331</v>
      </c>
    </row>
    <row r="924" spans="1:21" ht="14.4" customHeight="1" x14ac:dyDescent="0.3">
      <c r="A924" s="743">
        <v>30</v>
      </c>
      <c r="B924" s="745" t="s">
        <v>550</v>
      </c>
      <c r="C924" s="745">
        <v>89301303</v>
      </c>
      <c r="D924" s="746" t="s">
        <v>4982</v>
      </c>
      <c r="E924" s="747" t="s">
        <v>3888</v>
      </c>
      <c r="F924" s="745" t="s">
        <v>3881</v>
      </c>
      <c r="G924" s="745" t="s">
        <v>3927</v>
      </c>
      <c r="H924" s="745" t="s">
        <v>2717</v>
      </c>
      <c r="I924" s="745" t="s">
        <v>2964</v>
      </c>
      <c r="J924" s="745" t="s">
        <v>2965</v>
      </c>
      <c r="K924" s="745" t="s">
        <v>3843</v>
      </c>
      <c r="L924" s="748">
        <v>162.13</v>
      </c>
      <c r="M924" s="748">
        <v>162.13</v>
      </c>
      <c r="N924" s="745">
        <v>1</v>
      </c>
      <c r="O924" s="749">
        <v>0.5</v>
      </c>
      <c r="P924" s="748">
        <v>162.13</v>
      </c>
      <c r="Q924" s="750">
        <v>1</v>
      </c>
      <c r="R924" s="745">
        <v>1</v>
      </c>
      <c r="S924" s="750">
        <v>1</v>
      </c>
      <c r="T924" s="749">
        <v>0.5</v>
      </c>
      <c r="U924" s="744">
        <v>1</v>
      </c>
    </row>
    <row r="925" spans="1:21" ht="14.4" customHeight="1" x14ac:dyDescent="0.3">
      <c r="A925" s="743">
        <v>30</v>
      </c>
      <c r="B925" s="745" t="s">
        <v>550</v>
      </c>
      <c r="C925" s="745">
        <v>89301303</v>
      </c>
      <c r="D925" s="746" t="s">
        <v>4982</v>
      </c>
      <c r="E925" s="747" t="s">
        <v>3888</v>
      </c>
      <c r="F925" s="745" t="s">
        <v>3881</v>
      </c>
      <c r="G925" s="745" t="s">
        <v>4534</v>
      </c>
      <c r="H925" s="745" t="s">
        <v>551</v>
      </c>
      <c r="I925" s="745" t="s">
        <v>4596</v>
      </c>
      <c r="J925" s="745" t="s">
        <v>4597</v>
      </c>
      <c r="K925" s="745" t="s">
        <v>1293</v>
      </c>
      <c r="L925" s="748">
        <v>137.75</v>
      </c>
      <c r="M925" s="748">
        <v>137.75</v>
      </c>
      <c r="N925" s="745">
        <v>1</v>
      </c>
      <c r="O925" s="749">
        <v>1</v>
      </c>
      <c r="P925" s="748">
        <v>137.75</v>
      </c>
      <c r="Q925" s="750">
        <v>1</v>
      </c>
      <c r="R925" s="745">
        <v>1</v>
      </c>
      <c r="S925" s="750">
        <v>1</v>
      </c>
      <c r="T925" s="749">
        <v>1</v>
      </c>
      <c r="U925" s="744">
        <v>1</v>
      </c>
    </row>
    <row r="926" spans="1:21" ht="14.4" customHeight="1" x14ac:dyDescent="0.3">
      <c r="A926" s="743">
        <v>30</v>
      </c>
      <c r="B926" s="745" t="s">
        <v>550</v>
      </c>
      <c r="C926" s="745">
        <v>89301303</v>
      </c>
      <c r="D926" s="746" t="s">
        <v>4982</v>
      </c>
      <c r="E926" s="747" t="s">
        <v>3888</v>
      </c>
      <c r="F926" s="745" t="s">
        <v>3881</v>
      </c>
      <c r="G926" s="745" t="s">
        <v>3933</v>
      </c>
      <c r="H926" s="745" t="s">
        <v>551</v>
      </c>
      <c r="I926" s="745" t="s">
        <v>1137</v>
      </c>
      <c r="J926" s="745" t="s">
        <v>3934</v>
      </c>
      <c r="K926" s="745" t="s">
        <v>3935</v>
      </c>
      <c r="L926" s="748">
        <v>36.89</v>
      </c>
      <c r="M926" s="748">
        <v>996.03</v>
      </c>
      <c r="N926" s="745">
        <v>27</v>
      </c>
      <c r="O926" s="749">
        <v>5.5</v>
      </c>
      <c r="P926" s="748">
        <v>442.68</v>
      </c>
      <c r="Q926" s="750">
        <v>0.44444444444444448</v>
      </c>
      <c r="R926" s="745">
        <v>12</v>
      </c>
      <c r="S926" s="750">
        <v>0.44444444444444442</v>
      </c>
      <c r="T926" s="749">
        <v>2.5</v>
      </c>
      <c r="U926" s="744">
        <v>0.45454545454545453</v>
      </c>
    </row>
    <row r="927" spans="1:21" ht="14.4" customHeight="1" x14ac:dyDescent="0.3">
      <c r="A927" s="743">
        <v>30</v>
      </c>
      <c r="B927" s="745" t="s">
        <v>550</v>
      </c>
      <c r="C927" s="745">
        <v>89301303</v>
      </c>
      <c r="D927" s="746" t="s">
        <v>4982</v>
      </c>
      <c r="E927" s="747" t="s">
        <v>3888</v>
      </c>
      <c r="F927" s="745" t="s">
        <v>3881</v>
      </c>
      <c r="G927" s="745" t="s">
        <v>4598</v>
      </c>
      <c r="H927" s="745" t="s">
        <v>551</v>
      </c>
      <c r="I927" s="745" t="s">
        <v>4599</v>
      </c>
      <c r="J927" s="745" t="s">
        <v>2228</v>
      </c>
      <c r="K927" s="745" t="s">
        <v>4600</v>
      </c>
      <c r="L927" s="748">
        <v>0</v>
      </c>
      <c r="M927" s="748">
        <v>0</v>
      </c>
      <c r="N927" s="745">
        <v>1</v>
      </c>
      <c r="O927" s="749">
        <v>0.5</v>
      </c>
      <c r="P927" s="748">
        <v>0</v>
      </c>
      <c r="Q927" s="750"/>
      <c r="R927" s="745">
        <v>1</v>
      </c>
      <c r="S927" s="750">
        <v>1</v>
      </c>
      <c r="T927" s="749">
        <v>0.5</v>
      </c>
      <c r="U927" s="744">
        <v>1</v>
      </c>
    </row>
    <row r="928" spans="1:21" ht="14.4" customHeight="1" x14ac:dyDescent="0.3">
      <c r="A928" s="743">
        <v>30</v>
      </c>
      <c r="B928" s="745" t="s">
        <v>550</v>
      </c>
      <c r="C928" s="745">
        <v>89301303</v>
      </c>
      <c r="D928" s="746" t="s">
        <v>4982</v>
      </c>
      <c r="E928" s="747" t="s">
        <v>3888</v>
      </c>
      <c r="F928" s="745" t="s">
        <v>3881</v>
      </c>
      <c r="G928" s="745" t="s">
        <v>4598</v>
      </c>
      <c r="H928" s="745" t="s">
        <v>551</v>
      </c>
      <c r="I928" s="745" t="s">
        <v>2227</v>
      </c>
      <c r="J928" s="745" t="s">
        <v>2228</v>
      </c>
      <c r="K928" s="745" t="s">
        <v>4601</v>
      </c>
      <c r="L928" s="748">
        <v>147.36000000000001</v>
      </c>
      <c r="M928" s="748">
        <v>147.36000000000001</v>
      </c>
      <c r="N928" s="745">
        <v>1</v>
      </c>
      <c r="O928" s="749">
        <v>0.5</v>
      </c>
      <c r="P928" s="748">
        <v>147.36000000000001</v>
      </c>
      <c r="Q928" s="750">
        <v>1</v>
      </c>
      <c r="R928" s="745">
        <v>1</v>
      </c>
      <c r="S928" s="750">
        <v>1</v>
      </c>
      <c r="T928" s="749">
        <v>0.5</v>
      </c>
      <c r="U928" s="744">
        <v>1</v>
      </c>
    </row>
    <row r="929" spans="1:21" ht="14.4" customHeight="1" x14ac:dyDescent="0.3">
      <c r="A929" s="743">
        <v>30</v>
      </c>
      <c r="B929" s="745" t="s">
        <v>550</v>
      </c>
      <c r="C929" s="745">
        <v>89301303</v>
      </c>
      <c r="D929" s="746" t="s">
        <v>4982</v>
      </c>
      <c r="E929" s="747" t="s">
        <v>3888</v>
      </c>
      <c r="F929" s="745" t="s">
        <v>3881</v>
      </c>
      <c r="G929" s="745" t="s">
        <v>4602</v>
      </c>
      <c r="H929" s="745" t="s">
        <v>551</v>
      </c>
      <c r="I929" s="745" t="s">
        <v>1672</v>
      </c>
      <c r="J929" s="745" t="s">
        <v>1673</v>
      </c>
      <c r="K929" s="745" t="s">
        <v>1674</v>
      </c>
      <c r="L929" s="748">
        <v>84.78</v>
      </c>
      <c r="M929" s="748">
        <v>593.46</v>
      </c>
      <c r="N929" s="745">
        <v>7</v>
      </c>
      <c r="O929" s="749">
        <v>3</v>
      </c>
      <c r="P929" s="748">
        <v>593.46</v>
      </c>
      <c r="Q929" s="750">
        <v>1</v>
      </c>
      <c r="R929" s="745">
        <v>7</v>
      </c>
      <c r="S929" s="750">
        <v>1</v>
      </c>
      <c r="T929" s="749">
        <v>3</v>
      </c>
      <c r="U929" s="744">
        <v>1</v>
      </c>
    </row>
    <row r="930" spans="1:21" ht="14.4" customHeight="1" x14ac:dyDescent="0.3">
      <c r="A930" s="743">
        <v>30</v>
      </c>
      <c r="B930" s="745" t="s">
        <v>550</v>
      </c>
      <c r="C930" s="745">
        <v>89301303</v>
      </c>
      <c r="D930" s="746" t="s">
        <v>4982</v>
      </c>
      <c r="E930" s="747" t="s">
        <v>3888</v>
      </c>
      <c r="F930" s="745" t="s">
        <v>3881</v>
      </c>
      <c r="G930" s="745" t="s">
        <v>4602</v>
      </c>
      <c r="H930" s="745" t="s">
        <v>551</v>
      </c>
      <c r="I930" s="745" t="s">
        <v>1672</v>
      </c>
      <c r="J930" s="745" t="s">
        <v>1673</v>
      </c>
      <c r="K930" s="745" t="s">
        <v>1674</v>
      </c>
      <c r="L930" s="748">
        <v>105.7</v>
      </c>
      <c r="M930" s="748">
        <v>528.5</v>
      </c>
      <c r="N930" s="745">
        <v>5</v>
      </c>
      <c r="O930" s="749">
        <v>3</v>
      </c>
      <c r="P930" s="748">
        <v>211.4</v>
      </c>
      <c r="Q930" s="750">
        <v>0.4</v>
      </c>
      <c r="R930" s="745">
        <v>2</v>
      </c>
      <c r="S930" s="750">
        <v>0.4</v>
      </c>
      <c r="T930" s="749">
        <v>1</v>
      </c>
      <c r="U930" s="744">
        <v>0.33333333333333331</v>
      </c>
    </row>
    <row r="931" spans="1:21" ht="14.4" customHeight="1" x14ac:dyDescent="0.3">
      <c r="A931" s="743">
        <v>30</v>
      </c>
      <c r="B931" s="745" t="s">
        <v>550</v>
      </c>
      <c r="C931" s="745">
        <v>89301303</v>
      </c>
      <c r="D931" s="746" t="s">
        <v>4982</v>
      </c>
      <c r="E931" s="747" t="s">
        <v>3888</v>
      </c>
      <c r="F931" s="745" t="s">
        <v>3881</v>
      </c>
      <c r="G931" s="745" t="s">
        <v>4602</v>
      </c>
      <c r="H931" s="745" t="s">
        <v>551</v>
      </c>
      <c r="I931" s="745" t="s">
        <v>4603</v>
      </c>
      <c r="J931" s="745" t="s">
        <v>4604</v>
      </c>
      <c r="K931" s="745" t="s">
        <v>4605</v>
      </c>
      <c r="L931" s="748">
        <v>106.49</v>
      </c>
      <c r="M931" s="748">
        <v>319.46999999999997</v>
      </c>
      <c r="N931" s="745">
        <v>3</v>
      </c>
      <c r="O931" s="749">
        <v>0.5</v>
      </c>
      <c r="P931" s="748">
        <v>319.46999999999997</v>
      </c>
      <c r="Q931" s="750">
        <v>1</v>
      </c>
      <c r="R931" s="745">
        <v>3</v>
      </c>
      <c r="S931" s="750">
        <v>1</v>
      </c>
      <c r="T931" s="749">
        <v>0.5</v>
      </c>
      <c r="U931" s="744">
        <v>1</v>
      </c>
    </row>
    <row r="932" spans="1:21" ht="14.4" customHeight="1" x14ac:dyDescent="0.3">
      <c r="A932" s="743">
        <v>30</v>
      </c>
      <c r="B932" s="745" t="s">
        <v>550</v>
      </c>
      <c r="C932" s="745">
        <v>89301303</v>
      </c>
      <c r="D932" s="746" t="s">
        <v>4982</v>
      </c>
      <c r="E932" s="747" t="s">
        <v>3888</v>
      </c>
      <c r="F932" s="745" t="s">
        <v>3881</v>
      </c>
      <c r="G932" s="745" t="s">
        <v>4602</v>
      </c>
      <c r="H932" s="745" t="s">
        <v>551</v>
      </c>
      <c r="I932" s="745" t="s">
        <v>4603</v>
      </c>
      <c r="J932" s="745" t="s">
        <v>4604</v>
      </c>
      <c r="K932" s="745" t="s">
        <v>4605</v>
      </c>
      <c r="L932" s="748">
        <v>119.11</v>
      </c>
      <c r="M932" s="748">
        <v>357.33</v>
      </c>
      <c r="N932" s="745">
        <v>3</v>
      </c>
      <c r="O932" s="749">
        <v>0.5</v>
      </c>
      <c r="P932" s="748">
        <v>357.33</v>
      </c>
      <c r="Q932" s="750">
        <v>1</v>
      </c>
      <c r="R932" s="745">
        <v>3</v>
      </c>
      <c r="S932" s="750">
        <v>1</v>
      </c>
      <c r="T932" s="749">
        <v>0.5</v>
      </c>
      <c r="U932" s="744">
        <v>1</v>
      </c>
    </row>
    <row r="933" spans="1:21" ht="14.4" customHeight="1" x14ac:dyDescent="0.3">
      <c r="A933" s="743">
        <v>30</v>
      </c>
      <c r="B933" s="745" t="s">
        <v>550</v>
      </c>
      <c r="C933" s="745">
        <v>89301303</v>
      </c>
      <c r="D933" s="746" t="s">
        <v>4982</v>
      </c>
      <c r="E933" s="747" t="s">
        <v>3888</v>
      </c>
      <c r="F933" s="745" t="s">
        <v>3881</v>
      </c>
      <c r="G933" s="745" t="s">
        <v>4602</v>
      </c>
      <c r="H933" s="745" t="s">
        <v>551</v>
      </c>
      <c r="I933" s="745" t="s">
        <v>4603</v>
      </c>
      <c r="J933" s="745" t="s">
        <v>4604</v>
      </c>
      <c r="K933" s="745" t="s">
        <v>4605</v>
      </c>
      <c r="L933" s="748">
        <v>101.24</v>
      </c>
      <c r="M933" s="748">
        <v>303.71999999999997</v>
      </c>
      <c r="N933" s="745">
        <v>3</v>
      </c>
      <c r="O933" s="749">
        <v>1</v>
      </c>
      <c r="P933" s="748">
        <v>303.71999999999997</v>
      </c>
      <c r="Q933" s="750">
        <v>1</v>
      </c>
      <c r="R933" s="745">
        <v>3</v>
      </c>
      <c r="S933" s="750">
        <v>1</v>
      </c>
      <c r="T933" s="749">
        <v>1</v>
      </c>
      <c r="U933" s="744">
        <v>1</v>
      </c>
    </row>
    <row r="934" spans="1:21" ht="14.4" customHeight="1" x14ac:dyDescent="0.3">
      <c r="A934" s="743">
        <v>30</v>
      </c>
      <c r="B934" s="745" t="s">
        <v>550</v>
      </c>
      <c r="C934" s="745">
        <v>89301303</v>
      </c>
      <c r="D934" s="746" t="s">
        <v>4982</v>
      </c>
      <c r="E934" s="747" t="s">
        <v>3888</v>
      </c>
      <c r="F934" s="745" t="s">
        <v>3881</v>
      </c>
      <c r="G934" s="745" t="s">
        <v>4602</v>
      </c>
      <c r="H934" s="745" t="s">
        <v>551</v>
      </c>
      <c r="I934" s="745" t="s">
        <v>4606</v>
      </c>
      <c r="J934" s="745" t="s">
        <v>4607</v>
      </c>
      <c r="K934" s="745" t="s">
        <v>4608</v>
      </c>
      <c r="L934" s="748">
        <v>19.850000000000001</v>
      </c>
      <c r="M934" s="748">
        <v>39.700000000000003</v>
      </c>
      <c r="N934" s="745">
        <v>2</v>
      </c>
      <c r="O934" s="749">
        <v>0.5</v>
      </c>
      <c r="P934" s="748"/>
      <c r="Q934" s="750">
        <v>0</v>
      </c>
      <c r="R934" s="745"/>
      <c r="S934" s="750">
        <v>0</v>
      </c>
      <c r="T934" s="749"/>
      <c r="U934" s="744">
        <v>0</v>
      </c>
    </row>
    <row r="935" spans="1:21" ht="14.4" customHeight="1" x14ac:dyDescent="0.3">
      <c r="A935" s="743">
        <v>30</v>
      </c>
      <c r="B935" s="745" t="s">
        <v>550</v>
      </c>
      <c r="C935" s="745">
        <v>89301303</v>
      </c>
      <c r="D935" s="746" t="s">
        <v>4982</v>
      </c>
      <c r="E935" s="747" t="s">
        <v>3888</v>
      </c>
      <c r="F935" s="745" t="s">
        <v>3881</v>
      </c>
      <c r="G935" s="745" t="s">
        <v>4602</v>
      </c>
      <c r="H935" s="745" t="s">
        <v>551</v>
      </c>
      <c r="I935" s="745" t="s">
        <v>4609</v>
      </c>
      <c r="J935" s="745" t="s">
        <v>4610</v>
      </c>
      <c r="K935" s="745" t="s">
        <v>4611</v>
      </c>
      <c r="L935" s="748">
        <v>40.79</v>
      </c>
      <c r="M935" s="748">
        <v>81.58</v>
      </c>
      <c r="N935" s="745">
        <v>2</v>
      </c>
      <c r="O935" s="749">
        <v>1</v>
      </c>
      <c r="P935" s="748"/>
      <c r="Q935" s="750">
        <v>0</v>
      </c>
      <c r="R935" s="745"/>
      <c r="S935" s="750">
        <v>0</v>
      </c>
      <c r="T935" s="749"/>
      <c r="U935" s="744">
        <v>0</v>
      </c>
    </row>
    <row r="936" spans="1:21" ht="14.4" customHeight="1" x14ac:dyDescent="0.3">
      <c r="A936" s="743">
        <v>30</v>
      </c>
      <c r="B936" s="745" t="s">
        <v>550</v>
      </c>
      <c r="C936" s="745">
        <v>89301303</v>
      </c>
      <c r="D936" s="746" t="s">
        <v>4982</v>
      </c>
      <c r="E936" s="747" t="s">
        <v>3888</v>
      </c>
      <c r="F936" s="745" t="s">
        <v>3881</v>
      </c>
      <c r="G936" s="745" t="s">
        <v>4602</v>
      </c>
      <c r="H936" s="745" t="s">
        <v>551</v>
      </c>
      <c r="I936" s="745" t="s">
        <v>4612</v>
      </c>
      <c r="J936" s="745" t="s">
        <v>2348</v>
      </c>
      <c r="K936" s="745" t="s">
        <v>4613</v>
      </c>
      <c r="L936" s="748">
        <v>376.81</v>
      </c>
      <c r="M936" s="748">
        <v>376.81</v>
      </c>
      <c r="N936" s="745">
        <v>1</v>
      </c>
      <c r="O936" s="749">
        <v>0.5</v>
      </c>
      <c r="P936" s="748">
        <v>376.81</v>
      </c>
      <c r="Q936" s="750">
        <v>1</v>
      </c>
      <c r="R936" s="745">
        <v>1</v>
      </c>
      <c r="S936" s="750">
        <v>1</v>
      </c>
      <c r="T936" s="749">
        <v>0.5</v>
      </c>
      <c r="U936" s="744">
        <v>1</v>
      </c>
    </row>
    <row r="937" spans="1:21" ht="14.4" customHeight="1" x14ac:dyDescent="0.3">
      <c r="A937" s="743">
        <v>30</v>
      </c>
      <c r="B937" s="745" t="s">
        <v>550</v>
      </c>
      <c r="C937" s="745">
        <v>89301303</v>
      </c>
      <c r="D937" s="746" t="s">
        <v>4982</v>
      </c>
      <c r="E937" s="747" t="s">
        <v>3888</v>
      </c>
      <c r="F937" s="745" t="s">
        <v>3881</v>
      </c>
      <c r="G937" s="745" t="s">
        <v>4602</v>
      </c>
      <c r="H937" s="745" t="s">
        <v>551</v>
      </c>
      <c r="I937" s="745" t="s">
        <v>4614</v>
      </c>
      <c r="J937" s="745" t="s">
        <v>1191</v>
      </c>
      <c r="K937" s="745" t="s">
        <v>4615</v>
      </c>
      <c r="L937" s="748">
        <v>0</v>
      </c>
      <c r="M937" s="748">
        <v>0</v>
      </c>
      <c r="N937" s="745">
        <v>2</v>
      </c>
      <c r="O937" s="749">
        <v>0.5</v>
      </c>
      <c r="P937" s="748"/>
      <c r="Q937" s="750"/>
      <c r="R937" s="745"/>
      <c r="S937" s="750">
        <v>0</v>
      </c>
      <c r="T937" s="749"/>
      <c r="U937" s="744">
        <v>0</v>
      </c>
    </row>
    <row r="938" spans="1:21" ht="14.4" customHeight="1" x14ac:dyDescent="0.3">
      <c r="A938" s="743">
        <v>30</v>
      </c>
      <c r="B938" s="745" t="s">
        <v>550</v>
      </c>
      <c r="C938" s="745">
        <v>89301303</v>
      </c>
      <c r="D938" s="746" t="s">
        <v>4982</v>
      </c>
      <c r="E938" s="747" t="s">
        <v>3888</v>
      </c>
      <c r="F938" s="745" t="s">
        <v>3881</v>
      </c>
      <c r="G938" s="745" t="s">
        <v>3936</v>
      </c>
      <c r="H938" s="745" t="s">
        <v>551</v>
      </c>
      <c r="I938" s="745" t="s">
        <v>4616</v>
      </c>
      <c r="J938" s="745" t="s">
        <v>823</v>
      </c>
      <c r="K938" s="745" t="s">
        <v>3695</v>
      </c>
      <c r="L938" s="748">
        <v>115.3</v>
      </c>
      <c r="M938" s="748">
        <v>691.8</v>
      </c>
      <c r="N938" s="745">
        <v>6</v>
      </c>
      <c r="O938" s="749">
        <v>2</v>
      </c>
      <c r="P938" s="748">
        <v>461.2</v>
      </c>
      <c r="Q938" s="750">
        <v>0.66666666666666674</v>
      </c>
      <c r="R938" s="745">
        <v>4</v>
      </c>
      <c r="S938" s="750">
        <v>0.66666666666666663</v>
      </c>
      <c r="T938" s="749">
        <v>1</v>
      </c>
      <c r="U938" s="744">
        <v>0.5</v>
      </c>
    </row>
    <row r="939" spans="1:21" ht="14.4" customHeight="1" x14ac:dyDescent="0.3">
      <c r="A939" s="743">
        <v>30</v>
      </c>
      <c r="B939" s="745" t="s">
        <v>550</v>
      </c>
      <c r="C939" s="745">
        <v>89301303</v>
      </c>
      <c r="D939" s="746" t="s">
        <v>4982</v>
      </c>
      <c r="E939" s="747" t="s">
        <v>3888</v>
      </c>
      <c r="F939" s="745" t="s">
        <v>3881</v>
      </c>
      <c r="G939" s="745" t="s">
        <v>3936</v>
      </c>
      <c r="H939" s="745" t="s">
        <v>551</v>
      </c>
      <c r="I939" s="745" t="s">
        <v>822</v>
      </c>
      <c r="J939" s="745" t="s">
        <v>823</v>
      </c>
      <c r="K939" s="745" t="s">
        <v>3695</v>
      </c>
      <c r="L939" s="748">
        <v>115.3</v>
      </c>
      <c r="M939" s="748">
        <v>1614.2</v>
      </c>
      <c r="N939" s="745">
        <v>14</v>
      </c>
      <c r="O939" s="749">
        <v>3</v>
      </c>
      <c r="P939" s="748">
        <v>461.2</v>
      </c>
      <c r="Q939" s="750">
        <v>0.2857142857142857</v>
      </c>
      <c r="R939" s="745">
        <v>4</v>
      </c>
      <c r="S939" s="750">
        <v>0.2857142857142857</v>
      </c>
      <c r="T939" s="749">
        <v>1</v>
      </c>
      <c r="U939" s="744">
        <v>0.33333333333333331</v>
      </c>
    </row>
    <row r="940" spans="1:21" ht="14.4" customHeight="1" x14ac:dyDescent="0.3">
      <c r="A940" s="743">
        <v>30</v>
      </c>
      <c r="B940" s="745" t="s">
        <v>550</v>
      </c>
      <c r="C940" s="745">
        <v>89301303</v>
      </c>
      <c r="D940" s="746" t="s">
        <v>4982</v>
      </c>
      <c r="E940" s="747" t="s">
        <v>3888</v>
      </c>
      <c r="F940" s="745" t="s">
        <v>3881</v>
      </c>
      <c r="G940" s="745" t="s">
        <v>3936</v>
      </c>
      <c r="H940" s="745" t="s">
        <v>551</v>
      </c>
      <c r="I940" s="745" t="s">
        <v>1245</v>
      </c>
      <c r="J940" s="745" t="s">
        <v>823</v>
      </c>
      <c r="K940" s="745" t="s">
        <v>3937</v>
      </c>
      <c r="L940" s="748">
        <v>57.65</v>
      </c>
      <c r="M940" s="748">
        <v>288.25</v>
      </c>
      <c r="N940" s="745">
        <v>5</v>
      </c>
      <c r="O940" s="749">
        <v>1</v>
      </c>
      <c r="P940" s="748">
        <v>288.25</v>
      </c>
      <c r="Q940" s="750">
        <v>1</v>
      </c>
      <c r="R940" s="745">
        <v>5</v>
      </c>
      <c r="S940" s="750">
        <v>1</v>
      </c>
      <c r="T940" s="749">
        <v>1</v>
      </c>
      <c r="U940" s="744">
        <v>1</v>
      </c>
    </row>
    <row r="941" spans="1:21" ht="14.4" customHeight="1" x14ac:dyDescent="0.3">
      <c r="A941" s="743">
        <v>30</v>
      </c>
      <c r="B941" s="745" t="s">
        <v>550</v>
      </c>
      <c r="C941" s="745">
        <v>89301303</v>
      </c>
      <c r="D941" s="746" t="s">
        <v>4982</v>
      </c>
      <c r="E941" s="747" t="s">
        <v>3888</v>
      </c>
      <c r="F941" s="745" t="s">
        <v>3881</v>
      </c>
      <c r="G941" s="745" t="s">
        <v>3936</v>
      </c>
      <c r="H941" s="745" t="s">
        <v>551</v>
      </c>
      <c r="I941" s="745" t="s">
        <v>4423</v>
      </c>
      <c r="J941" s="745" t="s">
        <v>823</v>
      </c>
      <c r="K941" s="745" t="s">
        <v>3695</v>
      </c>
      <c r="L941" s="748">
        <v>115.3</v>
      </c>
      <c r="M941" s="748">
        <v>230.6</v>
      </c>
      <c r="N941" s="745">
        <v>2</v>
      </c>
      <c r="O941" s="749">
        <v>1.5</v>
      </c>
      <c r="P941" s="748">
        <v>230.6</v>
      </c>
      <c r="Q941" s="750">
        <v>1</v>
      </c>
      <c r="R941" s="745">
        <v>2</v>
      </c>
      <c r="S941" s="750">
        <v>1</v>
      </c>
      <c r="T941" s="749">
        <v>1.5</v>
      </c>
      <c r="U941" s="744">
        <v>1</v>
      </c>
    </row>
    <row r="942" spans="1:21" ht="14.4" customHeight="1" x14ac:dyDescent="0.3">
      <c r="A942" s="743">
        <v>30</v>
      </c>
      <c r="B942" s="745" t="s">
        <v>550</v>
      </c>
      <c r="C942" s="745">
        <v>89301303</v>
      </c>
      <c r="D942" s="746" t="s">
        <v>4982</v>
      </c>
      <c r="E942" s="747" t="s">
        <v>3888</v>
      </c>
      <c r="F942" s="745" t="s">
        <v>3881</v>
      </c>
      <c r="G942" s="745" t="s">
        <v>3936</v>
      </c>
      <c r="H942" s="745" t="s">
        <v>551</v>
      </c>
      <c r="I942" s="745" t="s">
        <v>4617</v>
      </c>
      <c r="J942" s="745" t="s">
        <v>823</v>
      </c>
      <c r="K942" s="745" t="s">
        <v>3695</v>
      </c>
      <c r="L942" s="748">
        <v>115.3</v>
      </c>
      <c r="M942" s="748">
        <v>115.3</v>
      </c>
      <c r="N942" s="745">
        <v>1</v>
      </c>
      <c r="O942" s="749">
        <v>1</v>
      </c>
      <c r="P942" s="748"/>
      <c r="Q942" s="750">
        <v>0</v>
      </c>
      <c r="R942" s="745"/>
      <c r="S942" s="750">
        <v>0</v>
      </c>
      <c r="T942" s="749"/>
      <c r="U942" s="744">
        <v>0</v>
      </c>
    </row>
    <row r="943" spans="1:21" ht="14.4" customHeight="1" x14ac:dyDescent="0.3">
      <c r="A943" s="743">
        <v>30</v>
      </c>
      <c r="B943" s="745" t="s">
        <v>550</v>
      </c>
      <c r="C943" s="745">
        <v>89301303</v>
      </c>
      <c r="D943" s="746" t="s">
        <v>4982</v>
      </c>
      <c r="E943" s="747" t="s">
        <v>3888</v>
      </c>
      <c r="F943" s="745" t="s">
        <v>3881</v>
      </c>
      <c r="G943" s="745" t="s">
        <v>3936</v>
      </c>
      <c r="H943" s="745" t="s">
        <v>551</v>
      </c>
      <c r="I943" s="745" t="s">
        <v>4618</v>
      </c>
      <c r="J943" s="745" t="s">
        <v>823</v>
      </c>
      <c r="K943" s="745" t="s">
        <v>3695</v>
      </c>
      <c r="L943" s="748">
        <v>115.3</v>
      </c>
      <c r="M943" s="748">
        <v>461.2</v>
      </c>
      <c r="N943" s="745">
        <v>4</v>
      </c>
      <c r="O943" s="749">
        <v>1</v>
      </c>
      <c r="P943" s="748"/>
      <c r="Q943" s="750">
        <v>0</v>
      </c>
      <c r="R943" s="745"/>
      <c r="S943" s="750">
        <v>0</v>
      </c>
      <c r="T943" s="749"/>
      <c r="U943" s="744">
        <v>0</v>
      </c>
    </row>
    <row r="944" spans="1:21" ht="14.4" customHeight="1" x14ac:dyDescent="0.3">
      <c r="A944" s="743">
        <v>30</v>
      </c>
      <c r="B944" s="745" t="s">
        <v>550</v>
      </c>
      <c r="C944" s="745">
        <v>89301303</v>
      </c>
      <c r="D944" s="746" t="s">
        <v>4982</v>
      </c>
      <c r="E944" s="747" t="s">
        <v>3888</v>
      </c>
      <c r="F944" s="745" t="s">
        <v>3881</v>
      </c>
      <c r="G944" s="745" t="s">
        <v>4619</v>
      </c>
      <c r="H944" s="745" t="s">
        <v>2717</v>
      </c>
      <c r="I944" s="745" t="s">
        <v>4620</v>
      </c>
      <c r="J944" s="745" t="s">
        <v>4621</v>
      </c>
      <c r="K944" s="745" t="s">
        <v>3767</v>
      </c>
      <c r="L944" s="748">
        <v>41.55</v>
      </c>
      <c r="M944" s="748">
        <v>373.95</v>
      </c>
      <c r="N944" s="745">
        <v>9</v>
      </c>
      <c r="O944" s="749">
        <v>3.5</v>
      </c>
      <c r="P944" s="748">
        <v>207.75</v>
      </c>
      <c r="Q944" s="750">
        <v>0.55555555555555558</v>
      </c>
      <c r="R944" s="745">
        <v>5</v>
      </c>
      <c r="S944" s="750">
        <v>0.55555555555555558</v>
      </c>
      <c r="T944" s="749">
        <v>2</v>
      </c>
      <c r="U944" s="744">
        <v>0.5714285714285714</v>
      </c>
    </row>
    <row r="945" spans="1:21" ht="14.4" customHeight="1" x14ac:dyDescent="0.3">
      <c r="A945" s="743">
        <v>30</v>
      </c>
      <c r="B945" s="745" t="s">
        <v>550</v>
      </c>
      <c r="C945" s="745">
        <v>89301303</v>
      </c>
      <c r="D945" s="746" t="s">
        <v>4982</v>
      </c>
      <c r="E945" s="747" t="s">
        <v>3888</v>
      </c>
      <c r="F945" s="745" t="s">
        <v>3881</v>
      </c>
      <c r="G945" s="745" t="s">
        <v>4619</v>
      </c>
      <c r="H945" s="745" t="s">
        <v>551</v>
      </c>
      <c r="I945" s="745" t="s">
        <v>4622</v>
      </c>
      <c r="J945" s="745" t="s">
        <v>4623</v>
      </c>
      <c r="K945" s="745" t="s">
        <v>3767</v>
      </c>
      <c r="L945" s="748">
        <v>41.55</v>
      </c>
      <c r="M945" s="748">
        <v>41.55</v>
      </c>
      <c r="N945" s="745">
        <v>1</v>
      </c>
      <c r="O945" s="749">
        <v>1</v>
      </c>
      <c r="P945" s="748"/>
      <c r="Q945" s="750">
        <v>0</v>
      </c>
      <c r="R945" s="745"/>
      <c r="S945" s="750">
        <v>0</v>
      </c>
      <c r="T945" s="749"/>
      <c r="U945" s="744">
        <v>0</v>
      </c>
    </row>
    <row r="946" spans="1:21" ht="14.4" customHeight="1" x14ac:dyDescent="0.3">
      <c r="A946" s="743">
        <v>30</v>
      </c>
      <c r="B946" s="745" t="s">
        <v>550</v>
      </c>
      <c r="C946" s="745">
        <v>89301303</v>
      </c>
      <c r="D946" s="746" t="s">
        <v>4982</v>
      </c>
      <c r="E946" s="747" t="s">
        <v>3888</v>
      </c>
      <c r="F946" s="745" t="s">
        <v>3881</v>
      </c>
      <c r="G946" s="745" t="s">
        <v>4619</v>
      </c>
      <c r="H946" s="745" t="s">
        <v>551</v>
      </c>
      <c r="I946" s="745" t="s">
        <v>4624</v>
      </c>
      <c r="J946" s="745" t="s">
        <v>4625</v>
      </c>
      <c r="K946" s="745" t="s">
        <v>4626</v>
      </c>
      <c r="L946" s="748">
        <v>41.55</v>
      </c>
      <c r="M946" s="748">
        <v>41.55</v>
      </c>
      <c r="N946" s="745">
        <v>1</v>
      </c>
      <c r="O946" s="749">
        <v>1</v>
      </c>
      <c r="P946" s="748"/>
      <c r="Q946" s="750">
        <v>0</v>
      </c>
      <c r="R946" s="745"/>
      <c r="S946" s="750">
        <v>0</v>
      </c>
      <c r="T946" s="749"/>
      <c r="U946" s="744">
        <v>0</v>
      </c>
    </row>
    <row r="947" spans="1:21" ht="14.4" customHeight="1" x14ac:dyDescent="0.3">
      <c r="A947" s="743">
        <v>30</v>
      </c>
      <c r="B947" s="745" t="s">
        <v>550</v>
      </c>
      <c r="C947" s="745">
        <v>89301303</v>
      </c>
      <c r="D947" s="746" t="s">
        <v>4982</v>
      </c>
      <c r="E947" s="747" t="s">
        <v>3888</v>
      </c>
      <c r="F947" s="745" t="s">
        <v>3881</v>
      </c>
      <c r="G947" s="745" t="s">
        <v>3941</v>
      </c>
      <c r="H947" s="745" t="s">
        <v>551</v>
      </c>
      <c r="I947" s="745" t="s">
        <v>1167</v>
      </c>
      <c r="J947" s="745" t="s">
        <v>1168</v>
      </c>
      <c r="K947" s="745" t="s">
        <v>1365</v>
      </c>
      <c r="L947" s="748">
        <v>0</v>
      </c>
      <c r="M947" s="748">
        <v>0</v>
      </c>
      <c r="N947" s="745">
        <v>1</v>
      </c>
      <c r="O947" s="749">
        <v>1</v>
      </c>
      <c r="P947" s="748">
        <v>0</v>
      </c>
      <c r="Q947" s="750"/>
      <c r="R947" s="745">
        <v>1</v>
      </c>
      <c r="S947" s="750">
        <v>1</v>
      </c>
      <c r="T947" s="749">
        <v>1</v>
      </c>
      <c r="U947" s="744">
        <v>1</v>
      </c>
    </row>
    <row r="948" spans="1:21" ht="14.4" customHeight="1" x14ac:dyDescent="0.3">
      <c r="A948" s="743">
        <v>30</v>
      </c>
      <c r="B948" s="745" t="s">
        <v>550</v>
      </c>
      <c r="C948" s="745">
        <v>89301303</v>
      </c>
      <c r="D948" s="746" t="s">
        <v>4982</v>
      </c>
      <c r="E948" s="747" t="s">
        <v>3888</v>
      </c>
      <c r="F948" s="745" t="s">
        <v>3881</v>
      </c>
      <c r="G948" s="745" t="s">
        <v>4627</v>
      </c>
      <c r="H948" s="745" t="s">
        <v>551</v>
      </c>
      <c r="I948" s="745" t="s">
        <v>4628</v>
      </c>
      <c r="J948" s="745" t="s">
        <v>4629</v>
      </c>
      <c r="K948" s="745" t="s">
        <v>4630</v>
      </c>
      <c r="L948" s="748">
        <v>629.78</v>
      </c>
      <c r="M948" s="748">
        <v>629.78</v>
      </c>
      <c r="N948" s="745">
        <v>1</v>
      </c>
      <c r="O948" s="749">
        <v>1</v>
      </c>
      <c r="P948" s="748"/>
      <c r="Q948" s="750">
        <v>0</v>
      </c>
      <c r="R948" s="745"/>
      <c r="S948" s="750">
        <v>0</v>
      </c>
      <c r="T948" s="749"/>
      <c r="U948" s="744">
        <v>0</v>
      </c>
    </row>
    <row r="949" spans="1:21" ht="14.4" customHeight="1" x14ac:dyDescent="0.3">
      <c r="A949" s="743">
        <v>30</v>
      </c>
      <c r="B949" s="745" t="s">
        <v>550</v>
      </c>
      <c r="C949" s="745">
        <v>89301303</v>
      </c>
      <c r="D949" s="746" t="s">
        <v>4982</v>
      </c>
      <c r="E949" s="747" t="s">
        <v>3888</v>
      </c>
      <c r="F949" s="745" t="s">
        <v>3881</v>
      </c>
      <c r="G949" s="745" t="s">
        <v>4627</v>
      </c>
      <c r="H949" s="745" t="s">
        <v>2717</v>
      </c>
      <c r="I949" s="745" t="s">
        <v>4631</v>
      </c>
      <c r="J949" s="745" t="s">
        <v>4632</v>
      </c>
      <c r="K949" s="745" t="s">
        <v>875</v>
      </c>
      <c r="L949" s="748">
        <v>97.97</v>
      </c>
      <c r="M949" s="748">
        <v>97.97</v>
      </c>
      <c r="N949" s="745">
        <v>1</v>
      </c>
      <c r="O949" s="749">
        <v>1</v>
      </c>
      <c r="P949" s="748"/>
      <c r="Q949" s="750">
        <v>0</v>
      </c>
      <c r="R949" s="745"/>
      <c r="S949" s="750">
        <v>0</v>
      </c>
      <c r="T949" s="749"/>
      <c r="U949" s="744">
        <v>0</v>
      </c>
    </row>
    <row r="950" spans="1:21" ht="14.4" customHeight="1" x14ac:dyDescent="0.3">
      <c r="A950" s="743">
        <v>30</v>
      </c>
      <c r="B950" s="745" t="s">
        <v>550</v>
      </c>
      <c r="C950" s="745">
        <v>89301303</v>
      </c>
      <c r="D950" s="746" t="s">
        <v>4982</v>
      </c>
      <c r="E950" s="747" t="s">
        <v>3888</v>
      </c>
      <c r="F950" s="745" t="s">
        <v>3881</v>
      </c>
      <c r="G950" s="745" t="s">
        <v>4169</v>
      </c>
      <c r="H950" s="745" t="s">
        <v>2717</v>
      </c>
      <c r="I950" s="745" t="s">
        <v>4633</v>
      </c>
      <c r="J950" s="745" t="s">
        <v>2849</v>
      </c>
      <c r="K950" s="745" t="s">
        <v>4634</v>
      </c>
      <c r="L950" s="748">
        <v>581.30999999999995</v>
      </c>
      <c r="M950" s="748">
        <v>581.30999999999995</v>
      </c>
      <c r="N950" s="745">
        <v>1</v>
      </c>
      <c r="O950" s="749">
        <v>0.5</v>
      </c>
      <c r="P950" s="748"/>
      <c r="Q950" s="750">
        <v>0</v>
      </c>
      <c r="R950" s="745"/>
      <c r="S950" s="750">
        <v>0</v>
      </c>
      <c r="T950" s="749"/>
      <c r="U950" s="744">
        <v>0</v>
      </c>
    </row>
    <row r="951" spans="1:21" ht="14.4" customHeight="1" x14ac:dyDescent="0.3">
      <c r="A951" s="743">
        <v>30</v>
      </c>
      <c r="B951" s="745" t="s">
        <v>550</v>
      </c>
      <c r="C951" s="745">
        <v>89301303</v>
      </c>
      <c r="D951" s="746" t="s">
        <v>4982</v>
      </c>
      <c r="E951" s="747" t="s">
        <v>3888</v>
      </c>
      <c r="F951" s="745" t="s">
        <v>3881</v>
      </c>
      <c r="G951" s="745" t="s">
        <v>3951</v>
      </c>
      <c r="H951" s="745" t="s">
        <v>551</v>
      </c>
      <c r="I951" s="745" t="s">
        <v>4635</v>
      </c>
      <c r="J951" s="745" t="s">
        <v>3953</v>
      </c>
      <c r="K951" s="745" t="s">
        <v>3960</v>
      </c>
      <c r="L951" s="748">
        <v>66.599999999999994</v>
      </c>
      <c r="M951" s="748">
        <v>333</v>
      </c>
      <c r="N951" s="745">
        <v>5</v>
      </c>
      <c r="O951" s="749">
        <v>2.5</v>
      </c>
      <c r="P951" s="748">
        <v>266.39999999999998</v>
      </c>
      <c r="Q951" s="750">
        <v>0.79999999999999993</v>
      </c>
      <c r="R951" s="745">
        <v>4</v>
      </c>
      <c r="S951" s="750">
        <v>0.8</v>
      </c>
      <c r="T951" s="749">
        <v>2</v>
      </c>
      <c r="U951" s="744">
        <v>0.8</v>
      </c>
    </row>
    <row r="952" spans="1:21" ht="14.4" customHeight="1" x14ac:dyDescent="0.3">
      <c r="A952" s="743">
        <v>30</v>
      </c>
      <c r="B952" s="745" t="s">
        <v>550</v>
      </c>
      <c r="C952" s="745">
        <v>89301303</v>
      </c>
      <c r="D952" s="746" t="s">
        <v>4982</v>
      </c>
      <c r="E952" s="747" t="s">
        <v>3888</v>
      </c>
      <c r="F952" s="745" t="s">
        <v>3881</v>
      </c>
      <c r="G952" s="745" t="s">
        <v>3951</v>
      </c>
      <c r="H952" s="745" t="s">
        <v>551</v>
      </c>
      <c r="I952" s="745" t="s">
        <v>3958</v>
      </c>
      <c r="J952" s="745" t="s">
        <v>3959</v>
      </c>
      <c r="K952" s="745" t="s">
        <v>3954</v>
      </c>
      <c r="L952" s="748">
        <v>0</v>
      </c>
      <c r="M952" s="748">
        <v>0</v>
      </c>
      <c r="N952" s="745">
        <v>1</v>
      </c>
      <c r="O952" s="749">
        <v>0.5</v>
      </c>
      <c r="P952" s="748"/>
      <c r="Q952" s="750"/>
      <c r="R952" s="745"/>
      <c r="S952" s="750">
        <v>0</v>
      </c>
      <c r="T952" s="749"/>
      <c r="U952" s="744">
        <v>0</v>
      </c>
    </row>
    <row r="953" spans="1:21" ht="14.4" customHeight="1" x14ac:dyDescent="0.3">
      <c r="A953" s="743">
        <v>30</v>
      </c>
      <c r="B953" s="745" t="s">
        <v>550</v>
      </c>
      <c r="C953" s="745">
        <v>89301303</v>
      </c>
      <c r="D953" s="746" t="s">
        <v>4982</v>
      </c>
      <c r="E953" s="747" t="s">
        <v>3888</v>
      </c>
      <c r="F953" s="745" t="s">
        <v>3881</v>
      </c>
      <c r="G953" s="745" t="s">
        <v>3951</v>
      </c>
      <c r="H953" s="745" t="s">
        <v>551</v>
      </c>
      <c r="I953" s="745" t="s">
        <v>1248</v>
      </c>
      <c r="J953" s="745" t="s">
        <v>3959</v>
      </c>
      <c r="K953" s="745" t="s">
        <v>3960</v>
      </c>
      <c r="L953" s="748">
        <v>66.599999999999994</v>
      </c>
      <c r="M953" s="748">
        <v>199.79999999999998</v>
      </c>
      <c r="N953" s="745">
        <v>3</v>
      </c>
      <c r="O953" s="749">
        <v>2</v>
      </c>
      <c r="P953" s="748">
        <v>66.599999999999994</v>
      </c>
      <c r="Q953" s="750">
        <v>0.33333333333333331</v>
      </c>
      <c r="R953" s="745">
        <v>1</v>
      </c>
      <c r="S953" s="750">
        <v>0.33333333333333331</v>
      </c>
      <c r="T953" s="749">
        <v>0.5</v>
      </c>
      <c r="U953" s="744">
        <v>0.25</v>
      </c>
    </row>
    <row r="954" spans="1:21" ht="14.4" customHeight="1" x14ac:dyDescent="0.3">
      <c r="A954" s="743">
        <v>30</v>
      </c>
      <c r="B954" s="745" t="s">
        <v>550</v>
      </c>
      <c r="C954" s="745">
        <v>89301303</v>
      </c>
      <c r="D954" s="746" t="s">
        <v>4982</v>
      </c>
      <c r="E954" s="747" t="s">
        <v>3888</v>
      </c>
      <c r="F954" s="745" t="s">
        <v>3881</v>
      </c>
      <c r="G954" s="745" t="s">
        <v>4442</v>
      </c>
      <c r="H954" s="745" t="s">
        <v>2717</v>
      </c>
      <c r="I954" s="745" t="s">
        <v>2932</v>
      </c>
      <c r="J954" s="745" t="s">
        <v>2933</v>
      </c>
      <c r="K954" s="745" t="s">
        <v>2934</v>
      </c>
      <c r="L954" s="748">
        <v>58.29</v>
      </c>
      <c r="M954" s="748">
        <v>174.87</v>
      </c>
      <c r="N954" s="745">
        <v>3</v>
      </c>
      <c r="O954" s="749">
        <v>0.5</v>
      </c>
      <c r="P954" s="748"/>
      <c r="Q954" s="750">
        <v>0</v>
      </c>
      <c r="R954" s="745"/>
      <c r="S954" s="750">
        <v>0</v>
      </c>
      <c r="T954" s="749"/>
      <c r="U954" s="744">
        <v>0</v>
      </c>
    </row>
    <row r="955" spans="1:21" ht="14.4" customHeight="1" x14ac:dyDescent="0.3">
      <c r="A955" s="743">
        <v>30</v>
      </c>
      <c r="B955" s="745" t="s">
        <v>550</v>
      </c>
      <c r="C955" s="745">
        <v>89301303</v>
      </c>
      <c r="D955" s="746" t="s">
        <v>4982</v>
      </c>
      <c r="E955" s="747" t="s">
        <v>3888</v>
      </c>
      <c r="F955" s="745" t="s">
        <v>3881</v>
      </c>
      <c r="G955" s="745" t="s">
        <v>4442</v>
      </c>
      <c r="H955" s="745" t="s">
        <v>2717</v>
      </c>
      <c r="I955" s="745" t="s">
        <v>2932</v>
      </c>
      <c r="J955" s="745" t="s">
        <v>2933</v>
      </c>
      <c r="K955" s="745" t="s">
        <v>2934</v>
      </c>
      <c r="L955" s="748">
        <v>48.35</v>
      </c>
      <c r="M955" s="748">
        <v>290.10000000000002</v>
      </c>
      <c r="N955" s="745">
        <v>6</v>
      </c>
      <c r="O955" s="749">
        <v>1</v>
      </c>
      <c r="P955" s="748"/>
      <c r="Q955" s="750">
        <v>0</v>
      </c>
      <c r="R955" s="745"/>
      <c r="S955" s="750">
        <v>0</v>
      </c>
      <c r="T955" s="749"/>
      <c r="U955" s="744">
        <v>0</v>
      </c>
    </row>
    <row r="956" spans="1:21" ht="14.4" customHeight="1" x14ac:dyDescent="0.3">
      <c r="A956" s="743">
        <v>30</v>
      </c>
      <c r="B956" s="745" t="s">
        <v>550</v>
      </c>
      <c r="C956" s="745">
        <v>89301303</v>
      </c>
      <c r="D956" s="746" t="s">
        <v>4982</v>
      </c>
      <c r="E956" s="747" t="s">
        <v>3888</v>
      </c>
      <c r="F956" s="745" t="s">
        <v>3881</v>
      </c>
      <c r="G956" s="745" t="s">
        <v>4636</v>
      </c>
      <c r="H956" s="745" t="s">
        <v>551</v>
      </c>
      <c r="I956" s="745" t="s">
        <v>1074</v>
      </c>
      <c r="J956" s="745" t="s">
        <v>4637</v>
      </c>
      <c r="K956" s="745" t="s">
        <v>4638</v>
      </c>
      <c r="L956" s="748">
        <v>110.63</v>
      </c>
      <c r="M956" s="748">
        <v>442.52</v>
      </c>
      <c r="N956" s="745">
        <v>4</v>
      </c>
      <c r="O956" s="749">
        <v>2.5</v>
      </c>
      <c r="P956" s="748">
        <v>221.26</v>
      </c>
      <c r="Q956" s="750">
        <v>0.5</v>
      </c>
      <c r="R956" s="745">
        <v>2</v>
      </c>
      <c r="S956" s="750">
        <v>0.5</v>
      </c>
      <c r="T956" s="749">
        <v>1</v>
      </c>
      <c r="U956" s="744">
        <v>0.4</v>
      </c>
    </row>
    <row r="957" spans="1:21" ht="14.4" customHeight="1" x14ac:dyDescent="0.3">
      <c r="A957" s="743">
        <v>30</v>
      </c>
      <c r="B957" s="745" t="s">
        <v>550</v>
      </c>
      <c r="C957" s="745">
        <v>89301303</v>
      </c>
      <c r="D957" s="746" t="s">
        <v>4982</v>
      </c>
      <c r="E957" s="747" t="s">
        <v>3888</v>
      </c>
      <c r="F957" s="745" t="s">
        <v>3881</v>
      </c>
      <c r="G957" s="745" t="s">
        <v>4636</v>
      </c>
      <c r="H957" s="745" t="s">
        <v>551</v>
      </c>
      <c r="I957" s="745" t="s">
        <v>4639</v>
      </c>
      <c r="J957" s="745" t="s">
        <v>4640</v>
      </c>
      <c r="K957" s="745" t="s">
        <v>4641</v>
      </c>
      <c r="L957" s="748">
        <v>0</v>
      </c>
      <c r="M957" s="748">
        <v>0</v>
      </c>
      <c r="N957" s="745">
        <v>1</v>
      </c>
      <c r="O957" s="749">
        <v>0.5</v>
      </c>
      <c r="P957" s="748"/>
      <c r="Q957" s="750"/>
      <c r="R957" s="745"/>
      <c r="S957" s="750">
        <v>0</v>
      </c>
      <c r="T957" s="749"/>
      <c r="U957" s="744">
        <v>0</v>
      </c>
    </row>
    <row r="958" spans="1:21" ht="14.4" customHeight="1" x14ac:dyDescent="0.3">
      <c r="A958" s="743">
        <v>30</v>
      </c>
      <c r="B958" s="745" t="s">
        <v>550</v>
      </c>
      <c r="C958" s="745">
        <v>89301303</v>
      </c>
      <c r="D958" s="746" t="s">
        <v>4982</v>
      </c>
      <c r="E958" s="747" t="s">
        <v>3888</v>
      </c>
      <c r="F958" s="745" t="s">
        <v>3881</v>
      </c>
      <c r="G958" s="745" t="s">
        <v>3964</v>
      </c>
      <c r="H958" s="745" t="s">
        <v>551</v>
      </c>
      <c r="I958" s="745" t="s">
        <v>1100</v>
      </c>
      <c r="J958" s="745" t="s">
        <v>1101</v>
      </c>
      <c r="K958" s="745" t="s">
        <v>3965</v>
      </c>
      <c r="L958" s="748">
        <v>163.9</v>
      </c>
      <c r="M958" s="748">
        <v>9997.8999999999978</v>
      </c>
      <c r="N958" s="745">
        <v>61</v>
      </c>
      <c r="O958" s="749">
        <v>14.5</v>
      </c>
      <c r="P958" s="748">
        <v>2950.2</v>
      </c>
      <c r="Q958" s="750">
        <v>0.2950819672131148</v>
      </c>
      <c r="R958" s="745">
        <v>18</v>
      </c>
      <c r="S958" s="750">
        <v>0.29508196721311475</v>
      </c>
      <c r="T958" s="749">
        <v>4.5</v>
      </c>
      <c r="U958" s="744">
        <v>0.31034482758620691</v>
      </c>
    </row>
    <row r="959" spans="1:21" ht="14.4" customHeight="1" x14ac:dyDescent="0.3">
      <c r="A959" s="743">
        <v>30</v>
      </c>
      <c r="B959" s="745" t="s">
        <v>550</v>
      </c>
      <c r="C959" s="745">
        <v>89301303</v>
      </c>
      <c r="D959" s="746" t="s">
        <v>4982</v>
      </c>
      <c r="E959" s="747" t="s">
        <v>3888</v>
      </c>
      <c r="F959" s="745" t="s">
        <v>3881</v>
      </c>
      <c r="G959" s="745" t="s">
        <v>3966</v>
      </c>
      <c r="H959" s="745" t="s">
        <v>551</v>
      </c>
      <c r="I959" s="745" t="s">
        <v>3967</v>
      </c>
      <c r="J959" s="745" t="s">
        <v>3968</v>
      </c>
      <c r="K959" s="745" t="s">
        <v>1012</v>
      </c>
      <c r="L959" s="748">
        <v>33.36</v>
      </c>
      <c r="M959" s="748">
        <v>567.12</v>
      </c>
      <c r="N959" s="745">
        <v>17</v>
      </c>
      <c r="O959" s="749">
        <v>4.5</v>
      </c>
      <c r="P959" s="748">
        <v>567.12</v>
      </c>
      <c r="Q959" s="750">
        <v>1</v>
      </c>
      <c r="R959" s="745">
        <v>17</v>
      </c>
      <c r="S959" s="750">
        <v>1</v>
      </c>
      <c r="T959" s="749">
        <v>4.5</v>
      </c>
      <c r="U959" s="744">
        <v>1</v>
      </c>
    </row>
    <row r="960" spans="1:21" ht="14.4" customHeight="1" x14ac:dyDescent="0.3">
      <c r="A960" s="743">
        <v>30</v>
      </c>
      <c r="B960" s="745" t="s">
        <v>550</v>
      </c>
      <c r="C960" s="745">
        <v>89301303</v>
      </c>
      <c r="D960" s="746" t="s">
        <v>4982</v>
      </c>
      <c r="E960" s="747" t="s">
        <v>3888</v>
      </c>
      <c r="F960" s="745" t="s">
        <v>3881</v>
      </c>
      <c r="G960" s="745" t="s">
        <v>3969</v>
      </c>
      <c r="H960" s="745" t="s">
        <v>551</v>
      </c>
      <c r="I960" s="745" t="s">
        <v>968</v>
      </c>
      <c r="J960" s="745" t="s">
        <v>969</v>
      </c>
      <c r="K960" s="745" t="s">
        <v>970</v>
      </c>
      <c r="L960" s="748">
        <v>56.23</v>
      </c>
      <c r="M960" s="748">
        <v>224.92</v>
      </c>
      <c r="N960" s="745">
        <v>4</v>
      </c>
      <c r="O960" s="749">
        <v>2.5</v>
      </c>
      <c r="P960" s="748">
        <v>224.92</v>
      </c>
      <c r="Q960" s="750">
        <v>1</v>
      </c>
      <c r="R960" s="745">
        <v>4</v>
      </c>
      <c r="S960" s="750">
        <v>1</v>
      </c>
      <c r="T960" s="749">
        <v>2.5</v>
      </c>
      <c r="U960" s="744">
        <v>1</v>
      </c>
    </row>
    <row r="961" spans="1:21" ht="14.4" customHeight="1" x14ac:dyDescent="0.3">
      <c r="A961" s="743">
        <v>30</v>
      </c>
      <c r="B961" s="745" t="s">
        <v>550</v>
      </c>
      <c r="C961" s="745">
        <v>89301303</v>
      </c>
      <c r="D961" s="746" t="s">
        <v>4982</v>
      </c>
      <c r="E961" s="747" t="s">
        <v>3888</v>
      </c>
      <c r="F961" s="745" t="s">
        <v>3881</v>
      </c>
      <c r="G961" s="745" t="s">
        <v>3969</v>
      </c>
      <c r="H961" s="745" t="s">
        <v>551</v>
      </c>
      <c r="I961" s="745" t="s">
        <v>4642</v>
      </c>
      <c r="J961" s="745" t="s">
        <v>1215</v>
      </c>
      <c r="K961" s="745" t="s">
        <v>985</v>
      </c>
      <c r="L961" s="748">
        <v>0</v>
      </c>
      <c r="M961" s="748">
        <v>0</v>
      </c>
      <c r="N961" s="745">
        <v>2</v>
      </c>
      <c r="O961" s="749">
        <v>0.5</v>
      </c>
      <c r="P961" s="748">
        <v>0</v>
      </c>
      <c r="Q961" s="750"/>
      <c r="R961" s="745">
        <v>2</v>
      </c>
      <c r="S961" s="750">
        <v>1</v>
      </c>
      <c r="T961" s="749">
        <v>0.5</v>
      </c>
      <c r="U961" s="744">
        <v>1</v>
      </c>
    </row>
    <row r="962" spans="1:21" ht="14.4" customHeight="1" x14ac:dyDescent="0.3">
      <c r="A962" s="743">
        <v>30</v>
      </c>
      <c r="B962" s="745" t="s">
        <v>550</v>
      </c>
      <c r="C962" s="745">
        <v>89301303</v>
      </c>
      <c r="D962" s="746" t="s">
        <v>4982</v>
      </c>
      <c r="E962" s="747" t="s">
        <v>3888</v>
      </c>
      <c r="F962" s="745" t="s">
        <v>3881</v>
      </c>
      <c r="G962" s="745" t="s">
        <v>3969</v>
      </c>
      <c r="H962" s="745" t="s">
        <v>551</v>
      </c>
      <c r="I962" s="745" t="s">
        <v>1214</v>
      </c>
      <c r="J962" s="745" t="s">
        <v>1215</v>
      </c>
      <c r="K962" s="745" t="s">
        <v>1146</v>
      </c>
      <c r="L962" s="748">
        <v>33.729999999999997</v>
      </c>
      <c r="M962" s="748">
        <v>202.38</v>
      </c>
      <c r="N962" s="745">
        <v>6</v>
      </c>
      <c r="O962" s="749">
        <v>1</v>
      </c>
      <c r="P962" s="748"/>
      <c r="Q962" s="750">
        <v>0</v>
      </c>
      <c r="R962" s="745"/>
      <c r="S962" s="750">
        <v>0</v>
      </c>
      <c r="T962" s="749"/>
      <c r="U962" s="744">
        <v>0</v>
      </c>
    </row>
    <row r="963" spans="1:21" ht="14.4" customHeight="1" x14ac:dyDescent="0.3">
      <c r="A963" s="743">
        <v>30</v>
      </c>
      <c r="B963" s="745" t="s">
        <v>550</v>
      </c>
      <c r="C963" s="745">
        <v>89301303</v>
      </c>
      <c r="D963" s="746" t="s">
        <v>4982</v>
      </c>
      <c r="E963" s="747" t="s">
        <v>3888</v>
      </c>
      <c r="F963" s="745" t="s">
        <v>3881</v>
      </c>
      <c r="G963" s="745" t="s">
        <v>4643</v>
      </c>
      <c r="H963" s="745" t="s">
        <v>551</v>
      </c>
      <c r="I963" s="745" t="s">
        <v>4644</v>
      </c>
      <c r="J963" s="745" t="s">
        <v>3545</v>
      </c>
      <c r="K963" s="745" t="s">
        <v>3346</v>
      </c>
      <c r="L963" s="748">
        <v>0</v>
      </c>
      <c r="M963" s="748">
        <v>0</v>
      </c>
      <c r="N963" s="745">
        <v>2</v>
      </c>
      <c r="O963" s="749">
        <v>1</v>
      </c>
      <c r="P963" s="748">
        <v>0</v>
      </c>
      <c r="Q963" s="750"/>
      <c r="R963" s="745">
        <v>2</v>
      </c>
      <c r="S963" s="750">
        <v>1</v>
      </c>
      <c r="T963" s="749">
        <v>1</v>
      </c>
      <c r="U963" s="744">
        <v>1</v>
      </c>
    </row>
    <row r="964" spans="1:21" ht="14.4" customHeight="1" x14ac:dyDescent="0.3">
      <c r="A964" s="743">
        <v>30</v>
      </c>
      <c r="B964" s="745" t="s">
        <v>550</v>
      </c>
      <c r="C964" s="745">
        <v>89301303</v>
      </c>
      <c r="D964" s="746" t="s">
        <v>4982</v>
      </c>
      <c r="E964" s="747" t="s">
        <v>3888</v>
      </c>
      <c r="F964" s="745" t="s">
        <v>3881</v>
      </c>
      <c r="G964" s="745" t="s">
        <v>3977</v>
      </c>
      <c r="H964" s="745" t="s">
        <v>551</v>
      </c>
      <c r="I964" s="745" t="s">
        <v>2036</v>
      </c>
      <c r="J964" s="745" t="s">
        <v>2037</v>
      </c>
      <c r="K964" s="745" t="s">
        <v>3978</v>
      </c>
      <c r="L964" s="748">
        <v>23.72</v>
      </c>
      <c r="M964" s="748">
        <v>332.08</v>
      </c>
      <c r="N964" s="745">
        <v>14</v>
      </c>
      <c r="O964" s="749">
        <v>11</v>
      </c>
      <c r="P964" s="748">
        <v>213.48</v>
      </c>
      <c r="Q964" s="750">
        <v>0.6428571428571429</v>
      </c>
      <c r="R964" s="745">
        <v>9</v>
      </c>
      <c r="S964" s="750">
        <v>0.6428571428571429</v>
      </c>
      <c r="T964" s="749">
        <v>6.5</v>
      </c>
      <c r="U964" s="744">
        <v>0.59090909090909094</v>
      </c>
    </row>
    <row r="965" spans="1:21" ht="14.4" customHeight="1" x14ac:dyDescent="0.3">
      <c r="A965" s="743">
        <v>30</v>
      </c>
      <c r="B965" s="745" t="s">
        <v>550</v>
      </c>
      <c r="C965" s="745">
        <v>89301303</v>
      </c>
      <c r="D965" s="746" t="s">
        <v>4982</v>
      </c>
      <c r="E965" s="747" t="s">
        <v>3888</v>
      </c>
      <c r="F965" s="745" t="s">
        <v>3881</v>
      </c>
      <c r="G965" s="745" t="s">
        <v>3977</v>
      </c>
      <c r="H965" s="745" t="s">
        <v>551</v>
      </c>
      <c r="I965" s="745" t="s">
        <v>4645</v>
      </c>
      <c r="J965" s="745" t="s">
        <v>2037</v>
      </c>
      <c r="K965" s="745" t="s">
        <v>3978</v>
      </c>
      <c r="L965" s="748">
        <v>23.72</v>
      </c>
      <c r="M965" s="748">
        <v>23.72</v>
      </c>
      <c r="N965" s="745">
        <v>1</v>
      </c>
      <c r="O965" s="749">
        <v>1</v>
      </c>
      <c r="P965" s="748"/>
      <c r="Q965" s="750">
        <v>0</v>
      </c>
      <c r="R965" s="745"/>
      <c r="S965" s="750">
        <v>0</v>
      </c>
      <c r="T965" s="749"/>
      <c r="U965" s="744">
        <v>0</v>
      </c>
    </row>
    <row r="966" spans="1:21" ht="14.4" customHeight="1" x14ac:dyDescent="0.3">
      <c r="A966" s="743">
        <v>30</v>
      </c>
      <c r="B966" s="745" t="s">
        <v>550</v>
      </c>
      <c r="C966" s="745">
        <v>89301303</v>
      </c>
      <c r="D966" s="746" t="s">
        <v>4982</v>
      </c>
      <c r="E966" s="747" t="s">
        <v>3888</v>
      </c>
      <c r="F966" s="745" t="s">
        <v>3881</v>
      </c>
      <c r="G966" s="745" t="s">
        <v>4182</v>
      </c>
      <c r="H966" s="745" t="s">
        <v>551</v>
      </c>
      <c r="I966" s="745" t="s">
        <v>1233</v>
      </c>
      <c r="J966" s="745" t="s">
        <v>1234</v>
      </c>
      <c r="K966" s="745" t="s">
        <v>4183</v>
      </c>
      <c r="L966" s="748">
        <v>47.94</v>
      </c>
      <c r="M966" s="748">
        <v>191.76</v>
      </c>
      <c r="N966" s="745">
        <v>4</v>
      </c>
      <c r="O966" s="749">
        <v>2</v>
      </c>
      <c r="P966" s="748">
        <v>47.94</v>
      </c>
      <c r="Q966" s="750">
        <v>0.25</v>
      </c>
      <c r="R966" s="745">
        <v>1</v>
      </c>
      <c r="S966" s="750">
        <v>0.25</v>
      </c>
      <c r="T966" s="749">
        <v>1</v>
      </c>
      <c r="U966" s="744">
        <v>0.5</v>
      </c>
    </row>
    <row r="967" spans="1:21" ht="14.4" customHeight="1" x14ac:dyDescent="0.3">
      <c r="A967" s="743">
        <v>30</v>
      </c>
      <c r="B967" s="745" t="s">
        <v>550</v>
      </c>
      <c r="C967" s="745">
        <v>89301303</v>
      </c>
      <c r="D967" s="746" t="s">
        <v>4982</v>
      </c>
      <c r="E967" s="747" t="s">
        <v>3888</v>
      </c>
      <c r="F967" s="745" t="s">
        <v>3881</v>
      </c>
      <c r="G967" s="745" t="s">
        <v>4646</v>
      </c>
      <c r="H967" s="745" t="s">
        <v>2717</v>
      </c>
      <c r="I967" s="745" t="s">
        <v>3052</v>
      </c>
      <c r="J967" s="745" t="s">
        <v>3687</v>
      </c>
      <c r="K967" s="745" t="s">
        <v>2970</v>
      </c>
      <c r="L967" s="748">
        <v>886.91</v>
      </c>
      <c r="M967" s="748">
        <v>3547.64</v>
      </c>
      <c r="N967" s="745">
        <v>4</v>
      </c>
      <c r="O967" s="749">
        <v>3</v>
      </c>
      <c r="P967" s="748">
        <v>3547.64</v>
      </c>
      <c r="Q967" s="750">
        <v>1</v>
      </c>
      <c r="R967" s="745">
        <v>4</v>
      </c>
      <c r="S967" s="750">
        <v>1</v>
      </c>
      <c r="T967" s="749">
        <v>3</v>
      </c>
      <c r="U967" s="744">
        <v>1</v>
      </c>
    </row>
    <row r="968" spans="1:21" ht="14.4" customHeight="1" x14ac:dyDescent="0.3">
      <c r="A968" s="743">
        <v>30</v>
      </c>
      <c r="B968" s="745" t="s">
        <v>550</v>
      </c>
      <c r="C968" s="745">
        <v>89301303</v>
      </c>
      <c r="D968" s="746" t="s">
        <v>4982</v>
      </c>
      <c r="E968" s="747" t="s">
        <v>3888</v>
      </c>
      <c r="F968" s="745" t="s">
        <v>3881</v>
      </c>
      <c r="G968" s="745" t="s">
        <v>3980</v>
      </c>
      <c r="H968" s="745" t="s">
        <v>551</v>
      </c>
      <c r="I968" s="745" t="s">
        <v>4193</v>
      </c>
      <c r="J968" s="745" t="s">
        <v>1410</v>
      </c>
      <c r="K968" s="745" t="s">
        <v>1411</v>
      </c>
      <c r="L968" s="748">
        <v>173.65</v>
      </c>
      <c r="M968" s="748">
        <v>347.3</v>
      </c>
      <c r="N968" s="745">
        <v>2</v>
      </c>
      <c r="O968" s="749">
        <v>1</v>
      </c>
      <c r="P968" s="748">
        <v>347.3</v>
      </c>
      <c r="Q968" s="750">
        <v>1</v>
      </c>
      <c r="R968" s="745">
        <v>2</v>
      </c>
      <c r="S968" s="750">
        <v>1</v>
      </c>
      <c r="T968" s="749">
        <v>1</v>
      </c>
      <c r="U968" s="744">
        <v>1</v>
      </c>
    </row>
    <row r="969" spans="1:21" ht="14.4" customHeight="1" x14ac:dyDescent="0.3">
      <c r="A969" s="743">
        <v>30</v>
      </c>
      <c r="B969" s="745" t="s">
        <v>550</v>
      </c>
      <c r="C969" s="745">
        <v>89301303</v>
      </c>
      <c r="D969" s="746" t="s">
        <v>4982</v>
      </c>
      <c r="E969" s="747" t="s">
        <v>3888</v>
      </c>
      <c r="F969" s="745" t="s">
        <v>3881</v>
      </c>
      <c r="G969" s="745" t="s">
        <v>4447</v>
      </c>
      <c r="H969" s="745" t="s">
        <v>551</v>
      </c>
      <c r="I969" s="745" t="s">
        <v>850</v>
      </c>
      <c r="J969" s="745" t="s">
        <v>851</v>
      </c>
      <c r="K969" s="745" t="s">
        <v>852</v>
      </c>
      <c r="L969" s="748">
        <v>55.38</v>
      </c>
      <c r="M969" s="748">
        <v>332.28000000000003</v>
      </c>
      <c r="N969" s="745">
        <v>6</v>
      </c>
      <c r="O969" s="749">
        <v>1</v>
      </c>
      <c r="P969" s="748">
        <v>332.28000000000003</v>
      </c>
      <c r="Q969" s="750">
        <v>1</v>
      </c>
      <c r="R969" s="745">
        <v>6</v>
      </c>
      <c r="S969" s="750">
        <v>1</v>
      </c>
      <c r="T969" s="749">
        <v>1</v>
      </c>
      <c r="U969" s="744">
        <v>1</v>
      </c>
    </row>
    <row r="970" spans="1:21" ht="14.4" customHeight="1" x14ac:dyDescent="0.3">
      <c r="A970" s="743">
        <v>30</v>
      </c>
      <c r="B970" s="745" t="s">
        <v>550</v>
      </c>
      <c r="C970" s="745">
        <v>89301303</v>
      </c>
      <c r="D970" s="746" t="s">
        <v>4982</v>
      </c>
      <c r="E970" s="747" t="s">
        <v>3888</v>
      </c>
      <c r="F970" s="745" t="s">
        <v>3881</v>
      </c>
      <c r="G970" s="745" t="s">
        <v>4145</v>
      </c>
      <c r="H970" s="745" t="s">
        <v>551</v>
      </c>
      <c r="I970" s="745" t="s">
        <v>4321</v>
      </c>
      <c r="J970" s="745" t="s">
        <v>4004</v>
      </c>
      <c r="K970" s="745"/>
      <c r="L970" s="748">
        <v>30.65</v>
      </c>
      <c r="M970" s="748">
        <v>30.65</v>
      </c>
      <c r="N970" s="745">
        <v>1</v>
      </c>
      <c r="O970" s="749">
        <v>1</v>
      </c>
      <c r="P970" s="748"/>
      <c r="Q970" s="750">
        <v>0</v>
      </c>
      <c r="R970" s="745"/>
      <c r="S970" s="750">
        <v>0</v>
      </c>
      <c r="T970" s="749"/>
      <c r="U970" s="744">
        <v>0</v>
      </c>
    </row>
    <row r="971" spans="1:21" ht="14.4" customHeight="1" x14ac:dyDescent="0.3">
      <c r="A971" s="743">
        <v>30</v>
      </c>
      <c r="B971" s="745" t="s">
        <v>550</v>
      </c>
      <c r="C971" s="745">
        <v>89301303</v>
      </c>
      <c r="D971" s="746" t="s">
        <v>4982</v>
      </c>
      <c r="E971" s="747" t="s">
        <v>3888</v>
      </c>
      <c r="F971" s="745" t="s">
        <v>3881</v>
      </c>
      <c r="G971" s="745" t="s">
        <v>4647</v>
      </c>
      <c r="H971" s="745" t="s">
        <v>551</v>
      </c>
      <c r="I971" s="745" t="s">
        <v>3287</v>
      </c>
      <c r="J971" s="745" t="s">
        <v>3288</v>
      </c>
      <c r="K971" s="745" t="s">
        <v>4648</v>
      </c>
      <c r="L971" s="748">
        <v>50.27</v>
      </c>
      <c r="M971" s="748">
        <v>251.35000000000002</v>
      </c>
      <c r="N971" s="745">
        <v>5</v>
      </c>
      <c r="O971" s="749">
        <v>2</v>
      </c>
      <c r="P971" s="748">
        <v>100.54</v>
      </c>
      <c r="Q971" s="750">
        <v>0.39999999999999997</v>
      </c>
      <c r="R971" s="745">
        <v>2</v>
      </c>
      <c r="S971" s="750">
        <v>0.4</v>
      </c>
      <c r="T971" s="749">
        <v>1</v>
      </c>
      <c r="U971" s="744">
        <v>0.5</v>
      </c>
    </row>
    <row r="972" spans="1:21" ht="14.4" customHeight="1" x14ac:dyDescent="0.3">
      <c r="A972" s="743">
        <v>30</v>
      </c>
      <c r="B972" s="745" t="s">
        <v>550</v>
      </c>
      <c r="C972" s="745">
        <v>89301303</v>
      </c>
      <c r="D972" s="746" t="s">
        <v>4982</v>
      </c>
      <c r="E972" s="747" t="s">
        <v>3888</v>
      </c>
      <c r="F972" s="745" t="s">
        <v>3881</v>
      </c>
      <c r="G972" s="745" t="s">
        <v>4649</v>
      </c>
      <c r="H972" s="745" t="s">
        <v>551</v>
      </c>
      <c r="I972" s="745" t="s">
        <v>685</v>
      </c>
      <c r="J972" s="745" t="s">
        <v>686</v>
      </c>
      <c r="K972" s="745" t="s">
        <v>4650</v>
      </c>
      <c r="L972" s="748">
        <v>0</v>
      </c>
      <c r="M972" s="748">
        <v>0</v>
      </c>
      <c r="N972" s="745">
        <v>2</v>
      </c>
      <c r="O972" s="749">
        <v>0.5</v>
      </c>
      <c r="P972" s="748"/>
      <c r="Q972" s="750"/>
      <c r="R972" s="745"/>
      <c r="S972" s="750">
        <v>0</v>
      </c>
      <c r="T972" s="749"/>
      <c r="U972" s="744">
        <v>0</v>
      </c>
    </row>
    <row r="973" spans="1:21" ht="14.4" customHeight="1" x14ac:dyDescent="0.3">
      <c r="A973" s="743">
        <v>30</v>
      </c>
      <c r="B973" s="745" t="s">
        <v>550</v>
      </c>
      <c r="C973" s="745">
        <v>89301303</v>
      </c>
      <c r="D973" s="746" t="s">
        <v>4982</v>
      </c>
      <c r="E973" s="747" t="s">
        <v>3888</v>
      </c>
      <c r="F973" s="745" t="s">
        <v>3881</v>
      </c>
      <c r="G973" s="745" t="s">
        <v>4651</v>
      </c>
      <c r="H973" s="745" t="s">
        <v>551</v>
      </c>
      <c r="I973" s="745" t="s">
        <v>1085</v>
      </c>
      <c r="J973" s="745" t="s">
        <v>1086</v>
      </c>
      <c r="K973" s="745" t="s">
        <v>4652</v>
      </c>
      <c r="L973" s="748">
        <v>0</v>
      </c>
      <c r="M973" s="748">
        <v>0</v>
      </c>
      <c r="N973" s="745">
        <v>1</v>
      </c>
      <c r="O973" s="749">
        <v>1</v>
      </c>
      <c r="P973" s="748">
        <v>0</v>
      </c>
      <c r="Q973" s="750"/>
      <c r="R973" s="745">
        <v>1</v>
      </c>
      <c r="S973" s="750">
        <v>1</v>
      </c>
      <c r="T973" s="749">
        <v>1</v>
      </c>
      <c r="U973" s="744">
        <v>1</v>
      </c>
    </row>
    <row r="974" spans="1:21" ht="14.4" customHeight="1" x14ac:dyDescent="0.3">
      <c r="A974" s="743">
        <v>30</v>
      </c>
      <c r="B974" s="745" t="s">
        <v>550</v>
      </c>
      <c r="C974" s="745">
        <v>89301303</v>
      </c>
      <c r="D974" s="746" t="s">
        <v>4982</v>
      </c>
      <c r="E974" s="747" t="s">
        <v>3888</v>
      </c>
      <c r="F974" s="745" t="s">
        <v>3881</v>
      </c>
      <c r="G974" s="745" t="s">
        <v>4653</v>
      </c>
      <c r="H974" s="745" t="s">
        <v>551</v>
      </c>
      <c r="I974" s="745" t="s">
        <v>4654</v>
      </c>
      <c r="J974" s="745" t="s">
        <v>4655</v>
      </c>
      <c r="K974" s="745" t="s">
        <v>2233</v>
      </c>
      <c r="L974" s="748">
        <v>0</v>
      </c>
      <c r="M974" s="748">
        <v>0</v>
      </c>
      <c r="N974" s="745">
        <v>2</v>
      </c>
      <c r="O974" s="749">
        <v>1.5</v>
      </c>
      <c r="P974" s="748">
        <v>0</v>
      </c>
      <c r="Q974" s="750"/>
      <c r="R974" s="745">
        <v>1</v>
      </c>
      <c r="S974" s="750">
        <v>0.5</v>
      </c>
      <c r="T974" s="749">
        <v>0.5</v>
      </c>
      <c r="U974" s="744">
        <v>0.33333333333333331</v>
      </c>
    </row>
    <row r="975" spans="1:21" ht="14.4" customHeight="1" x14ac:dyDescent="0.3">
      <c r="A975" s="743">
        <v>30</v>
      </c>
      <c r="B975" s="745" t="s">
        <v>550</v>
      </c>
      <c r="C975" s="745">
        <v>89301303</v>
      </c>
      <c r="D975" s="746" t="s">
        <v>4982</v>
      </c>
      <c r="E975" s="747" t="s">
        <v>3888</v>
      </c>
      <c r="F975" s="745" t="s">
        <v>3881</v>
      </c>
      <c r="G975" s="745" t="s">
        <v>3985</v>
      </c>
      <c r="H975" s="745" t="s">
        <v>2717</v>
      </c>
      <c r="I975" s="745" t="s">
        <v>2944</v>
      </c>
      <c r="J975" s="745" t="s">
        <v>2945</v>
      </c>
      <c r="K975" s="745" t="s">
        <v>2233</v>
      </c>
      <c r="L975" s="748">
        <v>44.89</v>
      </c>
      <c r="M975" s="748">
        <v>448.90000000000003</v>
      </c>
      <c r="N975" s="745">
        <v>10</v>
      </c>
      <c r="O975" s="749">
        <v>2</v>
      </c>
      <c r="P975" s="748"/>
      <c r="Q975" s="750">
        <v>0</v>
      </c>
      <c r="R975" s="745"/>
      <c r="S975" s="750">
        <v>0</v>
      </c>
      <c r="T975" s="749"/>
      <c r="U975" s="744">
        <v>0</v>
      </c>
    </row>
    <row r="976" spans="1:21" ht="14.4" customHeight="1" x14ac:dyDescent="0.3">
      <c r="A976" s="743">
        <v>30</v>
      </c>
      <c r="B976" s="745" t="s">
        <v>550</v>
      </c>
      <c r="C976" s="745">
        <v>89301303</v>
      </c>
      <c r="D976" s="746" t="s">
        <v>4982</v>
      </c>
      <c r="E976" s="747" t="s">
        <v>3888</v>
      </c>
      <c r="F976" s="745" t="s">
        <v>3881</v>
      </c>
      <c r="G976" s="745" t="s">
        <v>4656</v>
      </c>
      <c r="H976" s="745" t="s">
        <v>551</v>
      </c>
      <c r="I976" s="745" t="s">
        <v>4657</v>
      </c>
      <c r="J976" s="745" t="s">
        <v>4658</v>
      </c>
      <c r="K976" s="745" t="s">
        <v>4659</v>
      </c>
      <c r="L976" s="748">
        <v>77.08</v>
      </c>
      <c r="M976" s="748">
        <v>77.08</v>
      </c>
      <c r="N976" s="745">
        <v>1</v>
      </c>
      <c r="O976" s="749">
        <v>0.5</v>
      </c>
      <c r="P976" s="748"/>
      <c r="Q976" s="750">
        <v>0</v>
      </c>
      <c r="R976" s="745"/>
      <c r="S976" s="750">
        <v>0</v>
      </c>
      <c r="T976" s="749"/>
      <c r="U976" s="744">
        <v>0</v>
      </c>
    </row>
    <row r="977" spans="1:21" ht="14.4" customHeight="1" x14ac:dyDescent="0.3">
      <c r="A977" s="743">
        <v>30</v>
      </c>
      <c r="B977" s="745" t="s">
        <v>550</v>
      </c>
      <c r="C977" s="745">
        <v>89301303</v>
      </c>
      <c r="D977" s="746" t="s">
        <v>4982</v>
      </c>
      <c r="E977" s="747" t="s">
        <v>3888</v>
      </c>
      <c r="F977" s="745" t="s">
        <v>3881</v>
      </c>
      <c r="G977" s="745" t="s">
        <v>4310</v>
      </c>
      <c r="H977" s="745" t="s">
        <v>2717</v>
      </c>
      <c r="I977" s="745" t="s">
        <v>3480</v>
      </c>
      <c r="J977" s="745" t="s">
        <v>3481</v>
      </c>
      <c r="K977" s="745" t="s">
        <v>3785</v>
      </c>
      <c r="L977" s="748">
        <v>116.8</v>
      </c>
      <c r="M977" s="748">
        <v>350.4</v>
      </c>
      <c r="N977" s="745">
        <v>3</v>
      </c>
      <c r="O977" s="749">
        <v>2</v>
      </c>
      <c r="P977" s="748">
        <v>233.6</v>
      </c>
      <c r="Q977" s="750">
        <v>0.66666666666666674</v>
      </c>
      <c r="R977" s="745">
        <v>2</v>
      </c>
      <c r="S977" s="750">
        <v>0.66666666666666663</v>
      </c>
      <c r="T977" s="749">
        <v>1</v>
      </c>
      <c r="U977" s="744">
        <v>0.5</v>
      </c>
    </row>
    <row r="978" spans="1:21" ht="14.4" customHeight="1" x14ac:dyDescent="0.3">
      <c r="A978" s="743">
        <v>30</v>
      </c>
      <c r="B978" s="745" t="s">
        <v>550</v>
      </c>
      <c r="C978" s="745">
        <v>89301303</v>
      </c>
      <c r="D978" s="746" t="s">
        <v>4982</v>
      </c>
      <c r="E978" s="747" t="s">
        <v>3888</v>
      </c>
      <c r="F978" s="745" t="s">
        <v>3881</v>
      </c>
      <c r="G978" s="745" t="s">
        <v>3992</v>
      </c>
      <c r="H978" s="745" t="s">
        <v>551</v>
      </c>
      <c r="I978" s="745" t="s">
        <v>4660</v>
      </c>
      <c r="J978" s="745" t="s">
        <v>580</v>
      </c>
      <c r="K978" s="745" t="s">
        <v>4661</v>
      </c>
      <c r="L978" s="748">
        <v>0</v>
      </c>
      <c r="M978" s="748">
        <v>0</v>
      </c>
      <c r="N978" s="745">
        <v>1</v>
      </c>
      <c r="O978" s="749">
        <v>0.5</v>
      </c>
      <c r="P978" s="748"/>
      <c r="Q978" s="750"/>
      <c r="R978" s="745"/>
      <c r="S978" s="750">
        <v>0</v>
      </c>
      <c r="T978" s="749"/>
      <c r="U978" s="744">
        <v>0</v>
      </c>
    </row>
    <row r="979" spans="1:21" ht="14.4" customHeight="1" x14ac:dyDescent="0.3">
      <c r="A979" s="743">
        <v>30</v>
      </c>
      <c r="B979" s="745" t="s">
        <v>550</v>
      </c>
      <c r="C979" s="745">
        <v>89301303</v>
      </c>
      <c r="D979" s="746" t="s">
        <v>4982</v>
      </c>
      <c r="E979" s="747" t="s">
        <v>3888</v>
      </c>
      <c r="F979" s="745" t="s">
        <v>3881</v>
      </c>
      <c r="G979" s="745" t="s">
        <v>4459</v>
      </c>
      <c r="H979" s="745" t="s">
        <v>551</v>
      </c>
      <c r="I979" s="745" t="s">
        <v>3522</v>
      </c>
      <c r="J979" s="745" t="s">
        <v>3523</v>
      </c>
      <c r="K979" s="745" t="s">
        <v>4662</v>
      </c>
      <c r="L979" s="748">
        <v>0</v>
      </c>
      <c r="M979" s="748">
        <v>0</v>
      </c>
      <c r="N979" s="745">
        <v>2</v>
      </c>
      <c r="O979" s="749">
        <v>0.5</v>
      </c>
      <c r="P979" s="748"/>
      <c r="Q979" s="750"/>
      <c r="R979" s="745"/>
      <c r="S979" s="750">
        <v>0</v>
      </c>
      <c r="T979" s="749"/>
      <c r="U979" s="744">
        <v>0</v>
      </c>
    </row>
    <row r="980" spans="1:21" ht="14.4" customHeight="1" x14ac:dyDescent="0.3">
      <c r="A980" s="743">
        <v>30</v>
      </c>
      <c r="B980" s="745" t="s">
        <v>550</v>
      </c>
      <c r="C980" s="745">
        <v>89301303</v>
      </c>
      <c r="D980" s="746" t="s">
        <v>4982</v>
      </c>
      <c r="E980" s="747" t="s">
        <v>3888</v>
      </c>
      <c r="F980" s="745" t="s">
        <v>3881</v>
      </c>
      <c r="G980" s="745" t="s">
        <v>3998</v>
      </c>
      <c r="H980" s="745" t="s">
        <v>551</v>
      </c>
      <c r="I980" s="745" t="s">
        <v>1377</v>
      </c>
      <c r="J980" s="745" t="s">
        <v>1364</v>
      </c>
      <c r="K980" s="745" t="s">
        <v>970</v>
      </c>
      <c r="L980" s="748">
        <v>30.65</v>
      </c>
      <c r="M980" s="748">
        <v>551.70000000000005</v>
      </c>
      <c r="N980" s="745">
        <v>18</v>
      </c>
      <c r="O980" s="749">
        <v>11</v>
      </c>
      <c r="P980" s="748">
        <v>337.15</v>
      </c>
      <c r="Q980" s="750">
        <v>0.61111111111111105</v>
      </c>
      <c r="R980" s="745">
        <v>11</v>
      </c>
      <c r="S980" s="750">
        <v>0.61111111111111116</v>
      </c>
      <c r="T980" s="749">
        <v>7</v>
      </c>
      <c r="U980" s="744">
        <v>0.63636363636363635</v>
      </c>
    </row>
    <row r="981" spans="1:21" ht="14.4" customHeight="1" x14ac:dyDescent="0.3">
      <c r="A981" s="743">
        <v>30</v>
      </c>
      <c r="B981" s="745" t="s">
        <v>550</v>
      </c>
      <c r="C981" s="745">
        <v>89301303</v>
      </c>
      <c r="D981" s="746" t="s">
        <v>4982</v>
      </c>
      <c r="E981" s="747" t="s">
        <v>3888</v>
      </c>
      <c r="F981" s="745" t="s">
        <v>3881</v>
      </c>
      <c r="G981" s="745" t="s">
        <v>3998</v>
      </c>
      <c r="H981" s="745" t="s">
        <v>551</v>
      </c>
      <c r="I981" s="745" t="s">
        <v>1377</v>
      </c>
      <c r="J981" s="745" t="s">
        <v>1364</v>
      </c>
      <c r="K981" s="745" t="s">
        <v>970</v>
      </c>
      <c r="L981" s="748">
        <v>27.57</v>
      </c>
      <c r="M981" s="748">
        <v>55.14</v>
      </c>
      <c r="N981" s="745">
        <v>2</v>
      </c>
      <c r="O981" s="749">
        <v>1</v>
      </c>
      <c r="P981" s="748">
        <v>27.57</v>
      </c>
      <c r="Q981" s="750">
        <v>0.5</v>
      </c>
      <c r="R981" s="745">
        <v>1</v>
      </c>
      <c r="S981" s="750">
        <v>0.5</v>
      </c>
      <c r="T981" s="749">
        <v>0.5</v>
      </c>
      <c r="U981" s="744">
        <v>0.5</v>
      </c>
    </row>
    <row r="982" spans="1:21" ht="14.4" customHeight="1" x14ac:dyDescent="0.3">
      <c r="A982" s="743">
        <v>30</v>
      </c>
      <c r="B982" s="745" t="s">
        <v>550</v>
      </c>
      <c r="C982" s="745">
        <v>89301303</v>
      </c>
      <c r="D982" s="746" t="s">
        <v>4982</v>
      </c>
      <c r="E982" s="747" t="s">
        <v>3888</v>
      </c>
      <c r="F982" s="745" t="s">
        <v>3881</v>
      </c>
      <c r="G982" s="745" t="s">
        <v>3998</v>
      </c>
      <c r="H982" s="745" t="s">
        <v>551</v>
      </c>
      <c r="I982" s="745" t="s">
        <v>1597</v>
      </c>
      <c r="J982" s="745" t="s">
        <v>1089</v>
      </c>
      <c r="K982" s="745" t="s">
        <v>1598</v>
      </c>
      <c r="L982" s="748">
        <v>0</v>
      </c>
      <c r="M982" s="748">
        <v>0</v>
      </c>
      <c r="N982" s="745">
        <v>9</v>
      </c>
      <c r="O982" s="749">
        <v>1.5</v>
      </c>
      <c r="P982" s="748">
        <v>0</v>
      </c>
      <c r="Q982" s="750"/>
      <c r="R982" s="745">
        <v>6</v>
      </c>
      <c r="S982" s="750">
        <v>0.66666666666666663</v>
      </c>
      <c r="T982" s="749">
        <v>1</v>
      </c>
      <c r="U982" s="744">
        <v>0.66666666666666663</v>
      </c>
    </row>
    <row r="983" spans="1:21" ht="14.4" customHeight="1" x14ac:dyDescent="0.3">
      <c r="A983" s="743">
        <v>30</v>
      </c>
      <c r="B983" s="745" t="s">
        <v>550</v>
      </c>
      <c r="C983" s="745">
        <v>89301303</v>
      </c>
      <c r="D983" s="746" t="s">
        <v>4982</v>
      </c>
      <c r="E983" s="747" t="s">
        <v>3888</v>
      </c>
      <c r="F983" s="745" t="s">
        <v>3881</v>
      </c>
      <c r="G983" s="745" t="s">
        <v>3998</v>
      </c>
      <c r="H983" s="745" t="s">
        <v>551</v>
      </c>
      <c r="I983" s="745" t="s">
        <v>1597</v>
      </c>
      <c r="J983" s="745" t="s">
        <v>1089</v>
      </c>
      <c r="K983" s="745" t="s">
        <v>1598</v>
      </c>
      <c r="L983" s="748">
        <v>17.170000000000002</v>
      </c>
      <c r="M983" s="748">
        <v>51.510000000000005</v>
      </c>
      <c r="N983" s="745">
        <v>3</v>
      </c>
      <c r="O983" s="749">
        <v>1</v>
      </c>
      <c r="P983" s="748"/>
      <c r="Q983" s="750">
        <v>0</v>
      </c>
      <c r="R983" s="745"/>
      <c r="S983" s="750">
        <v>0</v>
      </c>
      <c r="T983" s="749"/>
      <c r="U983" s="744">
        <v>0</v>
      </c>
    </row>
    <row r="984" spans="1:21" ht="14.4" customHeight="1" x14ac:dyDescent="0.3">
      <c r="A984" s="743">
        <v>30</v>
      </c>
      <c r="B984" s="745" t="s">
        <v>550</v>
      </c>
      <c r="C984" s="745">
        <v>89301303</v>
      </c>
      <c r="D984" s="746" t="s">
        <v>4982</v>
      </c>
      <c r="E984" s="747" t="s">
        <v>3888</v>
      </c>
      <c r="F984" s="745" t="s">
        <v>3881</v>
      </c>
      <c r="G984" s="745" t="s">
        <v>3998</v>
      </c>
      <c r="H984" s="745" t="s">
        <v>551</v>
      </c>
      <c r="I984" s="745" t="s">
        <v>4002</v>
      </c>
      <c r="J984" s="745" t="s">
        <v>1089</v>
      </c>
      <c r="K984" s="745" t="s">
        <v>4003</v>
      </c>
      <c r="L984" s="748">
        <v>12.26</v>
      </c>
      <c r="M984" s="748">
        <v>36.78</v>
      </c>
      <c r="N984" s="745">
        <v>3</v>
      </c>
      <c r="O984" s="749">
        <v>1</v>
      </c>
      <c r="P984" s="748"/>
      <c r="Q984" s="750">
        <v>0</v>
      </c>
      <c r="R984" s="745"/>
      <c r="S984" s="750">
        <v>0</v>
      </c>
      <c r="T984" s="749"/>
      <c r="U984" s="744">
        <v>0</v>
      </c>
    </row>
    <row r="985" spans="1:21" ht="14.4" customHeight="1" x14ac:dyDescent="0.3">
      <c r="A985" s="743">
        <v>30</v>
      </c>
      <c r="B985" s="745" t="s">
        <v>550</v>
      </c>
      <c r="C985" s="745">
        <v>89301303</v>
      </c>
      <c r="D985" s="746" t="s">
        <v>4982</v>
      </c>
      <c r="E985" s="747" t="s">
        <v>3888</v>
      </c>
      <c r="F985" s="745" t="s">
        <v>3881</v>
      </c>
      <c r="G985" s="745" t="s">
        <v>3998</v>
      </c>
      <c r="H985" s="745" t="s">
        <v>551</v>
      </c>
      <c r="I985" s="745" t="s">
        <v>4321</v>
      </c>
      <c r="J985" s="745" t="s">
        <v>1089</v>
      </c>
      <c r="K985" s="745" t="s">
        <v>4322</v>
      </c>
      <c r="L985" s="748">
        <v>30.65</v>
      </c>
      <c r="M985" s="748">
        <v>153.25</v>
      </c>
      <c r="N985" s="745">
        <v>5</v>
      </c>
      <c r="O985" s="749">
        <v>3</v>
      </c>
      <c r="P985" s="748">
        <v>153.25</v>
      </c>
      <c r="Q985" s="750">
        <v>1</v>
      </c>
      <c r="R985" s="745">
        <v>5</v>
      </c>
      <c r="S985" s="750">
        <v>1</v>
      </c>
      <c r="T985" s="749">
        <v>3</v>
      </c>
      <c r="U985" s="744">
        <v>1</v>
      </c>
    </row>
    <row r="986" spans="1:21" ht="14.4" customHeight="1" x14ac:dyDescent="0.3">
      <c r="A986" s="743">
        <v>30</v>
      </c>
      <c r="B986" s="745" t="s">
        <v>550</v>
      </c>
      <c r="C986" s="745">
        <v>89301303</v>
      </c>
      <c r="D986" s="746" t="s">
        <v>4982</v>
      </c>
      <c r="E986" s="747" t="s">
        <v>3888</v>
      </c>
      <c r="F986" s="745" t="s">
        <v>3881</v>
      </c>
      <c r="G986" s="745" t="s">
        <v>3998</v>
      </c>
      <c r="H986" s="745" t="s">
        <v>551</v>
      </c>
      <c r="I986" s="745" t="s">
        <v>4321</v>
      </c>
      <c r="J986" s="745" t="s">
        <v>4004</v>
      </c>
      <c r="K986" s="745"/>
      <c r="L986" s="748">
        <v>30.65</v>
      </c>
      <c r="M986" s="748">
        <v>30.65</v>
      </c>
      <c r="N986" s="745">
        <v>1</v>
      </c>
      <c r="O986" s="749">
        <v>0.5</v>
      </c>
      <c r="P986" s="748">
        <v>30.65</v>
      </c>
      <c r="Q986" s="750">
        <v>1</v>
      </c>
      <c r="R986" s="745">
        <v>1</v>
      </c>
      <c r="S986" s="750">
        <v>1</v>
      </c>
      <c r="T986" s="749">
        <v>0.5</v>
      </c>
      <c r="U986" s="744">
        <v>1</v>
      </c>
    </row>
    <row r="987" spans="1:21" ht="14.4" customHeight="1" x14ac:dyDescent="0.3">
      <c r="A987" s="743">
        <v>30</v>
      </c>
      <c r="B987" s="745" t="s">
        <v>550</v>
      </c>
      <c r="C987" s="745">
        <v>89301303</v>
      </c>
      <c r="D987" s="746" t="s">
        <v>4982</v>
      </c>
      <c r="E987" s="747" t="s">
        <v>3888</v>
      </c>
      <c r="F987" s="745" t="s">
        <v>3881</v>
      </c>
      <c r="G987" s="745" t="s">
        <v>3998</v>
      </c>
      <c r="H987" s="745" t="s">
        <v>551</v>
      </c>
      <c r="I987" s="745" t="s">
        <v>4005</v>
      </c>
      <c r="J987" s="745" t="s">
        <v>1364</v>
      </c>
      <c r="K987" s="745" t="s">
        <v>985</v>
      </c>
      <c r="L987" s="748">
        <v>12.26</v>
      </c>
      <c r="M987" s="748">
        <v>61.3</v>
      </c>
      <c r="N987" s="745">
        <v>5</v>
      </c>
      <c r="O987" s="749">
        <v>1</v>
      </c>
      <c r="P987" s="748">
        <v>61.3</v>
      </c>
      <c r="Q987" s="750">
        <v>1</v>
      </c>
      <c r="R987" s="745">
        <v>5</v>
      </c>
      <c r="S987" s="750">
        <v>1</v>
      </c>
      <c r="T987" s="749">
        <v>1</v>
      </c>
      <c r="U987" s="744">
        <v>1</v>
      </c>
    </row>
    <row r="988" spans="1:21" ht="14.4" customHeight="1" x14ac:dyDescent="0.3">
      <c r="A988" s="743">
        <v>30</v>
      </c>
      <c r="B988" s="745" t="s">
        <v>550</v>
      </c>
      <c r="C988" s="745">
        <v>89301303</v>
      </c>
      <c r="D988" s="746" t="s">
        <v>4982</v>
      </c>
      <c r="E988" s="747" t="s">
        <v>3888</v>
      </c>
      <c r="F988" s="745" t="s">
        <v>3881</v>
      </c>
      <c r="G988" s="745" t="s">
        <v>4663</v>
      </c>
      <c r="H988" s="745" t="s">
        <v>551</v>
      </c>
      <c r="I988" s="745" t="s">
        <v>4664</v>
      </c>
      <c r="J988" s="745" t="s">
        <v>4665</v>
      </c>
      <c r="K988" s="745" t="s">
        <v>4666</v>
      </c>
      <c r="L988" s="748">
        <v>39.700000000000003</v>
      </c>
      <c r="M988" s="748">
        <v>79.400000000000006</v>
      </c>
      <c r="N988" s="745">
        <v>2</v>
      </c>
      <c r="O988" s="749">
        <v>1</v>
      </c>
      <c r="P988" s="748"/>
      <c r="Q988" s="750">
        <v>0</v>
      </c>
      <c r="R988" s="745"/>
      <c r="S988" s="750">
        <v>0</v>
      </c>
      <c r="T988" s="749"/>
      <c r="U988" s="744">
        <v>0</v>
      </c>
    </row>
    <row r="989" spans="1:21" ht="14.4" customHeight="1" x14ac:dyDescent="0.3">
      <c r="A989" s="743">
        <v>30</v>
      </c>
      <c r="B989" s="745" t="s">
        <v>550</v>
      </c>
      <c r="C989" s="745">
        <v>89301303</v>
      </c>
      <c r="D989" s="746" t="s">
        <v>4982</v>
      </c>
      <c r="E989" s="747" t="s">
        <v>3888</v>
      </c>
      <c r="F989" s="745" t="s">
        <v>3881</v>
      </c>
      <c r="G989" s="745" t="s">
        <v>4327</v>
      </c>
      <c r="H989" s="745" t="s">
        <v>551</v>
      </c>
      <c r="I989" s="745" t="s">
        <v>4667</v>
      </c>
      <c r="J989" s="745" t="s">
        <v>4668</v>
      </c>
      <c r="K989" s="745" t="s">
        <v>4669</v>
      </c>
      <c r="L989" s="748">
        <v>198.04</v>
      </c>
      <c r="M989" s="748">
        <v>198.04</v>
      </c>
      <c r="N989" s="745">
        <v>1</v>
      </c>
      <c r="O989" s="749">
        <v>1</v>
      </c>
      <c r="P989" s="748"/>
      <c r="Q989" s="750">
        <v>0</v>
      </c>
      <c r="R989" s="745"/>
      <c r="S989" s="750">
        <v>0</v>
      </c>
      <c r="T989" s="749"/>
      <c r="U989" s="744">
        <v>0</v>
      </c>
    </row>
    <row r="990" spans="1:21" ht="14.4" customHeight="1" x14ac:dyDescent="0.3">
      <c r="A990" s="743">
        <v>30</v>
      </c>
      <c r="B990" s="745" t="s">
        <v>550</v>
      </c>
      <c r="C990" s="745">
        <v>89301303</v>
      </c>
      <c r="D990" s="746" t="s">
        <v>4982</v>
      </c>
      <c r="E990" s="747" t="s">
        <v>3888</v>
      </c>
      <c r="F990" s="745" t="s">
        <v>3881</v>
      </c>
      <c r="G990" s="745" t="s">
        <v>4327</v>
      </c>
      <c r="H990" s="745" t="s">
        <v>551</v>
      </c>
      <c r="I990" s="745" t="s">
        <v>4670</v>
      </c>
      <c r="J990" s="745" t="s">
        <v>4671</v>
      </c>
      <c r="K990" s="745" t="s">
        <v>4672</v>
      </c>
      <c r="L990" s="748">
        <v>0</v>
      </c>
      <c r="M990" s="748">
        <v>0</v>
      </c>
      <c r="N990" s="745">
        <v>1</v>
      </c>
      <c r="O990" s="749">
        <v>1</v>
      </c>
      <c r="P990" s="748"/>
      <c r="Q990" s="750"/>
      <c r="R990" s="745"/>
      <c r="S990" s="750">
        <v>0</v>
      </c>
      <c r="T990" s="749"/>
      <c r="U990" s="744">
        <v>0</v>
      </c>
    </row>
    <row r="991" spans="1:21" ht="14.4" customHeight="1" x14ac:dyDescent="0.3">
      <c r="A991" s="743">
        <v>30</v>
      </c>
      <c r="B991" s="745" t="s">
        <v>550</v>
      </c>
      <c r="C991" s="745">
        <v>89301303</v>
      </c>
      <c r="D991" s="746" t="s">
        <v>4982</v>
      </c>
      <c r="E991" s="747" t="s">
        <v>3888</v>
      </c>
      <c r="F991" s="745" t="s">
        <v>3881</v>
      </c>
      <c r="G991" s="745" t="s">
        <v>4016</v>
      </c>
      <c r="H991" s="745" t="s">
        <v>2717</v>
      </c>
      <c r="I991" s="745" t="s">
        <v>4332</v>
      </c>
      <c r="J991" s="745" t="s">
        <v>623</v>
      </c>
      <c r="K991" s="745" t="s">
        <v>4333</v>
      </c>
      <c r="L991" s="748">
        <v>65.069999999999993</v>
      </c>
      <c r="M991" s="748">
        <v>65.069999999999993</v>
      </c>
      <c r="N991" s="745">
        <v>1</v>
      </c>
      <c r="O991" s="749">
        <v>0.5</v>
      </c>
      <c r="P991" s="748"/>
      <c r="Q991" s="750">
        <v>0</v>
      </c>
      <c r="R991" s="745"/>
      <c r="S991" s="750">
        <v>0</v>
      </c>
      <c r="T991" s="749"/>
      <c r="U991" s="744">
        <v>0</v>
      </c>
    </row>
    <row r="992" spans="1:21" ht="14.4" customHeight="1" x14ac:dyDescent="0.3">
      <c r="A992" s="743">
        <v>30</v>
      </c>
      <c r="B992" s="745" t="s">
        <v>550</v>
      </c>
      <c r="C992" s="745">
        <v>89301303</v>
      </c>
      <c r="D992" s="746" t="s">
        <v>4982</v>
      </c>
      <c r="E992" s="747" t="s">
        <v>3888</v>
      </c>
      <c r="F992" s="745" t="s">
        <v>3881</v>
      </c>
      <c r="G992" s="745" t="s">
        <v>4016</v>
      </c>
      <c r="H992" s="745" t="s">
        <v>551</v>
      </c>
      <c r="I992" s="745" t="s">
        <v>4673</v>
      </c>
      <c r="J992" s="745" t="s">
        <v>4474</v>
      </c>
      <c r="K992" s="745" t="s">
        <v>4674</v>
      </c>
      <c r="L992" s="748">
        <v>0</v>
      </c>
      <c r="M992" s="748">
        <v>0</v>
      </c>
      <c r="N992" s="745">
        <v>1</v>
      </c>
      <c r="O992" s="749">
        <v>1</v>
      </c>
      <c r="P992" s="748"/>
      <c r="Q992" s="750"/>
      <c r="R992" s="745"/>
      <c r="S992" s="750">
        <v>0</v>
      </c>
      <c r="T992" s="749"/>
      <c r="U992" s="744">
        <v>0</v>
      </c>
    </row>
    <row r="993" spans="1:21" ht="14.4" customHeight="1" x14ac:dyDescent="0.3">
      <c r="A993" s="743">
        <v>30</v>
      </c>
      <c r="B993" s="745" t="s">
        <v>550</v>
      </c>
      <c r="C993" s="745">
        <v>89301303</v>
      </c>
      <c r="D993" s="746" t="s">
        <v>4982</v>
      </c>
      <c r="E993" s="747" t="s">
        <v>3888</v>
      </c>
      <c r="F993" s="745" t="s">
        <v>3881</v>
      </c>
      <c r="G993" s="745" t="s">
        <v>4016</v>
      </c>
      <c r="H993" s="745" t="s">
        <v>2717</v>
      </c>
      <c r="I993" s="745" t="s">
        <v>4019</v>
      </c>
      <c r="J993" s="745" t="s">
        <v>620</v>
      </c>
      <c r="K993" s="745" t="s">
        <v>4020</v>
      </c>
      <c r="L993" s="748">
        <v>50.57</v>
      </c>
      <c r="M993" s="748">
        <v>101.14</v>
      </c>
      <c r="N993" s="745">
        <v>2</v>
      </c>
      <c r="O993" s="749">
        <v>1.5</v>
      </c>
      <c r="P993" s="748">
        <v>50.57</v>
      </c>
      <c r="Q993" s="750">
        <v>0.5</v>
      </c>
      <c r="R993" s="745">
        <v>1</v>
      </c>
      <c r="S993" s="750">
        <v>0.5</v>
      </c>
      <c r="T993" s="749">
        <v>0.5</v>
      </c>
      <c r="U993" s="744">
        <v>0.33333333333333331</v>
      </c>
    </row>
    <row r="994" spans="1:21" ht="14.4" customHeight="1" x14ac:dyDescent="0.3">
      <c r="A994" s="743">
        <v>30</v>
      </c>
      <c r="B994" s="745" t="s">
        <v>550</v>
      </c>
      <c r="C994" s="745">
        <v>89301303</v>
      </c>
      <c r="D994" s="746" t="s">
        <v>4982</v>
      </c>
      <c r="E994" s="747" t="s">
        <v>3888</v>
      </c>
      <c r="F994" s="745" t="s">
        <v>3881</v>
      </c>
      <c r="G994" s="745" t="s">
        <v>4016</v>
      </c>
      <c r="H994" s="745" t="s">
        <v>2717</v>
      </c>
      <c r="I994" s="745" t="s">
        <v>2812</v>
      </c>
      <c r="J994" s="745" t="s">
        <v>2813</v>
      </c>
      <c r="K994" s="745" t="s">
        <v>3765</v>
      </c>
      <c r="L994" s="748">
        <v>86.76</v>
      </c>
      <c r="M994" s="748">
        <v>86.76</v>
      </c>
      <c r="N994" s="745">
        <v>1</v>
      </c>
      <c r="O994" s="749">
        <v>1</v>
      </c>
      <c r="P994" s="748"/>
      <c r="Q994" s="750">
        <v>0</v>
      </c>
      <c r="R994" s="745"/>
      <c r="S994" s="750">
        <v>0</v>
      </c>
      <c r="T994" s="749"/>
      <c r="U994" s="744">
        <v>0</v>
      </c>
    </row>
    <row r="995" spans="1:21" ht="14.4" customHeight="1" x14ac:dyDescent="0.3">
      <c r="A995" s="743">
        <v>30</v>
      </c>
      <c r="B995" s="745" t="s">
        <v>550</v>
      </c>
      <c r="C995" s="745">
        <v>89301303</v>
      </c>
      <c r="D995" s="746" t="s">
        <v>4982</v>
      </c>
      <c r="E995" s="747" t="s">
        <v>3888</v>
      </c>
      <c r="F995" s="745" t="s">
        <v>3881</v>
      </c>
      <c r="G995" s="745" t="s">
        <v>4016</v>
      </c>
      <c r="H995" s="745" t="s">
        <v>551</v>
      </c>
      <c r="I995" s="745" t="s">
        <v>1603</v>
      </c>
      <c r="J995" s="745" t="s">
        <v>4023</v>
      </c>
      <c r="K995" s="745" t="s">
        <v>4024</v>
      </c>
      <c r="L995" s="748">
        <v>50.57</v>
      </c>
      <c r="M995" s="748">
        <v>50.57</v>
      </c>
      <c r="N995" s="745">
        <v>1</v>
      </c>
      <c r="O995" s="749">
        <v>1</v>
      </c>
      <c r="P995" s="748"/>
      <c r="Q995" s="750">
        <v>0</v>
      </c>
      <c r="R995" s="745"/>
      <c r="S995" s="750">
        <v>0</v>
      </c>
      <c r="T995" s="749"/>
      <c r="U995" s="744">
        <v>0</v>
      </c>
    </row>
    <row r="996" spans="1:21" ht="14.4" customHeight="1" x14ac:dyDescent="0.3">
      <c r="A996" s="743">
        <v>30</v>
      </c>
      <c r="B996" s="745" t="s">
        <v>550</v>
      </c>
      <c r="C996" s="745">
        <v>89301303</v>
      </c>
      <c r="D996" s="746" t="s">
        <v>4982</v>
      </c>
      <c r="E996" s="747" t="s">
        <v>3888</v>
      </c>
      <c r="F996" s="745" t="s">
        <v>3881</v>
      </c>
      <c r="G996" s="745" t="s">
        <v>4016</v>
      </c>
      <c r="H996" s="745" t="s">
        <v>551</v>
      </c>
      <c r="I996" s="745" t="s">
        <v>2331</v>
      </c>
      <c r="J996" s="745" t="s">
        <v>4025</v>
      </c>
      <c r="K996" s="745" t="s">
        <v>4026</v>
      </c>
      <c r="L996" s="748">
        <v>130.15</v>
      </c>
      <c r="M996" s="748">
        <v>780.9</v>
      </c>
      <c r="N996" s="745">
        <v>6</v>
      </c>
      <c r="O996" s="749">
        <v>2</v>
      </c>
      <c r="P996" s="748">
        <v>130.15</v>
      </c>
      <c r="Q996" s="750">
        <v>0.16666666666666669</v>
      </c>
      <c r="R996" s="745">
        <v>1</v>
      </c>
      <c r="S996" s="750">
        <v>0.16666666666666666</v>
      </c>
      <c r="T996" s="749">
        <v>0.5</v>
      </c>
      <c r="U996" s="744">
        <v>0.25</v>
      </c>
    </row>
    <row r="997" spans="1:21" ht="14.4" customHeight="1" x14ac:dyDescent="0.3">
      <c r="A997" s="743">
        <v>30</v>
      </c>
      <c r="B997" s="745" t="s">
        <v>550</v>
      </c>
      <c r="C997" s="745">
        <v>89301303</v>
      </c>
      <c r="D997" s="746" t="s">
        <v>4982</v>
      </c>
      <c r="E997" s="747" t="s">
        <v>3888</v>
      </c>
      <c r="F997" s="745" t="s">
        <v>3881</v>
      </c>
      <c r="G997" s="745" t="s">
        <v>4016</v>
      </c>
      <c r="H997" s="745" t="s">
        <v>551</v>
      </c>
      <c r="I997" s="745" t="s">
        <v>1654</v>
      </c>
      <c r="J997" s="745" t="s">
        <v>4027</v>
      </c>
      <c r="K997" s="745" t="s">
        <v>4028</v>
      </c>
      <c r="L997" s="748">
        <v>86.76</v>
      </c>
      <c r="M997" s="748">
        <v>347.04</v>
      </c>
      <c r="N997" s="745">
        <v>4</v>
      </c>
      <c r="O997" s="749">
        <v>2</v>
      </c>
      <c r="P997" s="748"/>
      <c r="Q997" s="750">
        <v>0</v>
      </c>
      <c r="R997" s="745"/>
      <c r="S997" s="750">
        <v>0</v>
      </c>
      <c r="T997" s="749"/>
      <c r="U997" s="744">
        <v>0</v>
      </c>
    </row>
    <row r="998" spans="1:21" ht="14.4" customHeight="1" x14ac:dyDescent="0.3">
      <c r="A998" s="743">
        <v>30</v>
      </c>
      <c r="B998" s="745" t="s">
        <v>550</v>
      </c>
      <c r="C998" s="745">
        <v>89301303</v>
      </c>
      <c r="D998" s="746" t="s">
        <v>4982</v>
      </c>
      <c r="E998" s="747" t="s">
        <v>3888</v>
      </c>
      <c r="F998" s="745" t="s">
        <v>3881</v>
      </c>
      <c r="G998" s="745" t="s">
        <v>4016</v>
      </c>
      <c r="H998" s="745" t="s">
        <v>551</v>
      </c>
      <c r="I998" s="745" t="s">
        <v>4675</v>
      </c>
      <c r="J998" s="745" t="s">
        <v>4477</v>
      </c>
      <c r="K998" s="745" t="s">
        <v>4676</v>
      </c>
      <c r="L998" s="748">
        <v>0</v>
      </c>
      <c r="M998" s="748">
        <v>0</v>
      </c>
      <c r="N998" s="745">
        <v>1</v>
      </c>
      <c r="O998" s="749">
        <v>0.5</v>
      </c>
      <c r="P998" s="748"/>
      <c r="Q998" s="750"/>
      <c r="R998" s="745"/>
      <c r="S998" s="750">
        <v>0</v>
      </c>
      <c r="T998" s="749"/>
      <c r="U998" s="744">
        <v>0</v>
      </c>
    </row>
    <row r="999" spans="1:21" ht="14.4" customHeight="1" x14ac:dyDescent="0.3">
      <c r="A999" s="743">
        <v>30</v>
      </c>
      <c r="B999" s="745" t="s">
        <v>550</v>
      </c>
      <c r="C999" s="745">
        <v>89301303</v>
      </c>
      <c r="D999" s="746" t="s">
        <v>4982</v>
      </c>
      <c r="E999" s="747" t="s">
        <v>3888</v>
      </c>
      <c r="F999" s="745" t="s">
        <v>3881</v>
      </c>
      <c r="G999" s="745" t="s">
        <v>4029</v>
      </c>
      <c r="H999" s="745" t="s">
        <v>551</v>
      </c>
      <c r="I999" s="745" t="s">
        <v>4677</v>
      </c>
      <c r="J999" s="745" t="s">
        <v>4678</v>
      </c>
      <c r="K999" s="745" t="s">
        <v>4679</v>
      </c>
      <c r="L999" s="748">
        <v>33.53</v>
      </c>
      <c r="M999" s="748">
        <v>100.59</v>
      </c>
      <c r="N999" s="745">
        <v>3</v>
      </c>
      <c r="O999" s="749">
        <v>1</v>
      </c>
      <c r="P999" s="748"/>
      <c r="Q999" s="750">
        <v>0</v>
      </c>
      <c r="R999" s="745"/>
      <c r="S999" s="750">
        <v>0</v>
      </c>
      <c r="T999" s="749"/>
      <c r="U999" s="744">
        <v>0</v>
      </c>
    </row>
    <row r="1000" spans="1:21" ht="14.4" customHeight="1" x14ac:dyDescent="0.3">
      <c r="A1000" s="743">
        <v>30</v>
      </c>
      <c r="B1000" s="745" t="s">
        <v>550</v>
      </c>
      <c r="C1000" s="745">
        <v>89301303</v>
      </c>
      <c r="D1000" s="746" t="s">
        <v>4982</v>
      </c>
      <c r="E1000" s="747" t="s">
        <v>3888</v>
      </c>
      <c r="F1000" s="745" t="s">
        <v>3881</v>
      </c>
      <c r="G1000" s="745" t="s">
        <v>4029</v>
      </c>
      <c r="H1000" s="745" t="s">
        <v>551</v>
      </c>
      <c r="I1000" s="745" t="s">
        <v>4680</v>
      </c>
      <c r="J1000" s="745" t="s">
        <v>4678</v>
      </c>
      <c r="K1000" s="745" t="s">
        <v>604</v>
      </c>
      <c r="L1000" s="748">
        <v>0</v>
      </c>
      <c r="M1000" s="748">
        <v>0</v>
      </c>
      <c r="N1000" s="745">
        <v>3</v>
      </c>
      <c r="O1000" s="749">
        <v>0.5</v>
      </c>
      <c r="P1000" s="748"/>
      <c r="Q1000" s="750"/>
      <c r="R1000" s="745"/>
      <c r="S1000" s="750">
        <v>0</v>
      </c>
      <c r="T1000" s="749"/>
      <c r="U1000" s="744">
        <v>0</v>
      </c>
    </row>
    <row r="1001" spans="1:21" ht="14.4" customHeight="1" x14ac:dyDescent="0.3">
      <c r="A1001" s="743">
        <v>30</v>
      </c>
      <c r="B1001" s="745" t="s">
        <v>550</v>
      </c>
      <c r="C1001" s="745">
        <v>89301303</v>
      </c>
      <c r="D1001" s="746" t="s">
        <v>4982</v>
      </c>
      <c r="E1001" s="747" t="s">
        <v>3888</v>
      </c>
      <c r="F1001" s="745" t="s">
        <v>3881</v>
      </c>
      <c r="G1001" s="745" t="s">
        <v>4029</v>
      </c>
      <c r="H1001" s="745" t="s">
        <v>551</v>
      </c>
      <c r="I1001" s="745" t="s">
        <v>4681</v>
      </c>
      <c r="J1001" s="745" t="s">
        <v>4678</v>
      </c>
      <c r="K1001" s="745" t="s">
        <v>4682</v>
      </c>
      <c r="L1001" s="748">
        <v>0</v>
      </c>
      <c r="M1001" s="748">
        <v>0</v>
      </c>
      <c r="N1001" s="745">
        <v>2</v>
      </c>
      <c r="O1001" s="749">
        <v>1</v>
      </c>
      <c r="P1001" s="748"/>
      <c r="Q1001" s="750"/>
      <c r="R1001" s="745"/>
      <c r="S1001" s="750">
        <v>0</v>
      </c>
      <c r="T1001" s="749"/>
      <c r="U1001" s="744">
        <v>0</v>
      </c>
    </row>
    <row r="1002" spans="1:21" ht="14.4" customHeight="1" x14ac:dyDescent="0.3">
      <c r="A1002" s="743">
        <v>30</v>
      </c>
      <c r="B1002" s="745" t="s">
        <v>550</v>
      </c>
      <c r="C1002" s="745">
        <v>89301303</v>
      </c>
      <c r="D1002" s="746" t="s">
        <v>4982</v>
      </c>
      <c r="E1002" s="747" t="s">
        <v>3888</v>
      </c>
      <c r="F1002" s="745" t="s">
        <v>3881</v>
      </c>
      <c r="G1002" s="745" t="s">
        <v>4031</v>
      </c>
      <c r="H1002" s="745" t="s">
        <v>551</v>
      </c>
      <c r="I1002" s="745" t="s">
        <v>4683</v>
      </c>
      <c r="J1002" s="745" t="s">
        <v>4684</v>
      </c>
      <c r="K1002" s="745" t="s">
        <v>4685</v>
      </c>
      <c r="L1002" s="748">
        <v>0</v>
      </c>
      <c r="M1002" s="748">
        <v>0</v>
      </c>
      <c r="N1002" s="745">
        <v>1</v>
      </c>
      <c r="O1002" s="749">
        <v>0.5</v>
      </c>
      <c r="P1002" s="748"/>
      <c r="Q1002" s="750"/>
      <c r="R1002" s="745"/>
      <c r="S1002" s="750">
        <v>0</v>
      </c>
      <c r="T1002" s="749"/>
      <c r="U1002" s="744">
        <v>0</v>
      </c>
    </row>
    <row r="1003" spans="1:21" ht="14.4" customHeight="1" x14ac:dyDescent="0.3">
      <c r="A1003" s="743">
        <v>30</v>
      </c>
      <c r="B1003" s="745" t="s">
        <v>550</v>
      </c>
      <c r="C1003" s="745">
        <v>89301303</v>
      </c>
      <c r="D1003" s="746" t="s">
        <v>4982</v>
      </c>
      <c r="E1003" s="747" t="s">
        <v>3888</v>
      </c>
      <c r="F1003" s="745" t="s">
        <v>3881</v>
      </c>
      <c r="G1003" s="745" t="s">
        <v>4031</v>
      </c>
      <c r="H1003" s="745" t="s">
        <v>2717</v>
      </c>
      <c r="I1003" s="745" t="s">
        <v>3150</v>
      </c>
      <c r="J1003" s="745" t="s">
        <v>2753</v>
      </c>
      <c r="K1003" s="745" t="s">
        <v>1601</v>
      </c>
      <c r="L1003" s="748">
        <v>250.62</v>
      </c>
      <c r="M1003" s="748">
        <v>250.62</v>
      </c>
      <c r="N1003" s="745">
        <v>1</v>
      </c>
      <c r="O1003" s="749">
        <v>0.5</v>
      </c>
      <c r="P1003" s="748">
        <v>250.62</v>
      </c>
      <c r="Q1003" s="750">
        <v>1</v>
      </c>
      <c r="R1003" s="745">
        <v>1</v>
      </c>
      <c r="S1003" s="750">
        <v>1</v>
      </c>
      <c r="T1003" s="749">
        <v>0.5</v>
      </c>
      <c r="U1003" s="744">
        <v>1</v>
      </c>
    </row>
    <row r="1004" spans="1:21" ht="14.4" customHeight="1" x14ac:dyDescent="0.3">
      <c r="A1004" s="743">
        <v>30</v>
      </c>
      <c r="B1004" s="745" t="s">
        <v>550</v>
      </c>
      <c r="C1004" s="745">
        <v>89301303</v>
      </c>
      <c r="D1004" s="746" t="s">
        <v>4982</v>
      </c>
      <c r="E1004" s="747" t="s">
        <v>3888</v>
      </c>
      <c r="F1004" s="745" t="s">
        <v>3881</v>
      </c>
      <c r="G1004" s="745" t="s">
        <v>4031</v>
      </c>
      <c r="H1004" s="745" t="s">
        <v>2717</v>
      </c>
      <c r="I1004" s="745" t="s">
        <v>3150</v>
      </c>
      <c r="J1004" s="745" t="s">
        <v>2753</v>
      </c>
      <c r="K1004" s="745" t="s">
        <v>1601</v>
      </c>
      <c r="L1004" s="748">
        <v>81.33</v>
      </c>
      <c r="M1004" s="748">
        <v>243.99</v>
      </c>
      <c r="N1004" s="745">
        <v>3</v>
      </c>
      <c r="O1004" s="749">
        <v>1.5</v>
      </c>
      <c r="P1004" s="748">
        <v>162.66</v>
      </c>
      <c r="Q1004" s="750">
        <v>0.66666666666666663</v>
      </c>
      <c r="R1004" s="745">
        <v>2</v>
      </c>
      <c r="S1004" s="750">
        <v>0.66666666666666663</v>
      </c>
      <c r="T1004" s="749">
        <v>1</v>
      </c>
      <c r="U1004" s="744">
        <v>0.66666666666666663</v>
      </c>
    </row>
    <row r="1005" spans="1:21" ht="14.4" customHeight="1" x14ac:dyDescent="0.3">
      <c r="A1005" s="743">
        <v>30</v>
      </c>
      <c r="B1005" s="745" t="s">
        <v>550</v>
      </c>
      <c r="C1005" s="745">
        <v>89301303</v>
      </c>
      <c r="D1005" s="746" t="s">
        <v>4982</v>
      </c>
      <c r="E1005" s="747" t="s">
        <v>3888</v>
      </c>
      <c r="F1005" s="745" t="s">
        <v>3881</v>
      </c>
      <c r="G1005" s="745" t="s">
        <v>4031</v>
      </c>
      <c r="H1005" s="745" t="s">
        <v>551</v>
      </c>
      <c r="I1005" s="745" t="s">
        <v>4686</v>
      </c>
      <c r="J1005" s="745" t="s">
        <v>4687</v>
      </c>
      <c r="K1005" s="745" t="s">
        <v>4688</v>
      </c>
      <c r="L1005" s="748">
        <v>0</v>
      </c>
      <c r="M1005" s="748">
        <v>0</v>
      </c>
      <c r="N1005" s="745">
        <v>2</v>
      </c>
      <c r="O1005" s="749">
        <v>1.5</v>
      </c>
      <c r="P1005" s="748">
        <v>0</v>
      </c>
      <c r="Q1005" s="750"/>
      <c r="R1005" s="745">
        <v>2</v>
      </c>
      <c r="S1005" s="750">
        <v>1</v>
      </c>
      <c r="T1005" s="749">
        <v>1.5</v>
      </c>
      <c r="U1005" s="744">
        <v>1</v>
      </c>
    </row>
    <row r="1006" spans="1:21" ht="14.4" customHeight="1" x14ac:dyDescent="0.3">
      <c r="A1006" s="743">
        <v>30</v>
      </c>
      <c r="B1006" s="745" t="s">
        <v>550</v>
      </c>
      <c r="C1006" s="745">
        <v>89301303</v>
      </c>
      <c r="D1006" s="746" t="s">
        <v>4982</v>
      </c>
      <c r="E1006" s="747" t="s">
        <v>3888</v>
      </c>
      <c r="F1006" s="745" t="s">
        <v>3881</v>
      </c>
      <c r="G1006" s="745" t="s">
        <v>4031</v>
      </c>
      <c r="H1006" s="745" t="s">
        <v>551</v>
      </c>
      <c r="I1006" s="745" t="s">
        <v>4689</v>
      </c>
      <c r="J1006" s="745" t="s">
        <v>4684</v>
      </c>
      <c r="K1006" s="745" t="s">
        <v>4690</v>
      </c>
      <c r="L1006" s="748">
        <v>0</v>
      </c>
      <c r="M1006" s="748">
        <v>0</v>
      </c>
      <c r="N1006" s="745">
        <v>5</v>
      </c>
      <c r="O1006" s="749">
        <v>3.5</v>
      </c>
      <c r="P1006" s="748">
        <v>0</v>
      </c>
      <c r="Q1006" s="750"/>
      <c r="R1006" s="745">
        <v>1</v>
      </c>
      <c r="S1006" s="750">
        <v>0.2</v>
      </c>
      <c r="T1006" s="749">
        <v>0.5</v>
      </c>
      <c r="U1006" s="744">
        <v>0.14285714285714285</v>
      </c>
    </row>
    <row r="1007" spans="1:21" ht="14.4" customHeight="1" x14ac:dyDescent="0.3">
      <c r="A1007" s="743">
        <v>30</v>
      </c>
      <c r="B1007" s="745" t="s">
        <v>550</v>
      </c>
      <c r="C1007" s="745">
        <v>89301303</v>
      </c>
      <c r="D1007" s="746" t="s">
        <v>4982</v>
      </c>
      <c r="E1007" s="747" t="s">
        <v>3888</v>
      </c>
      <c r="F1007" s="745" t="s">
        <v>3881</v>
      </c>
      <c r="G1007" s="745" t="s">
        <v>4031</v>
      </c>
      <c r="H1007" s="745" t="s">
        <v>551</v>
      </c>
      <c r="I1007" s="745" t="s">
        <v>4691</v>
      </c>
      <c r="J1007" s="745" t="s">
        <v>4684</v>
      </c>
      <c r="K1007" s="745" t="s">
        <v>4692</v>
      </c>
      <c r="L1007" s="748">
        <v>25.3</v>
      </c>
      <c r="M1007" s="748">
        <v>75.900000000000006</v>
      </c>
      <c r="N1007" s="745">
        <v>3</v>
      </c>
      <c r="O1007" s="749">
        <v>0.5</v>
      </c>
      <c r="P1007" s="748"/>
      <c r="Q1007" s="750">
        <v>0</v>
      </c>
      <c r="R1007" s="745"/>
      <c r="S1007" s="750">
        <v>0</v>
      </c>
      <c r="T1007" s="749"/>
      <c r="U1007" s="744">
        <v>0</v>
      </c>
    </row>
    <row r="1008" spans="1:21" ht="14.4" customHeight="1" x14ac:dyDescent="0.3">
      <c r="A1008" s="743">
        <v>30</v>
      </c>
      <c r="B1008" s="745" t="s">
        <v>550</v>
      </c>
      <c r="C1008" s="745">
        <v>89301303</v>
      </c>
      <c r="D1008" s="746" t="s">
        <v>4982</v>
      </c>
      <c r="E1008" s="747" t="s">
        <v>3888</v>
      </c>
      <c r="F1008" s="745" t="s">
        <v>3881</v>
      </c>
      <c r="G1008" s="745" t="s">
        <v>4031</v>
      </c>
      <c r="H1008" s="745" t="s">
        <v>551</v>
      </c>
      <c r="I1008" s="745" t="s">
        <v>4693</v>
      </c>
      <c r="J1008" s="745" t="s">
        <v>4687</v>
      </c>
      <c r="K1008" s="745" t="s">
        <v>4694</v>
      </c>
      <c r="L1008" s="748">
        <v>0</v>
      </c>
      <c r="M1008" s="748">
        <v>0</v>
      </c>
      <c r="N1008" s="745">
        <v>1</v>
      </c>
      <c r="O1008" s="749">
        <v>0.5</v>
      </c>
      <c r="P1008" s="748">
        <v>0</v>
      </c>
      <c r="Q1008" s="750"/>
      <c r="R1008" s="745">
        <v>1</v>
      </c>
      <c r="S1008" s="750">
        <v>1</v>
      </c>
      <c r="T1008" s="749">
        <v>0.5</v>
      </c>
      <c r="U1008" s="744">
        <v>1</v>
      </c>
    </row>
    <row r="1009" spans="1:21" ht="14.4" customHeight="1" x14ac:dyDescent="0.3">
      <c r="A1009" s="743">
        <v>30</v>
      </c>
      <c r="B1009" s="745" t="s">
        <v>550</v>
      </c>
      <c r="C1009" s="745">
        <v>89301303</v>
      </c>
      <c r="D1009" s="746" t="s">
        <v>4982</v>
      </c>
      <c r="E1009" s="747" t="s">
        <v>3888</v>
      </c>
      <c r="F1009" s="745" t="s">
        <v>3881</v>
      </c>
      <c r="G1009" s="745" t="s">
        <v>4032</v>
      </c>
      <c r="H1009" s="745" t="s">
        <v>551</v>
      </c>
      <c r="I1009" s="745" t="s">
        <v>858</v>
      </c>
      <c r="J1009" s="745" t="s">
        <v>4695</v>
      </c>
      <c r="K1009" s="745" t="s">
        <v>4696</v>
      </c>
      <c r="L1009" s="748">
        <v>0</v>
      </c>
      <c r="M1009" s="748">
        <v>0</v>
      </c>
      <c r="N1009" s="745">
        <v>2</v>
      </c>
      <c r="O1009" s="749">
        <v>0.5</v>
      </c>
      <c r="P1009" s="748">
        <v>0</v>
      </c>
      <c r="Q1009" s="750"/>
      <c r="R1009" s="745">
        <v>2</v>
      </c>
      <c r="S1009" s="750">
        <v>1</v>
      </c>
      <c r="T1009" s="749">
        <v>0.5</v>
      </c>
      <c r="U1009" s="744">
        <v>1</v>
      </c>
    </row>
    <row r="1010" spans="1:21" ht="14.4" customHeight="1" x14ac:dyDescent="0.3">
      <c r="A1010" s="743">
        <v>30</v>
      </c>
      <c r="B1010" s="745" t="s">
        <v>550</v>
      </c>
      <c r="C1010" s="745">
        <v>89301303</v>
      </c>
      <c r="D1010" s="746" t="s">
        <v>4982</v>
      </c>
      <c r="E1010" s="747" t="s">
        <v>3888</v>
      </c>
      <c r="F1010" s="745" t="s">
        <v>3881</v>
      </c>
      <c r="G1010" s="745" t="s">
        <v>4228</v>
      </c>
      <c r="H1010" s="745" t="s">
        <v>551</v>
      </c>
      <c r="I1010" s="745" t="s">
        <v>1077</v>
      </c>
      <c r="J1010" s="745" t="s">
        <v>1078</v>
      </c>
      <c r="K1010" s="745" t="s">
        <v>4229</v>
      </c>
      <c r="L1010" s="748">
        <v>242.93</v>
      </c>
      <c r="M1010" s="748">
        <v>485.86</v>
      </c>
      <c r="N1010" s="745">
        <v>2</v>
      </c>
      <c r="O1010" s="749">
        <v>2</v>
      </c>
      <c r="P1010" s="748">
        <v>485.86</v>
      </c>
      <c r="Q1010" s="750">
        <v>1</v>
      </c>
      <c r="R1010" s="745">
        <v>2</v>
      </c>
      <c r="S1010" s="750">
        <v>1</v>
      </c>
      <c r="T1010" s="749">
        <v>2</v>
      </c>
      <c r="U1010" s="744">
        <v>1</v>
      </c>
    </row>
    <row r="1011" spans="1:21" ht="14.4" customHeight="1" x14ac:dyDescent="0.3">
      <c r="A1011" s="743">
        <v>30</v>
      </c>
      <c r="B1011" s="745" t="s">
        <v>550</v>
      </c>
      <c r="C1011" s="745">
        <v>89301303</v>
      </c>
      <c r="D1011" s="746" t="s">
        <v>4982</v>
      </c>
      <c r="E1011" s="747" t="s">
        <v>3888</v>
      </c>
      <c r="F1011" s="745" t="s">
        <v>3881</v>
      </c>
      <c r="G1011" s="745" t="s">
        <v>4697</v>
      </c>
      <c r="H1011" s="745" t="s">
        <v>551</v>
      </c>
      <c r="I1011" s="745" t="s">
        <v>4698</v>
      </c>
      <c r="J1011" s="745" t="s">
        <v>4699</v>
      </c>
      <c r="K1011" s="745" t="s">
        <v>4700</v>
      </c>
      <c r="L1011" s="748">
        <v>189.92</v>
      </c>
      <c r="M1011" s="748">
        <v>949.59999999999991</v>
      </c>
      <c r="N1011" s="745">
        <v>5</v>
      </c>
      <c r="O1011" s="749">
        <v>5</v>
      </c>
      <c r="P1011" s="748">
        <v>759.68</v>
      </c>
      <c r="Q1011" s="750">
        <v>0.8</v>
      </c>
      <c r="R1011" s="745">
        <v>4</v>
      </c>
      <c r="S1011" s="750">
        <v>0.8</v>
      </c>
      <c r="T1011" s="749">
        <v>4</v>
      </c>
      <c r="U1011" s="744">
        <v>0.8</v>
      </c>
    </row>
    <row r="1012" spans="1:21" ht="14.4" customHeight="1" x14ac:dyDescent="0.3">
      <c r="A1012" s="743">
        <v>30</v>
      </c>
      <c r="B1012" s="745" t="s">
        <v>550</v>
      </c>
      <c r="C1012" s="745">
        <v>89301303</v>
      </c>
      <c r="D1012" s="746" t="s">
        <v>4982</v>
      </c>
      <c r="E1012" s="747" t="s">
        <v>3888</v>
      </c>
      <c r="F1012" s="745" t="s">
        <v>3881</v>
      </c>
      <c r="G1012" s="745" t="s">
        <v>4701</v>
      </c>
      <c r="H1012" s="745" t="s">
        <v>551</v>
      </c>
      <c r="I1012" s="745" t="s">
        <v>4702</v>
      </c>
      <c r="J1012" s="745" t="s">
        <v>4703</v>
      </c>
      <c r="K1012" s="745" t="s">
        <v>4704</v>
      </c>
      <c r="L1012" s="748">
        <v>193.26</v>
      </c>
      <c r="M1012" s="748">
        <v>579.78</v>
      </c>
      <c r="N1012" s="745">
        <v>3</v>
      </c>
      <c r="O1012" s="749">
        <v>1</v>
      </c>
      <c r="P1012" s="748"/>
      <c r="Q1012" s="750">
        <v>0</v>
      </c>
      <c r="R1012" s="745"/>
      <c r="S1012" s="750">
        <v>0</v>
      </c>
      <c r="T1012" s="749"/>
      <c r="U1012" s="744">
        <v>0</v>
      </c>
    </row>
    <row r="1013" spans="1:21" ht="14.4" customHeight="1" x14ac:dyDescent="0.3">
      <c r="A1013" s="743">
        <v>30</v>
      </c>
      <c r="B1013" s="745" t="s">
        <v>550</v>
      </c>
      <c r="C1013" s="745">
        <v>89301303</v>
      </c>
      <c r="D1013" s="746" t="s">
        <v>4982</v>
      </c>
      <c r="E1013" s="747" t="s">
        <v>3888</v>
      </c>
      <c r="F1013" s="745" t="s">
        <v>3881</v>
      </c>
      <c r="G1013" s="745" t="s">
        <v>4701</v>
      </c>
      <c r="H1013" s="745" t="s">
        <v>551</v>
      </c>
      <c r="I1013" s="745" t="s">
        <v>4705</v>
      </c>
      <c r="J1013" s="745" t="s">
        <v>4706</v>
      </c>
      <c r="K1013" s="745" t="s">
        <v>4704</v>
      </c>
      <c r="L1013" s="748">
        <v>0</v>
      </c>
      <c r="M1013" s="748">
        <v>0</v>
      </c>
      <c r="N1013" s="745">
        <v>3</v>
      </c>
      <c r="O1013" s="749">
        <v>1</v>
      </c>
      <c r="P1013" s="748">
        <v>0</v>
      </c>
      <c r="Q1013" s="750"/>
      <c r="R1013" s="745">
        <v>3</v>
      </c>
      <c r="S1013" s="750">
        <v>1</v>
      </c>
      <c r="T1013" s="749">
        <v>1</v>
      </c>
      <c r="U1013" s="744">
        <v>1</v>
      </c>
    </row>
    <row r="1014" spans="1:21" ht="14.4" customHeight="1" x14ac:dyDescent="0.3">
      <c r="A1014" s="743">
        <v>30</v>
      </c>
      <c r="B1014" s="745" t="s">
        <v>550</v>
      </c>
      <c r="C1014" s="745">
        <v>89301303</v>
      </c>
      <c r="D1014" s="746" t="s">
        <v>4982</v>
      </c>
      <c r="E1014" s="747" t="s">
        <v>3888</v>
      </c>
      <c r="F1014" s="745" t="s">
        <v>3881</v>
      </c>
      <c r="G1014" s="745" t="s">
        <v>4037</v>
      </c>
      <c r="H1014" s="745" t="s">
        <v>2717</v>
      </c>
      <c r="I1014" s="745" t="s">
        <v>4707</v>
      </c>
      <c r="J1014" s="745" t="s">
        <v>2838</v>
      </c>
      <c r="K1014" s="745" t="s">
        <v>2634</v>
      </c>
      <c r="L1014" s="748">
        <v>172.82</v>
      </c>
      <c r="M1014" s="748">
        <v>172.82</v>
      </c>
      <c r="N1014" s="745">
        <v>1</v>
      </c>
      <c r="O1014" s="749">
        <v>1</v>
      </c>
      <c r="P1014" s="748"/>
      <c r="Q1014" s="750">
        <v>0</v>
      </c>
      <c r="R1014" s="745"/>
      <c r="S1014" s="750">
        <v>0</v>
      </c>
      <c r="T1014" s="749"/>
      <c r="U1014" s="744">
        <v>0</v>
      </c>
    </row>
    <row r="1015" spans="1:21" ht="14.4" customHeight="1" x14ac:dyDescent="0.3">
      <c r="A1015" s="743">
        <v>30</v>
      </c>
      <c r="B1015" s="745" t="s">
        <v>550</v>
      </c>
      <c r="C1015" s="745">
        <v>89301303</v>
      </c>
      <c r="D1015" s="746" t="s">
        <v>4982</v>
      </c>
      <c r="E1015" s="747" t="s">
        <v>3888</v>
      </c>
      <c r="F1015" s="745" t="s">
        <v>3881</v>
      </c>
      <c r="G1015" s="745" t="s">
        <v>4037</v>
      </c>
      <c r="H1015" s="745" t="s">
        <v>2717</v>
      </c>
      <c r="I1015" s="745" t="s">
        <v>3217</v>
      </c>
      <c r="J1015" s="745" t="s">
        <v>2842</v>
      </c>
      <c r="K1015" s="745" t="s">
        <v>3218</v>
      </c>
      <c r="L1015" s="748">
        <v>180.71</v>
      </c>
      <c r="M1015" s="748">
        <v>361.42</v>
      </c>
      <c r="N1015" s="745">
        <v>2</v>
      </c>
      <c r="O1015" s="749">
        <v>1.5</v>
      </c>
      <c r="P1015" s="748"/>
      <c r="Q1015" s="750">
        <v>0</v>
      </c>
      <c r="R1015" s="745"/>
      <c r="S1015" s="750">
        <v>0</v>
      </c>
      <c r="T1015" s="749"/>
      <c r="U1015" s="744">
        <v>0</v>
      </c>
    </row>
    <row r="1016" spans="1:21" ht="14.4" customHeight="1" x14ac:dyDescent="0.3">
      <c r="A1016" s="743">
        <v>30</v>
      </c>
      <c r="B1016" s="745" t="s">
        <v>550</v>
      </c>
      <c r="C1016" s="745">
        <v>89301303</v>
      </c>
      <c r="D1016" s="746" t="s">
        <v>4982</v>
      </c>
      <c r="E1016" s="747" t="s">
        <v>3888</v>
      </c>
      <c r="F1016" s="745" t="s">
        <v>3881</v>
      </c>
      <c r="G1016" s="745" t="s">
        <v>4037</v>
      </c>
      <c r="H1016" s="745" t="s">
        <v>2717</v>
      </c>
      <c r="I1016" s="745" t="s">
        <v>2770</v>
      </c>
      <c r="J1016" s="745" t="s">
        <v>2771</v>
      </c>
      <c r="K1016" s="745" t="s">
        <v>3207</v>
      </c>
      <c r="L1016" s="748">
        <v>115.18</v>
      </c>
      <c r="M1016" s="748">
        <v>230.36</v>
      </c>
      <c r="N1016" s="745">
        <v>2</v>
      </c>
      <c r="O1016" s="749">
        <v>1</v>
      </c>
      <c r="P1016" s="748">
        <v>230.36</v>
      </c>
      <c r="Q1016" s="750">
        <v>1</v>
      </c>
      <c r="R1016" s="745">
        <v>2</v>
      </c>
      <c r="S1016" s="750">
        <v>1</v>
      </c>
      <c r="T1016" s="749">
        <v>1</v>
      </c>
      <c r="U1016" s="744">
        <v>1</v>
      </c>
    </row>
    <row r="1017" spans="1:21" ht="14.4" customHeight="1" x14ac:dyDescent="0.3">
      <c r="A1017" s="743">
        <v>30</v>
      </c>
      <c r="B1017" s="745" t="s">
        <v>550</v>
      </c>
      <c r="C1017" s="745">
        <v>89301303</v>
      </c>
      <c r="D1017" s="746" t="s">
        <v>4982</v>
      </c>
      <c r="E1017" s="747" t="s">
        <v>3888</v>
      </c>
      <c r="F1017" s="745" t="s">
        <v>3881</v>
      </c>
      <c r="G1017" s="745" t="s">
        <v>4037</v>
      </c>
      <c r="H1017" s="745" t="s">
        <v>2717</v>
      </c>
      <c r="I1017" s="745" t="s">
        <v>2770</v>
      </c>
      <c r="J1017" s="745" t="s">
        <v>2771</v>
      </c>
      <c r="K1017" s="745" t="s">
        <v>3207</v>
      </c>
      <c r="L1017" s="748">
        <v>106.3</v>
      </c>
      <c r="M1017" s="748">
        <v>637.79999999999995</v>
      </c>
      <c r="N1017" s="745">
        <v>6</v>
      </c>
      <c r="O1017" s="749">
        <v>2</v>
      </c>
      <c r="P1017" s="748">
        <v>637.79999999999995</v>
      </c>
      <c r="Q1017" s="750">
        <v>1</v>
      </c>
      <c r="R1017" s="745">
        <v>6</v>
      </c>
      <c r="S1017" s="750">
        <v>1</v>
      </c>
      <c r="T1017" s="749">
        <v>2</v>
      </c>
      <c r="U1017" s="744">
        <v>1</v>
      </c>
    </row>
    <row r="1018" spans="1:21" ht="14.4" customHeight="1" x14ac:dyDescent="0.3">
      <c r="A1018" s="743">
        <v>30</v>
      </c>
      <c r="B1018" s="745" t="s">
        <v>550</v>
      </c>
      <c r="C1018" s="745">
        <v>89301303</v>
      </c>
      <c r="D1018" s="746" t="s">
        <v>4982</v>
      </c>
      <c r="E1018" s="747" t="s">
        <v>3888</v>
      </c>
      <c r="F1018" s="745" t="s">
        <v>3881</v>
      </c>
      <c r="G1018" s="745" t="s">
        <v>4037</v>
      </c>
      <c r="H1018" s="745" t="s">
        <v>2717</v>
      </c>
      <c r="I1018" s="745" t="s">
        <v>2837</v>
      </c>
      <c r="J1018" s="745" t="s">
        <v>2838</v>
      </c>
      <c r="K1018" s="745" t="s">
        <v>3695</v>
      </c>
      <c r="L1018" s="748">
        <v>86.41</v>
      </c>
      <c r="M1018" s="748">
        <v>86.41</v>
      </c>
      <c r="N1018" s="745">
        <v>1</v>
      </c>
      <c r="O1018" s="749">
        <v>0.5</v>
      </c>
      <c r="P1018" s="748">
        <v>86.41</v>
      </c>
      <c r="Q1018" s="750">
        <v>1</v>
      </c>
      <c r="R1018" s="745">
        <v>1</v>
      </c>
      <c r="S1018" s="750">
        <v>1</v>
      </c>
      <c r="T1018" s="749">
        <v>0.5</v>
      </c>
      <c r="U1018" s="744">
        <v>1</v>
      </c>
    </row>
    <row r="1019" spans="1:21" ht="14.4" customHeight="1" x14ac:dyDescent="0.3">
      <c r="A1019" s="743">
        <v>30</v>
      </c>
      <c r="B1019" s="745" t="s">
        <v>550</v>
      </c>
      <c r="C1019" s="745">
        <v>89301303</v>
      </c>
      <c r="D1019" s="746" t="s">
        <v>4982</v>
      </c>
      <c r="E1019" s="747" t="s">
        <v>3888</v>
      </c>
      <c r="F1019" s="745" t="s">
        <v>3881</v>
      </c>
      <c r="G1019" s="745" t="s">
        <v>4037</v>
      </c>
      <c r="H1019" s="745" t="s">
        <v>2717</v>
      </c>
      <c r="I1019" s="745" t="s">
        <v>2841</v>
      </c>
      <c r="J1019" s="745" t="s">
        <v>2842</v>
      </c>
      <c r="K1019" s="745" t="s">
        <v>3696</v>
      </c>
      <c r="L1019" s="748">
        <v>107.66</v>
      </c>
      <c r="M1019" s="748">
        <v>1184.2599999999998</v>
      </c>
      <c r="N1019" s="745">
        <v>11</v>
      </c>
      <c r="O1019" s="749">
        <v>2.5</v>
      </c>
      <c r="P1019" s="748">
        <v>430.64</v>
      </c>
      <c r="Q1019" s="750">
        <v>0.3636363636363637</v>
      </c>
      <c r="R1019" s="745">
        <v>4</v>
      </c>
      <c r="S1019" s="750">
        <v>0.36363636363636365</v>
      </c>
      <c r="T1019" s="749">
        <v>1</v>
      </c>
      <c r="U1019" s="744">
        <v>0.4</v>
      </c>
    </row>
    <row r="1020" spans="1:21" ht="14.4" customHeight="1" x14ac:dyDescent="0.3">
      <c r="A1020" s="743">
        <v>30</v>
      </c>
      <c r="B1020" s="745" t="s">
        <v>550</v>
      </c>
      <c r="C1020" s="745">
        <v>89301303</v>
      </c>
      <c r="D1020" s="746" t="s">
        <v>4982</v>
      </c>
      <c r="E1020" s="747" t="s">
        <v>3888</v>
      </c>
      <c r="F1020" s="745" t="s">
        <v>3881</v>
      </c>
      <c r="G1020" s="745" t="s">
        <v>4037</v>
      </c>
      <c r="H1020" s="745" t="s">
        <v>2717</v>
      </c>
      <c r="I1020" s="745" t="s">
        <v>2841</v>
      </c>
      <c r="J1020" s="745" t="s">
        <v>2842</v>
      </c>
      <c r="K1020" s="745" t="s">
        <v>3696</v>
      </c>
      <c r="L1020" s="748">
        <v>90.35</v>
      </c>
      <c r="M1020" s="748">
        <v>180.7</v>
      </c>
      <c r="N1020" s="745">
        <v>2</v>
      </c>
      <c r="O1020" s="749">
        <v>0.5</v>
      </c>
      <c r="P1020" s="748"/>
      <c r="Q1020" s="750">
        <v>0</v>
      </c>
      <c r="R1020" s="745"/>
      <c r="S1020" s="750">
        <v>0</v>
      </c>
      <c r="T1020" s="749"/>
      <c r="U1020" s="744">
        <v>0</v>
      </c>
    </row>
    <row r="1021" spans="1:21" ht="14.4" customHeight="1" x14ac:dyDescent="0.3">
      <c r="A1021" s="743">
        <v>30</v>
      </c>
      <c r="B1021" s="745" t="s">
        <v>550</v>
      </c>
      <c r="C1021" s="745">
        <v>89301303</v>
      </c>
      <c r="D1021" s="746" t="s">
        <v>4982</v>
      </c>
      <c r="E1021" s="747" t="s">
        <v>3888</v>
      </c>
      <c r="F1021" s="745" t="s">
        <v>3881</v>
      </c>
      <c r="G1021" s="745" t="s">
        <v>4048</v>
      </c>
      <c r="H1021" s="745" t="s">
        <v>551</v>
      </c>
      <c r="I1021" s="745" t="s">
        <v>903</v>
      </c>
      <c r="J1021" s="745" t="s">
        <v>900</v>
      </c>
      <c r="K1021" s="745" t="s">
        <v>4049</v>
      </c>
      <c r="L1021" s="748">
        <v>23.4</v>
      </c>
      <c r="M1021" s="748">
        <v>210.59999999999997</v>
      </c>
      <c r="N1021" s="745">
        <v>9</v>
      </c>
      <c r="O1021" s="749">
        <v>2</v>
      </c>
      <c r="P1021" s="748">
        <v>140.39999999999998</v>
      </c>
      <c r="Q1021" s="750">
        <v>0.66666666666666663</v>
      </c>
      <c r="R1021" s="745">
        <v>6</v>
      </c>
      <c r="S1021" s="750">
        <v>0.66666666666666663</v>
      </c>
      <c r="T1021" s="749">
        <v>1.5</v>
      </c>
      <c r="U1021" s="744">
        <v>0.75</v>
      </c>
    </row>
    <row r="1022" spans="1:21" ht="14.4" customHeight="1" x14ac:dyDescent="0.3">
      <c r="A1022" s="743">
        <v>30</v>
      </c>
      <c r="B1022" s="745" t="s">
        <v>550</v>
      </c>
      <c r="C1022" s="745">
        <v>89301303</v>
      </c>
      <c r="D1022" s="746" t="s">
        <v>4982</v>
      </c>
      <c r="E1022" s="747" t="s">
        <v>3888</v>
      </c>
      <c r="F1022" s="745" t="s">
        <v>3881</v>
      </c>
      <c r="G1022" s="745" t="s">
        <v>4048</v>
      </c>
      <c r="H1022" s="745" t="s">
        <v>551</v>
      </c>
      <c r="I1022" s="745" t="s">
        <v>942</v>
      </c>
      <c r="J1022" s="745" t="s">
        <v>943</v>
      </c>
      <c r="K1022" s="745" t="s">
        <v>3815</v>
      </c>
      <c r="L1022" s="748">
        <v>44.89</v>
      </c>
      <c r="M1022" s="748">
        <v>179.56</v>
      </c>
      <c r="N1022" s="745">
        <v>4</v>
      </c>
      <c r="O1022" s="749">
        <v>1</v>
      </c>
      <c r="P1022" s="748">
        <v>44.89</v>
      </c>
      <c r="Q1022" s="750">
        <v>0.25</v>
      </c>
      <c r="R1022" s="745">
        <v>1</v>
      </c>
      <c r="S1022" s="750">
        <v>0.25</v>
      </c>
      <c r="T1022" s="749">
        <v>0.5</v>
      </c>
      <c r="U1022" s="744">
        <v>0.5</v>
      </c>
    </row>
    <row r="1023" spans="1:21" ht="14.4" customHeight="1" x14ac:dyDescent="0.3">
      <c r="A1023" s="743">
        <v>30</v>
      </c>
      <c r="B1023" s="745" t="s">
        <v>550</v>
      </c>
      <c r="C1023" s="745">
        <v>89301303</v>
      </c>
      <c r="D1023" s="746" t="s">
        <v>4982</v>
      </c>
      <c r="E1023" s="747" t="s">
        <v>3888</v>
      </c>
      <c r="F1023" s="745" t="s">
        <v>3881</v>
      </c>
      <c r="G1023" s="745" t="s">
        <v>4048</v>
      </c>
      <c r="H1023" s="745" t="s">
        <v>551</v>
      </c>
      <c r="I1023" s="745" t="s">
        <v>957</v>
      </c>
      <c r="J1023" s="745" t="s">
        <v>4230</v>
      </c>
      <c r="K1023" s="745" t="s">
        <v>1072</v>
      </c>
      <c r="L1023" s="748">
        <v>60.02</v>
      </c>
      <c r="M1023" s="748">
        <v>180.06</v>
      </c>
      <c r="N1023" s="745">
        <v>3</v>
      </c>
      <c r="O1023" s="749">
        <v>0.5</v>
      </c>
      <c r="P1023" s="748">
        <v>180.06</v>
      </c>
      <c r="Q1023" s="750">
        <v>1</v>
      </c>
      <c r="R1023" s="745">
        <v>3</v>
      </c>
      <c r="S1023" s="750">
        <v>1</v>
      </c>
      <c r="T1023" s="749">
        <v>0.5</v>
      </c>
      <c r="U1023" s="744">
        <v>1</v>
      </c>
    </row>
    <row r="1024" spans="1:21" ht="14.4" customHeight="1" x14ac:dyDescent="0.3">
      <c r="A1024" s="743">
        <v>30</v>
      </c>
      <c r="B1024" s="745" t="s">
        <v>550</v>
      </c>
      <c r="C1024" s="745">
        <v>89301303</v>
      </c>
      <c r="D1024" s="746" t="s">
        <v>4982</v>
      </c>
      <c r="E1024" s="747" t="s">
        <v>3888</v>
      </c>
      <c r="F1024" s="745" t="s">
        <v>3881</v>
      </c>
      <c r="G1024" s="745" t="s">
        <v>4048</v>
      </c>
      <c r="H1024" s="745" t="s">
        <v>551</v>
      </c>
      <c r="I1024" s="745" t="s">
        <v>4050</v>
      </c>
      <c r="J1024" s="745" t="s">
        <v>900</v>
      </c>
      <c r="K1024" s="745" t="s">
        <v>4051</v>
      </c>
      <c r="L1024" s="748">
        <v>0</v>
      </c>
      <c r="M1024" s="748">
        <v>0</v>
      </c>
      <c r="N1024" s="745">
        <v>14</v>
      </c>
      <c r="O1024" s="749">
        <v>3.5</v>
      </c>
      <c r="P1024" s="748">
        <v>0</v>
      </c>
      <c r="Q1024" s="750"/>
      <c r="R1024" s="745">
        <v>2</v>
      </c>
      <c r="S1024" s="750">
        <v>0.14285714285714285</v>
      </c>
      <c r="T1024" s="749">
        <v>1</v>
      </c>
      <c r="U1024" s="744">
        <v>0.2857142857142857</v>
      </c>
    </row>
    <row r="1025" spans="1:21" ht="14.4" customHeight="1" x14ac:dyDescent="0.3">
      <c r="A1025" s="743">
        <v>30</v>
      </c>
      <c r="B1025" s="745" t="s">
        <v>550</v>
      </c>
      <c r="C1025" s="745">
        <v>89301303</v>
      </c>
      <c r="D1025" s="746" t="s">
        <v>4982</v>
      </c>
      <c r="E1025" s="747" t="s">
        <v>3888</v>
      </c>
      <c r="F1025" s="745" t="s">
        <v>3881</v>
      </c>
      <c r="G1025" s="745" t="s">
        <v>4048</v>
      </c>
      <c r="H1025" s="745" t="s">
        <v>551</v>
      </c>
      <c r="I1025" s="745" t="s">
        <v>1066</v>
      </c>
      <c r="J1025" s="745" t="s">
        <v>1744</v>
      </c>
      <c r="K1025" s="745" t="s">
        <v>4052</v>
      </c>
      <c r="L1025" s="748">
        <v>33.68</v>
      </c>
      <c r="M1025" s="748">
        <v>336.79999999999995</v>
      </c>
      <c r="N1025" s="745">
        <v>10</v>
      </c>
      <c r="O1025" s="749">
        <v>2</v>
      </c>
      <c r="P1025" s="748">
        <v>235.76</v>
      </c>
      <c r="Q1025" s="750">
        <v>0.70000000000000007</v>
      </c>
      <c r="R1025" s="745">
        <v>7</v>
      </c>
      <c r="S1025" s="750">
        <v>0.7</v>
      </c>
      <c r="T1025" s="749">
        <v>1.5</v>
      </c>
      <c r="U1025" s="744">
        <v>0.75</v>
      </c>
    </row>
    <row r="1026" spans="1:21" ht="14.4" customHeight="1" x14ac:dyDescent="0.3">
      <c r="A1026" s="743">
        <v>30</v>
      </c>
      <c r="B1026" s="745" t="s">
        <v>550</v>
      </c>
      <c r="C1026" s="745">
        <v>89301303</v>
      </c>
      <c r="D1026" s="746" t="s">
        <v>4982</v>
      </c>
      <c r="E1026" s="747" t="s">
        <v>3888</v>
      </c>
      <c r="F1026" s="745" t="s">
        <v>3881</v>
      </c>
      <c r="G1026" s="745" t="s">
        <v>4048</v>
      </c>
      <c r="H1026" s="745" t="s">
        <v>551</v>
      </c>
      <c r="I1026" s="745" t="s">
        <v>4708</v>
      </c>
      <c r="J1026" s="745" t="s">
        <v>1071</v>
      </c>
      <c r="K1026" s="745" t="s">
        <v>4709</v>
      </c>
      <c r="L1026" s="748">
        <v>0</v>
      </c>
      <c r="M1026" s="748">
        <v>0</v>
      </c>
      <c r="N1026" s="745">
        <v>3</v>
      </c>
      <c r="O1026" s="749">
        <v>0.5</v>
      </c>
      <c r="P1026" s="748"/>
      <c r="Q1026" s="750"/>
      <c r="R1026" s="745"/>
      <c r="S1026" s="750">
        <v>0</v>
      </c>
      <c r="T1026" s="749"/>
      <c r="U1026" s="744">
        <v>0</v>
      </c>
    </row>
    <row r="1027" spans="1:21" ht="14.4" customHeight="1" x14ac:dyDescent="0.3">
      <c r="A1027" s="743">
        <v>30</v>
      </c>
      <c r="B1027" s="745" t="s">
        <v>550</v>
      </c>
      <c r="C1027" s="745">
        <v>89301303</v>
      </c>
      <c r="D1027" s="746" t="s">
        <v>4982</v>
      </c>
      <c r="E1027" s="747" t="s">
        <v>3888</v>
      </c>
      <c r="F1027" s="745" t="s">
        <v>3881</v>
      </c>
      <c r="G1027" s="745" t="s">
        <v>4048</v>
      </c>
      <c r="H1027" s="745" t="s">
        <v>551</v>
      </c>
      <c r="I1027" s="745" t="s">
        <v>1070</v>
      </c>
      <c r="J1027" s="745" t="s">
        <v>1071</v>
      </c>
      <c r="K1027" s="745" t="s">
        <v>1072</v>
      </c>
      <c r="L1027" s="748">
        <v>60.02</v>
      </c>
      <c r="M1027" s="748">
        <v>180.06</v>
      </c>
      <c r="N1027" s="745">
        <v>3</v>
      </c>
      <c r="O1027" s="749">
        <v>0.5</v>
      </c>
      <c r="P1027" s="748"/>
      <c r="Q1027" s="750">
        <v>0</v>
      </c>
      <c r="R1027" s="745"/>
      <c r="S1027" s="750">
        <v>0</v>
      </c>
      <c r="T1027" s="749"/>
      <c r="U1027" s="744">
        <v>0</v>
      </c>
    </row>
    <row r="1028" spans="1:21" ht="14.4" customHeight="1" x14ac:dyDescent="0.3">
      <c r="A1028" s="743">
        <v>30</v>
      </c>
      <c r="B1028" s="745" t="s">
        <v>550</v>
      </c>
      <c r="C1028" s="745">
        <v>89301303</v>
      </c>
      <c r="D1028" s="746" t="s">
        <v>4982</v>
      </c>
      <c r="E1028" s="747" t="s">
        <v>3888</v>
      </c>
      <c r="F1028" s="745" t="s">
        <v>3881</v>
      </c>
      <c r="G1028" s="745" t="s">
        <v>4346</v>
      </c>
      <c r="H1028" s="745" t="s">
        <v>551</v>
      </c>
      <c r="I1028" s="745" t="s">
        <v>826</v>
      </c>
      <c r="J1028" s="745" t="s">
        <v>827</v>
      </c>
      <c r="K1028" s="745" t="s">
        <v>2700</v>
      </c>
      <c r="L1028" s="748">
        <v>391.83</v>
      </c>
      <c r="M1028" s="748">
        <v>391.83</v>
      </c>
      <c r="N1028" s="745">
        <v>1</v>
      </c>
      <c r="O1028" s="749">
        <v>0.5</v>
      </c>
      <c r="P1028" s="748"/>
      <c r="Q1028" s="750">
        <v>0</v>
      </c>
      <c r="R1028" s="745"/>
      <c r="S1028" s="750">
        <v>0</v>
      </c>
      <c r="T1028" s="749"/>
      <c r="U1028" s="744">
        <v>0</v>
      </c>
    </row>
    <row r="1029" spans="1:21" ht="14.4" customHeight="1" x14ac:dyDescent="0.3">
      <c r="A1029" s="743">
        <v>30</v>
      </c>
      <c r="B1029" s="745" t="s">
        <v>550</v>
      </c>
      <c r="C1029" s="745">
        <v>89301303</v>
      </c>
      <c r="D1029" s="746" t="s">
        <v>4982</v>
      </c>
      <c r="E1029" s="747" t="s">
        <v>3888</v>
      </c>
      <c r="F1029" s="745" t="s">
        <v>3881</v>
      </c>
      <c r="G1029" s="745" t="s">
        <v>4710</v>
      </c>
      <c r="H1029" s="745" t="s">
        <v>551</v>
      </c>
      <c r="I1029" s="745" t="s">
        <v>2267</v>
      </c>
      <c r="J1029" s="745" t="s">
        <v>2268</v>
      </c>
      <c r="K1029" s="745" t="s">
        <v>2269</v>
      </c>
      <c r="L1029" s="748">
        <v>0</v>
      </c>
      <c r="M1029" s="748">
        <v>0</v>
      </c>
      <c r="N1029" s="745">
        <v>2</v>
      </c>
      <c r="O1029" s="749">
        <v>1</v>
      </c>
      <c r="P1029" s="748"/>
      <c r="Q1029" s="750"/>
      <c r="R1029" s="745"/>
      <c r="S1029" s="750">
        <v>0</v>
      </c>
      <c r="T1029" s="749"/>
      <c r="U1029" s="744">
        <v>0</v>
      </c>
    </row>
    <row r="1030" spans="1:21" ht="14.4" customHeight="1" x14ac:dyDescent="0.3">
      <c r="A1030" s="743">
        <v>30</v>
      </c>
      <c r="B1030" s="745" t="s">
        <v>550</v>
      </c>
      <c r="C1030" s="745">
        <v>89301303</v>
      </c>
      <c r="D1030" s="746" t="s">
        <v>4982</v>
      </c>
      <c r="E1030" s="747" t="s">
        <v>3888</v>
      </c>
      <c r="F1030" s="745" t="s">
        <v>3881</v>
      </c>
      <c r="G1030" s="745" t="s">
        <v>4710</v>
      </c>
      <c r="H1030" s="745" t="s">
        <v>551</v>
      </c>
      <c r="I1030" s="745" t="s">
        <v>4711</v>
      </c>
      <c r="J1030" s="745" t="s">
        <v>2268</v>
      </c>
      <c r="K1030" s="745" t="s">
        <v>2269</v>
      </c>
      <c r="L1030" s="748">
        <v>0</v>
      </c>
      <c r="M1030" s="748">
        <v>0</v>
      </c>
      <c r="N1030" s="745">
        <v>3</v>
      </c>
      <c r="O1030" s="749">
        <v>0.5</v>
      </c>
      <c r="P1030" s="748"/>
      <c r="Q1030" s="750"/>
      <c r="R1030" s="745"/>
      <c r="S1030" s="750">
        <v>0</v>
      </c>
      <c r="T1030" s="749"/>
      <c r="U1030" s="744">
        <v>0</v>
      </c>
    </row>
    <row r="1031" spans="1:21" ht="14.4" customHeight="1" x14ac:dyDescent="0.3">
      <c r="A1031" s="743">
        <v>30</v>
      </c>
      <c r="B1031" s="745" t="s">
        <v>550</v>
      </c>
      <c r="C1031" s="745">
        <v>89301303</v>
      </c>
      <c r="D1031" s="746" t="s">
        <v>4982</v>
      </c>
      <c r="E1031" s="747" t="s">
        <v>3888</v>
      </c>
      <c r="F1031" s="745" t="s">
        <v>3881</v>
      </c>
      <c r="G1031" s="745" t="s">
        <v>4486</v>
      </c>
      <c r="H1031" s="745" t="s">
        <v>2717</v>
      </c>
      <c r="I1031" s="745" t="s">
        <v>4712</v>
      </c>
      <c r="J1031" s="745" t="s">
        <v>815</v>
      </c>
      <c r="K1031" s="745" t="s">
        <v>4713</v>
      </c>
      <c r="L1031" s="748">
        <v>48.31</v>
      </c>
      <c r="M1031" s="748">
        <v>48.31</v>
      </c>
      <c r="N1031" s="745">
        <v>1</v>
      </c>
      <c r="O1031" s="749">
        <v>1</v>
      </c>
      <c r="P1031" s="748">
        <v>48.31</v>
      </c>
      <c r="Q1031" s="750">
        <v>1</v>
      </c>
      <c r="R1031" s="745">
        <v>1</v>
      </c>
      <c r="S1031" s="750">
        <v>1</v>
      </c>
      <c r="T1031" s="749">
        <v>1</v>
      </c>
      <c r="U1031" s="744">
        <v>1</v>
      </c>
    </row>
    <row r="1032" spans="1:21" ht="14.4" customHeight="1" x14ac:dyDescent="0.3">
      <c r="A1032" s="743">
        <v>30</v>
      </c>
      <c r="B1032" s="745" t="s">
        <v>550</v>
      </c>
      <c r="C1032" s="745">
        <v>89301303</v>
      </c>
      <c r="D1032" s="746" t="s">
        <v>4982</v>
      </c>
      <c r="E1032" s="747" t="s">
        <v>3888</v>
      </c>
      <c r="F1032" s="745" t="s">
        <v>3881</v>
      </c>
      <c r="G1032" s="745" t="s">
        <v>4486</v>
      </c>
      <c r="H1032" s="745" t="s">
        <v>2717</v>
      </c>
      <c r="I1032" s="745" t="s">
        <v>4712</v>
      </c>
      <c r="J1032" s="745" t="s">
        <v>815</v>
      </c>
      <c r="K1032" s="745" t="s">
        <v>4713</v>
      </c>
      <c r="L1032" s="748">
        <v>29.78</v>
      </c>
      <c r="M1032" s="748">
        <v>29.78</v>
      </c>
      <c r="N1032" s="745">
        <v>1</v>
      </c>
      <c r="O1032" s="749">
        <v>1</v>
      </c>
      <c r="P1032" s="748"/>
      <c r="Q1032" s="750">
        <v>0</v>
      </c>
      <c r="R1032" s="745"/>
      <c r="S1032" s="750">
        <v>0</v>
      </c>
      <c r="T1032" s="749"/>
      <c r="U1032" s="744">
        <v>0</v>
      </c>
    </row>
    <row r="1033" spans="1:21" ht="14.4" customHeight="1" x14ac:dyDescent="0.3">
      <c r="A1033" s="743">
        <v>30</v>
      </c>
      <c r="B1033" s="745" t="s">
        <v>550</v>
      </c>
      <c r="C1033" s="745">
        <v>89301303</v>
      </c>
      <c r="D1033" s="746" t="s">
        <v>4982</v>
      </c>
      <c r="E1033" s="747" t="s">
        <v>3888</v>
      </c>
      <c r="F1033" s="745" t="s">
        <v>3881</v>
      </c>
      <c r="G1033" s="745" t="s">
        <v>4486</v>
      </c>
      <c r="H1033" s="745" t="s">
        <v>2717</v>
      </c>
      <c r="I1033" s="745" t="s">
        <v>2738</v>
      </c>
      <c r="J1033" s="745" t="s">
        <v>815</v>
      </c>
      <c r="K1033" s="745" t="s">
        <v>3808</v>
      </c>
      <c r="L1033" s="748">
        <v>96.63</v>
      </c>
      <c r="M1033" s="748">
        <v>1352.82</v>
      </c>
      <c r="N1033" s="745">
        <v>14</v>
      </c>
      <c r="O1033" s="749">
        <v>5</v>
      </c>
      <c r="P1033" s="748">
        <v>483.15</v>
      </c>
      <c r="Q1033" s="750">
        <v>0.35714285714285715</v>
      </c>
      <c r="R1033" s="745">
        <v>5</v>
      </c>
      <c r="S1033" s="750">
        <v>0.35714285714285715</v>
      </c>
      <c r="T1033" s="749">
        <v>2.5</v>
      </c>
      <c r="U1033" s="744">
        <v>0.5</v>
      </c>
    </row>
    <row r="1034" spans="1:21" ht="14.4" customHeight="1" x14ac:dyDescent="0.3">
      <c r="A1034" s="743">
        <v>30</v>
      </c>
      <c r="B1034" s="745" t="s">
        <v>550</v>
      </c>
      <c r="C1034" s="745">
        <v>89301303</v>
      </c>
      <c r="D1034" s="746" t="s">
        <v>4982</v>
      </c>
      <c r="E1034" s="747" t="s">
        <v>3888</v>
      </c>
      <c r="F1034" s="745" t="s">
        <v>3881</v>
      </c>
      <c r="G1034" s="745" t="s">
        <v>4486</v>
      </c>
      <c r="H1034" s="745" t="s">
        <v>2717</v>
      </c>
      <c r="I1034" s="745" t="s">
        <v>2738</v>
      </c>
      <c r="J1034" s="745" t="s">
        <v>815</v>
      </c>
      <c r="K1034" s="745" t="s">
        <v>3808</v>
      </c>
      <c r="L1034" s="748">
        <v>59.55</v>
      </c>
      <c r="M1034" s="748">
        <v>595.5</v>
      </c>
      <c r="N1034" s="745">
        <v>10</v>
      </c>
      <c r="O1034" s="749">
        <v>3.5</v>
      </c>
      <c r="P1034" s="748">
        <v>238.2</v>
      </c>
      <c r="Q1034" s="750">
        <v>0.39999999999999997</v>
      </c>
      <c r="R1034" s="745">
        <v>4</v>
      </c>
      <c r="S1034" s="750">
        <v>0.4</v>
      </c>
      <c r="T1034" s="749">
        <v>1.5</v>
      </c>
      <c r="U1034" s="744">
        <v>0.42857142857142855</v>
      </c>
    </row>
    <row r="1035" spans="1:21" ht="14.4" customHeight="1" x14ac:dyDescent="0.3">
      <c r="A1035" s="743">
        <v>30</v>
      </c>
      <c r="B1035" s="745" t="s">
        <v>550</v>
      </c>
      <c r="C1035" s="745">
        <v>89301303</v>
      </c>
      <c r="D1035" s="746" t="s">
        <v>4982</v>
      </c>
      <c r="E1035" s="747" t="s">
        <v>3888</v>
      </c>
      <c r="F1035" s="745" t="s">
        <v>3881</v>
      </c>
      <c r="G1035" s="745" t="s">
        <v>4486</v>
      </c>
      <c r="H1035" s="745" t="s">
        <v>2717</v>
      </c>
      <c r="I1035" s="745" t="s">
        <v>4714</v>
      </c>
      <c r="J1035" s="745" t="s">
        <v>815</v>
      </c>
      <c r="K1035" s="745" t="s">
        <v>4715</v>
      </c>
      <c r="L1035" s="748">
        <v>0</v>
      </c>
      <c r="M1035" s="748">
        <v>0</v>
      </c>
      <c r="N1035" s="745">
        <v>1</v>
      </c>
      <c r="O1035" s="749">
        <v>1</v>
      </c>
      <c r="P1035" s="748">
        <v>0</v>
      </c>
      <c r="Q1035" s="750"/>
      <c r="R1035" s="745">
        <v>1</v>
      </c>
      <c r="S1035" s="750">
        <v>1</v>
      </c>
      <c r="T1035" s="749">
        <v>1</v>
      </c>
      <c r="U1035" s="744">
        <v>1</v>
      </c>
    </row>
    <row r="1036" spans="1:21" ht="14.4" customHeight="1" x14ac:dyDescent="0.3">
      <c r="A1036" s="743">
        <v>30</v>
      </c>
      <c r="B1036" s="745" t="s">
        <v>550</v>
      </c>
      <c r="C1036" s="745">
        <v>89301303</v>
      </c>
      <c r="D1036" s="746" t="s">
        <v>4982</v>
      </c>
      <c r="E1036" s="747" t="s">
        <v>3888</v>
      </c>
      <c r="F1036" s="745" t="s">
        <v>3881</v>
      </c>
      <c r="G1036" s="745" t="s">
        <v>4486</v>
      </c>
      <c r="H1036" s="745" t="s">
        <v>2717</v>
      </c>
      <c r="I1036" s="745" t="s">
        <v>4714</v>
      </c>
      <c r="J1036" s="745" t="s">
        <v>815</v>
      </c>
      <c r="K1036" s="745" t="s">
        <v>4715</v>
      </c>
      <c r="L1036" s="748">
        <v>193.26</v>
      </c>
      <c r="M1036" s="748">
        <v>579.78</v>
      </c>
      <c r="N1036" s="745">
        <v>3</v>
      </c>
      <c r="O1036" s="749">
        <v>1.5</v>
      </c>
      <c r="P1036" s="748">
        <v>386.52</v>
      </c>
      <c r="Q1036" s="750">
        <v>0.66666666666666663</v>
      </c>
      <c r="R1036" s="745">
        <v>2</v>
      </c>
      <c r="S1036" s="750">
        <v>0.66666666666666663</v>
      </c>
      <c r="T1036" s="749">
        <v>0.5</v>
      </c>
      <c r="U1036" s="744">
        <v>0.33333333333333331</v>
      </c>
    </row>
    <row r="1037" spans="1:21" ht="14.4" customHeight="1" x14ac:dyDescent="0.3">
      <c r="A1037" s="743">
        <v>30</v>
      </c>
      <c r="B1037" s="745" t="s">
        <v>550</v>
      </c>
      <c r="C1037" s="745">
        <v>89301303</v>
      </c>
      <c r="D1037" s="746" t="s">
        <v>4982</v>
      </c>
      <c r="E1037" s="747" t="s">
        <v>3888</v>
      </c>
      <c r="F1037" s="745" t="s">
        <v>3881</v>
      </c>
      <c r="G1037" s="745" t="s">
        <v>4486</v>
      </c>
      <c r="H1037" s="745" t="s">
        <v>551</v>
      </c>
      <c r="I1037" s="745" t="s">
        <v>2387</v>
      </c>
      <c r="J1037" s="745" t="s">
        <v>815</v>
      </c>
      <c r="K1037" s="745" t="s">
        <v>4716</v>
      </c>
      <c r="L1037" s="748">
        <v>59.55</v>
      </c>
      <c r="M1037" s="748">
        <v>59.55</v>
      </c>
      <c r="N1037" s="745">
        <v>1</v>
      </c>
      <c r="O1037" s="749">
        <v>1</v>
      </c>
      <c r="P1037" s="748">
        <v>59.55</v>
      </c>
      <c r="Q1037" s="750">
        <v>1</v>
      </c>
      <c r="R1037" s="745">
        <v>1</v>
      </c>
      <c r="S1037" s="750">
        <v>1</v>
      </c>
      <c r="T1037" s="749">
        <v>1</v>
      </c>
      <c r="U1037" s="744">
        <v>1</v>
      </c>
    </row>
    <row r="1038" spans="1:21" ht="14.4" customHeight="1" x14ac:dyDescent="0.3">
      <c r="A1038" s="743">
        <v>30</v>
      </c>
      <c r="B1038" s="745" t="s">
        <v>550</v>
      </c>
      <c r="C1038" s="745">
        <v>89301303</v>
      </c>
      <c r="D1038" s="746" t="s">
        <v>4982</v>
      </c>
      <c r="E1038" s="747" t="s">
        <v>3888</v>
      </c>
      <c r="F1038" s="745" t="s">
        <v>3881</v>
      </c>
      <c r="G1038" s="745" t="s">
        <v>4061</v>
      </c>
      <c r="H1038" s="745" t="s">
        <v>2717</v>
      </c>
      <c r="I1038" s="745" t="s">
        <v>3035</v>
      </c>
      <c r="J1038" s="745" t="s">
        <v>3036</v>
      </c>
      <c r="K1038" s="745" t="s">
        <v>3037</v>
      </c>
      <c r="L1038" s="748">
        <v>55.38</v>
      </c>
      <c r="M1038" s="748">
        <v>55.38</v>
      </c>
      <c r="N1038" s="745">
        <v>1</v>
      </c>
      <c r="O1038" s="749">
        <v>1</v>
      </c>
      <c r="P1038" s="748"/>
      <c r="Q1038" s="750">
        <v>0</v>
      </c>
      <c r="R1038" s="745"/>
      <c r="S1038" s="750">
        <v>0</v>
      </c>
      <c r="T1038" s="749"/>
      <c r="U1038" s="744">
        <v>0</v>
      </c>
    </row>
    <row r="1039" spans="1:21" ht="14.4" customHeight="1" x14ac:dyDescent="0.3">
      <c r="A1039" s="743">
        <v>30</v>
      </c>
      <c r="B1039" s="745" t="s">
        <v>550</v>
      </c>
      <c r="C1039" s="745">
        <v>89301303</v>
      </c>
      <c r="D1039" s="746" t="s">
        <v>4982</v>
      </c>
      <c r="E1039" s="747" t="s">
        <v>3888</v>
      </c>
      <c r="F1039" s="745" t="s">
        <v>3881</v>
      </c>
      <c r="G1039" s="745" t="s">
        <v>4061</v>
      </c>
      <c r="H1039" s="745" t="s">
        <v>551</v>
      </c>
      <c r="I1039" s="745" t="s">
        <v>4717</v>
      </c>
      <c r="J1039" s="745" t="s">
        <v>4718</v>
      </c>
      <c r="K1039" s="745" t="s">
        <v>3732</v>
      </c>
      <c r="L1039" s="748">
        <v>51.69</v>
      </c>
      <c r="M1039" s="748">
        <v>103.38</v>
      </c>
      <c r="N1039" s="745">
        <v>2</v>
      </c>
      <c r="O1039" s="749">
        <v>1</v>
      </c>
      <c r="P1039" s="748"/>
      <c r="Q1039" s="750">
        <v>0</v>
      </c>
      <c r="R1039" s="745"/>
      <c r="S1039" s="750">
        <v>0</v>
      </c>
      <c r="T1039" s="749"/>
      <c r="U1039" s="744">
        <v>0</v>
      </c>
    </row>
    <row r="1040" spans="1:21" ht="14.4" customHeight="1" x14ac:dyDescent="0.3">
      <c r="A1040" s="743">
        <v>30</v>
      </c>
      <c r="B1040" s="745" t="s">
        <v>550</v>
      </c>
      <c r="C1040" s="745">
        <v>89301303</v>
      </c>
      <c r="D1040" s="746" t="s">
        <v>4982</v>
      </c>
      <c r="E1040" s="747" t="s">
        <v>3888</v>
      </c>
      <c r="F1040" s="745" t="s">
        <v>3881</v>
      </c>
      <c r="G1040" s="745" t="s">
        <v>4062</v>
      </c>
      <c r="H1040" s="745" t="s">
        <v>551</v>
      </c>
      <c r="I1040" s="745" t="s">
        <v>3364</v>
      </c>
      <c r="J1040" s="745" t="s">
        <v>3365</v>
      </c>
      <c r="K1040" s="745" t="s">
        <v>3366</v>
      </c>
      <c r="L1040" s="748">
        <v>153.52000000000001</v>
      </c>
      <c r="M1040" s="748">
        <v>307.04000000000002</v>
      </c>
      <c r="N1040" s="745">
        <v>2</v>
      </c>
      <c r="O1040" s="749">
        <v>1.5</v>
      </c>
      <c r="P1040" s="748"/>
      <c r="Q1040" s="750">
        <v>0</v>
      </c>
      <c r="R1040" s="745"/>
      <c r="S1040" s="750">
        <v>0</v>
      </c>
      <c r="T1040" s="749"/>
      <c r="U1040" s="744">
        <v>0</v>
      </c>
    </row>
    <row r="1041" spans="1:21" ht="14.4" customHeight="1" x14ac:dyDescent="0.3">
      <c r="A1041" s="743">
        <v>30</v>
      </c>
      <c r="B1041" s="745" t="s">
        <v>550</v>
      </c>
      <c r="C1041" s="745">
        <v>89301303</v>
      </c>
      <c r="D1041" s="746" t="s">
        <v>4982</v>
      </c>
      <c r="E1041" s="747" t="s">
        <v>3888</v>
      </c>
      <c r="F1041" s="745" t="s">
        <v>3881</v>
      </c>
      <c r="G1041" s="745" t="s">
        <v>4354</v>
      </c>
      <c r="H1041" s="745" t="s">
        <v>2717</v>
      </c>
      <c r="I1041" s="745" t="s">
        <v>3488</v>
      </c>
      <c r="J1041" s="745" t="s">
        <v>3489</v>
      </c>
      <c r="K1041" s="745" t="s">
        <v>3793</v>
      </c>
      <c r="L1041" s="748">
        <v>69.86</v>
      </c>
      <c r="M1041" s="748">
        <v>139.72</v>
      </c>
      <c r="N1041" s="745">
        <v>2</v>
      </c>
      <c r="O1041" s="749">
        <v>1</v>
      </c>
      <c r="P1041" s="748">
        <v>139.72</v>
      </c>
      <c r="Q1041" s="750">
        <v>1</v>
      </c>
      <c r="R1041" s="745">
        <v>2</v>
      </c>
      <c r="S1041" s="750">
        <v>1</v>
      </c>
      <c r="T1041" s="749">
        <v>1</v>
      </c>
      <c r="U1041" s="744">
        <v>1</v>
      </c>
    </row>
    <row r="1042" spans="1:21" ht="14.4" customHeight="1" x14ac:dyDescent="0.3">
      <c r="A1042" s="743">
        <v>30</v>
      </c>
      <c r="B1042" s="745" t="s">
        <v>550</v>
      </c>
      <c r="C1042" s="745">
        <v>89301303</v>
      </c>
      <c r="D1042" s="746" t="s">
        <v>4982</v>
      </c>
      <c r="E1042" s="747" t="s">
        <v>3888</v>
      </c>
      <c r="F1042" s="745" t="s">
        <v>3881</v>
      </c>
      <c r="G1042" s="745" t="s">
        <v>4063</v>
      </c>
      <c r="H1042" s="745" t="s">
        <v>551</v>
      </c>
      <c r="I1042" s="745" t="s">
        <v>4719</v>
      </c>
      <c r="J1042" s="745" t="s">
        <v>4720</v>
      </c>
      <c r="K1042" s="745" t="s">
        <v>4721</v>
      </c>
      <c r="L1042" s="748">
        <v>0</v>
      </c>
      <c r="M1042" s="748">
        <v>0</v>
      </c>
      <c r="N1042" s="745">
        <v>1</v>
      </c>
      <c r="O1042" s="749">
        <v>0.5</v>
      </c>
      <c r="P1042" s="748"/>
      <c r="Q1042" s="750"/>
      <c r="R1042" s="745"/>
      <c r="S1042" s="750">
        <v>0</v>
      </c>
      <c r="T1042" s="749"/>
      <c r="U1042" s="744">
        <v>0</v>
      </c>
    </row>
    <row r="1043" spans="1:21" ht="14.4" customHeight="1" x14ac:dyDescent="0.3">
      <c r="A1043" s="743">
        <v>30</v>
      </c>
      <c r="B1043" s="745" t="s">
        <v>550</v>
      </c>
      <c r="C1043" s="745">
        <v>89301303</v>
      </c>
      <c r="D1043" s="746" t="s">
        <v>4982</v>
      </c>
      <c r="E1043" s="747" t="s">
        <v>3888</v>
      </c>
      <c r="F1043" s="745" t="s">
        <v>3881</v>
      </c>
      <c r="G1043" s="745" t="s">
        <v>4063</v>
      </c>
      <c r="H1043" s="745" t="s">
        <v>551</v>
      </c>
      <c r="I1043" s="745" t="s">
        <v>4064</v>
      </c>
      <c r="J1043" s="745" t="s">
        <v>4065</v>
      </c>
      <c r="K1043" s="745" t="s">
        <v>875</v>
      </c>
      <c r="L1043" s="748">
        <v>97.97</v>
      </c>
      <c r="M1043" s="748">
        <v>587.81999999999994</v>
      </c>
      <c r="N1043" s="745">
        <v>6</v>
      </c>
      <c r="O1043" s="749">
        <v>2</v>
      </c>
      <c r="P1043" s="748"/>
      <c r="Q1043" s="750">
        <v>0</v>
      </c>
      <c r="R1043" s="745"/>
      <c r="S1043" s="750">
        <v>0</v>
      </c>
      <c r="T1043" s="749"/>
      <c r="U1043" s="744">
        <v>0</v>
      </c>
    </row>
    <row r="1044" spans="1:21" ht="14.4" customHeight="1" x14ac:dyDescent="0.3">
      <c r="A1044" s="743">
        <v>30</v>
      </c>
      <c r="B1044" s="745" t="s">
        <v>550</v>
      </c>
      <c r="C1044" s="745">
        <v>89301303</v>
      </c>
      <c r="D1044" s="746" t="s">
        <v>4982</v>
      </c>
      <c r="E1044" s="747" t="s">
        <v>3888</v>
      </c>
      <c r="F1044" s="745" t="s">
        <v>3881</v>
      </c>
      <c r="G1044" s="745" t="s">
        <v>4063</v>
      </c>
      <c r="H1044" s="745" t="s">
        <v>551</v>
      </c>
      <c r="I1044" s="745" t="s">
        <v>4066</v>
      </c>
      <c r="J1044" s="745" t="s">
        <v>4065</v>
      </c>
      <c r="K1044" s="745" t="s">
        <v>878</v>
      </c>
      <c r="L1044" s="748">
        <v>314.89999999999998</v>
      </c>
      <c r="M1044" s="748">
        <v>2204.3000000000002</v>
      </c>
      <c r="N1044" s="745">
        <v>7</v>
      </c>
      <c r="O1044" s="749">
        <v>4</v>
      </c>
      <c r="P1044" s="748">
        <v>629.79999999999995</v>
      </c>
      <c r="Q1044" s="750">
        <v>0.28571428571428564</v>
      </c>
      <c r="R1044" s="745">
        <v>2</v>
      </c>
      <c r="S1044" s="750">
        <v>0.2857142857142857</v>
      </c>
      <c r="T1044" s="749">
        <v>1</v>
      </c>
      <c r="U1044" s="744">
        <v>0.25</v>
      </c>
    </row>
    <row r="1045" spans="1:21" ht="14.4" customHeight="1" x14ac:dyDescent="0.3">
      <c r="A1045" s="743">
        <v>30</v>
      </c>
      <c r="B1045" s="745" t="s">
        <v>550</v>
      </c>
      <c r="C1045" s="745">
        <v>89301303</v>
      </c>
      <c r="D1045" s="746" t="s">
        <v>4982</v>
      </c>
      <c r="E1045" s="747" t="s">
        <v>3888</v>
      </c>
      <c r="F1045" s="745" t="s">
        <v>3881</v>
      </c>
      <c r="G1045" s="745" t="s">
        <v>4063</v>
      </c>
      <c r="H1045" s="745" t="s">
        <v>551</v>
      </c>
      <c r="I1045" s="745" t="s">
        <v>877</v>
      </c>
      <c r="J1045" s="745" t="s">
        <v>874</v>
      </c>
      <c r="K1045" s="745" t="s">
        <v>4492</v>
      </c>
      <c r="L1045" s="748">
        <v>314.89999999999998</v>
      </c>
      <c r="M1045" s="748">
        <v>629.79999999999995</v>
      </c>
      <c r="N1045" s="745">
        <v>2</v>
      </c>
      <c r="O1045" s="749">
        <v>1</v>
      </c>
      <c r="P1045" s="748">
        <v>314.89999999999998</v>
      </c>
      <c r="Q1045" s="750">
        <v>0.5</v>
      </c>
      <c r="R1045" s="745">
        <v>1</v>
      </c>
      <c r="S1045" s="750">
        <v>0.5</v>
      </c>
      <c r="T1045" s="749">
        <v>0.5</v>
      </c>
      <c r="U1045" s="744">
        <v>0.5</v>
      </c>
    </row>
    <row r="1046" spans="1:21" ht="14.4" customHeight="1" x14ac:dyDescent="0.3">
      <c r="A1046" s="743">
        <v>30</v>
      </c>
      <c r="B1046" s="745" t="s">
        <v>550</v>
      </c>
      <c r="C1046" s="745">
        <v>89301303</v>
      </c>
      <c r="D1046" s="746" t="s">
        <v>4982</v>
      </c>
      <c r="E1046" s="747" t="s">
        <v>3888</v>
      </c>
      <c r="F1046" s="745" t="s">
        <v>3881</v>
      </c>
      <c r="G1046" s="745" t="s">
        <v>4722</v>
      </c>
      <c r="H1046" s="745" t="s">
        <v>551</v>
      </c>
      <c r="I1046" s="745" t="s">
        <v>4723</v>
      </c>
      <c r="J1046" s="745" t="s">
        <v>792</v>
      </c>
      <c r="K1046" s="745" t="s">
        <v>4724</v>
      </c>
      <c r="L1046" s="748">
        <v>0</v>
      </c>
      <c r="M1046" s="748">
        <v>0</v>
      </c>
      <c r="N1046" s="745">
        <v>1</v>
      </c>
      <c r="O1046" s="749">
        <v>1</v>
      </c>
      <c r="P1046" s="748">
        <v>0</v>
      </c>
      <c r="Q1046" s="750"/>
      <c r="R1046" s="745">
        <v>1</v>
      </c>
      <c r="S1046" s="750">
        <v>1</v>
      </c>
      <c r="T1046" s="749">
        <v>1</v>
      </c>
      <c r="U1046" s="744">
        <v>1</v>
      </c>
    </row>
    <row r="1047" spans="1:21" ht="14.4" customHeight="1" x14ac:dyDescent="0.3">
      <c r="A1047" s="743">
        <v>30</v>
      </c>
      <c r="B1047" s="745" t="s">
        <v>550</v>
      </c>
      <c r="C1047" s="745">
        <v>89301303</v>
      </c>
      <c r="D1047" s="746" t="s">
        <v>4982</v>
      </c>
      <c r="E1047" s="747" t="s">
        <v>3888</v>
      </c>
      <c r="F1047" s="745" t="s">
        <v>3881</v>
      </c>
      <c r="G1047" s="745" t="s">
        <v>4725</v>
      </c>
      <c r="H1047" s="745" t="s">
        <v>551</v>
      </c>
      <c r="I1047" s="745" t="s">
        <v>772</v>
      </c>
      <c r="J1047" s="745" t="s">
        <v>4726</v>
      </c>
      <c r="K1047" s="745" t="s">
        <v>3528</v>
      </c>
      <c r="L1047" s="748">
        <v>0</v>
      </c>
      <c r="M1047" s="748">
        <v>0</v>
      </c>
      <c r="N1047" s="745">
        <v>2</v>
      </c>
      <c r="O1047" s="749">
        <v>1</v>
      </c>
      <c r="P1047" s="748"/>
      <c r="Q1047" s="750"/>
      <c r="R1047" s="745"/>
      <c r="S1047" s="750">
        <v>0</v>
      </c>
      <c r="T1047" s="749"/>
      <c r="U1047" s="744">
        <v>0</v>
      </c>
    </row>
    <row r="1048" spans="1:21" ht="14.4" customHeight="1" x14ac:dyDescent="0.3">
      <c r="A1048" s="743">
        <v>30</v>
      </c>
      <c r="B1048" s="745" t="s">
        <v>550</v>
      </c>
      <c r="C1048" s="745">
        <v>89301303</v>
      </c>
      <c r="D1048" s="746" t="s">
        <v>4982</v>
      </c>
      <c r="E1048" s="747" t="s">
        <v>3888</v>
      </c>
      <c r="F1048" s="745" t="s">
        <v>3881</v>
      </c>
      <c r="G1048" s="745" t="s">
        <v>4071</v>
      </c>
      <c r="H1048" s="745" t="s">
        <v>551</v>
      </c>
      <c r="I1048" s="745" t="s">
        <v>1906</v>
      </c>
      <c r="J1048" s="745" t="s">
        <v>1907</v>
      </c>
      <c r="K1048" s="745" t="s">
        <v>1908</v>
      </c>
      <c r="L1048" s="748">
        <v>169</v>
      </c>
      <c r="M1048" s="748">
        <v>169</v>
      </c>
      <c r="N1048" s="745">
        <v>1</v>
      </c>
      <c r="O1048" s="749">
        <v>1</v>
      </c>
      <c r="P1048" s="748"/>
      <c r="Q1048" s="750">
        <v>0</v>
      </c>
      <c r="R1048" s="745"/>
      <c r="S1048" s="750">
        <v>0</v>
      </c>
      <c r="T1048" s="749"/>
      <c r="U1048" s="744">
        <v>0</v>
      </c>
    </row>
    <row r="1049" spans="1:21" ht="14.4" customHeight="1" x14ac:dyDescent="0.3">
      <c r="A1049" s="743">
        <v>30</v>
      </c>
      <c r="B1049" s="745" t="s">
        <v>550</v>
      </c>
      <c r="C1049" s="745">
        <v>89301303</v>
      </c>
      <c r="D1049" s="746" t="s">
        <v>4982</v>
      </c>
      <c r="E1049" s="747" t="s">
        <v>3888</v>
      </c>
      <c r="F1049" s="745" t="s">
        <v>3881</v>
      </c>
      <c r="G1049" s="745" t="s">
        <v>4071</v>
      </c>
      <c r="H1049" s="745" t="s">
        <v>551</v>
      </c>
      <c r="I1049" s="745" t="s">
        <v>4727</v>
      </c>
      <c r="J1049" s="745" t="s">
        <v>4728</v>
      </c>
      <c r="K1049" s="745" t="s">
        <v>4729</v>
      </c>
      <c r="L1049" s="748">
        <v>169</v>
      </c>
      <c r="M1049" s="748">
        <v>169</v>
      </c>
      <c r="N1049" s="745">
        <v>1</v>
      </c>
      <c r="O1049" s="749">
        <v>1</v>
      </c>
      <c r="P1049" s="748">
        <v>169</v>
      </c>
      <c r="Q1049" s="750">
        <v>1</v>
      </c>
      <c r="R1049" s="745">
        <v>1</v>
      </c>
      <c r="S1049" s="750">
        <v>1</v>
      </c>
      <c r="T1049" s="749">
        <v>1</v>
      </c>
      <c r="U1049" s="744">
        <v>1</v>
      </c>
    </row>
    <row r="1050" spans="1:21" ht="14.4" customHeight="1" x14ac:dyDescent="0.3">
      <c r="A1050" s="743">
        <v>30</v>
      </c>
      <c r="B1050" s="745" t="s">
        <v>550</v>
      </c>
      <c r="C1050" s="745">
        <v>89301303</v>
      </c>
      <c r="D1050" s="746" t="s">
        <v>4982</v>
      </c>
      <c r="E1050" s="747" t="s">
        <v>3888</v>
      </c>
      <c r="F1050" s="745" t="s">
        <v>3881</v>
      </c>
      <c r="G1050" s="745" t="s">
        <v>4071</v>
      </c>
      <c r="H1050" s="745" t="s">
        <v>551</v>
      </c>
      <c r="I1050" s="745" t="s">
        <v>4730</v>
      </c>
      <c r="J1050" s="745" t="s">
        <v>4247</v>
      </c>
      <c r="K1050" s="745" t="s">
        <v>4731</v>
      </c>
      <c r="L1050" s="748">
        <v>169</v>
      </c>
      <c r="M1050" s="748">
        <v>169</v>
      </c>
      <c r="N1050" s="745">
        <v>1</v>
      </c>
      <c r="O1050" s="749">
        <v>0.5</v>
      </c>
      <c r="P1050" s="748">
        <v>169</v>
      </c>
      <c r="Q1050" s="750">
        <v>1</v>
      </c>
      <c r="R1050" s="745">
        <v>1</v>
      </c>
      <c r="S1050" s="750">
        <v>1</v>
      </c>
      <c r="T1050" s="749">
        <v>0.5</v>
      </c>
      <c r="U1050" s="744">
        <v>1</v>
      </c>
    </row>
    <row r="1051" spans="1:21" ht="14.4" customHeight="1" x14ac:dyDescent="0.3">
      <c r="A1051" s="743">
        <v>30</v>
      </c>
      <c r="B1051" s="745" t="s">
        <v>550</v>
      </c>
      <c r="C1051" s="745">
        <v>89301303</v>
      </c>
      <c r="D1051" s="746" t="s">
        <v>4982</v>
      </c>
      <c r="E1051" s="747" t="s">
        <v>3888</v>
      </c>
      <c r="F1051" s="745" t="s">
        <v>3881</v>
      </c>
      <c r="G1051" s="745" t="s">
        <v>4074</v>
      </c>
      <c r="H1051" s="745" t="s">
        <v>551</v>
      </c>
      <c r="I1051" s="745" t="s">
        <v>1314</v>
      </c>
      <c r="J1051" s="745" t="s">
        <v>1292</v>
      </c>
      <c r="K1051" s="745" t="s">
        <v>1315</v>
      </c>
      <c r="L1051" s="748">
        <v>202.25</v>
      </c>
      <c r="M1051" s="748">
        <v>202.25</v>
      </c>
      <c r="N1051" s="745">
        <v>1</v>
      </c>
      <c r="O1051" s="749">
        <v>1</v>
      </c>
      <c r="P1051" s="748"/>
      <c r="Q1051" s="750">
        <v>0</v>
      </c>
      <c r="R1051" s="745"/>
      <c r="S1051" s="750">
        <v>0</v>
      </c>
      <c r="T1051" s="749"/>
      <c r="U1051" s="744">
        <v>0</v>
      </c>
    </row>
    <row r="1052" spans="1:21" ht="14.4" customHeight="1" x14ac:dyDescent="0.3">
      <c r="A1052" s="743">
        <v>30</v>
      </c>
      <c r="B1052" s="745" t="s">
        <v>550</v>
      </c>
      <c r="C1052" s="745">
        <v>89301303</v>
      </c>
      <c r="D1052" s="746" t="s">
        <v>4982</v>
      </c>
      <c r="E1052" s="747" t="s">
        <v>3888</v>
      </c>
      <c r="F1052" s="745" t="s">
        <v>3881</v>
      </c>
      <c r="G1052" s="745" t="s">
        <v>4074</v>
      </c>
      <c r="H1052" s="745" t="s">
        <v>551</v>
      </c>
      <c r="I1052" s="745" t="s">
        <v>1314</v>
      </c>
      <c r="J1052" s="745" t="s">
        <v>1292</v>
      </c>
      <c r="K1052" s="745" t="s">
        <v>1315</v>
      </c>
      <c r="L1052" s="748">
        <v>151.38999999999999</v>
      </c>
      <c r="M1052" s="748">
        <v>151.38999999999999</v>
      </c>
      <c r="N1052" s="745">
        <v>1</v>
      </c>
      <c r="O1052" s="749">
        <v>1</v>
      </c>
      <c r="P1052" s="748"/>
      <c r="Q1052" s="750">
        <v>0</v>
      </c>
      <c r="R1052" s="745"/>
      <c r="S1052" s="750">
        <v>0</v>
      </c>
      <c r="T1052" s="749"/>
      <c r="U1052" s="744">
        <v>0</v>
      </c>
    </row>
    <row r="1053" spans="1:21" ht="14.4" customHeight="1" x14ac:dyDescent="0.3">
      <c r="A1053" s="743">
        <v>30</v>
      </c>
      <c r="B1053" s="745" t="s">
        <v>550</v>
      </c>
      <c r="C1053" s="745">
        <v>89301303</v>
      </c>
      <c r="D1053" s="746" t="s">
        <v>4982</v>
      </c>
      <c r="E1053" s="747" t="s">
        <v>3888</v>
      </c>
      <c r="F1053" s="745" t="s">
        <v>3881</v>
      </c>
      <c r="G1053" s="745" t="s">
        <v>4074</v>
      </c>
      <c r="H1053" s="745" t="s">
        <v>551</v>
      </c>
      <c r="I1053" s="745" t="s">
        <v>1295</v>
      </c>
      <c r="J1053" s="745" t="s">
        <v>1296</v>
      </c>
      <c r="K1053" s="745" t="s">
        <v>3843</v>
      </c>
      <c r="L1053" s="748">
        <v>100.92</v>
      </c>
      <c r="M1053" s="748">
        <v>100.92</v>
      </c>
      <c r="N1053" s="745">
        <v>1</v>
      </c>
      <c r="O1053" s="749">
        <v>1</v>
      </c>
      <c r="P1053" s="748"/>
      <c r="Q1053" s="750">
        <v>0</v>
      </c>
      <c r="R1053" s="745"/>
      <c r="S1053" s="750">
        <v>0</v>
      </c>
      <c r="T1053" s="749"/>
      <c r="U1053" s="744">
        <v>0</v>
      </c>
    </row>
    <row r="1054" spans="1:21" ht="14.4" customHeight="1" x14ac:dyDescent="0.3">
      <c r="A1054" s="743">
        <v>30</v>
      </c>
      <c r="B1054" s="745" t="s">
        <v>550</v>
      </c>
      <c r="C1054" s="745">
        <v>89301303</v>
      </c>
      <c r="D1054" s="746" t="s">
        <v>4982</v>
      </c>
      <c r="E1054" s="747" t="s">
        <v>3888</v>
      </c>
      <c r="F1054" s="745" t="s">
        <v>3881</v>
      </c>
      <c r="G1054" s="745" t="s">
        <v>4074</v>
      </c>
      <c r="H1054" s="745" t="s">
        <v>2717</v>
      </c>
      <c r="I1054" s="745" t="s">
        <v>3039</v>
      </c>
      <c r="J1054" s="745" t="s">
        <v>3040</v>
      </c>
      <c r="K1054" s="745" t="s">
        <v>3041</v>
      </c>
      <c r="L1054" s="748">
        <v>100.92</v>
      </c>
      <c r="M1054" s="748">
        <v>302.76</v>
      </c>
      <c r="N1054" s="745">
        <v>3</v>
      </c>
      <c r="O1054" s="749">
        <v>1</v>
      </c>
      <c r="P1054" s="748">
        <v>302.76</v>
      </c>
      <c r="Q1054" s="750">
        <v>1</v>
      </c>
      <c r="R1054" s="745">
        <v>3</v>
      </c>
      <c r="S1054" s="750">
        <v>1</v>
      </c>
      <c r="T1054" s="749">
        <v>1</v>
      </c>
      <c r="U1054" s="744">
        <v>1</v>
      </c>
    </row>
    <row r="1055" spans="1:21" ht="14.4" customHeight="1" x14ac:dyDescent="0.3">
      <c r="A1055" s="743">
        <v>30</v>
      </c>
      <c r="B1055" s="745" t="s">
        <v>550</v>
      </c>
      <c r="C1055" s="745">
        <v>89301303</v>
      </c>
      <c r="D1055" s="746" t="s">
        <v>4982</v>
      </c>
      <c r="E1055" s="747" t="s">
        <v>3888</v>
      </c>
      <c r="F1055" s="745" t="s">
        <v>3881</v>
      </c>
      <c r="G1055" s="745" t="s">
        <v>4074</v>
      </c>
      <c r="H1055" s="745" t="s">
        <v>551</v>
      </c>
      <c r="I1055" s="745" t="s">
        <v>4732</v>
      </c>
      <c r="J1055" s="745" t="s">
        <v>4733</v>
      </c>
      <c r="K1055" s="745" t="s">
        <v>4734</v>
      </c>
      <c r="L1055" s="748">
        <v>202.25</v>
      </c>
      <c r="M1055" s="748">
        <v>202.25</v>
      </c>
      <c r="N1055" s="745">
        <v>1</v>
      </c>
      <c r="O1055" s="749">
        <v>0.5</v>
      </c>
      <c r="P1055" s="748">
        <v>202.25</v>
      </c>
      <c r="Q1055" s="750">
        <v>1</v>
      </c>
      <c r="R1055" s="745">
        <v>1</v>
      </c>
      <c r="S1055" s="750">
        <v>1</v>
      </c>
      <c r="T1055" s="749">
        <v>0.5</v>
      </c>
      <c r="U1055" s="744">
        <v>1</v>
      </c>
    </row>
    <row r="1056" spans="1:21" ht="14.4" customHeight="1" x14ac:dyDescent="0.3">
      <c r="A1056" s="743">
        <v>30</v>
      </c>
      <c r="B1056" s="745" t="s">
        <v>550</v>
      </c>
      <c r="C1056" s="745">
        <v>89301303</v>
      </c>
      <c r="D1056" s="746" t="s">
        <v>4982</v>
      </c>
      <c r="E1056" s="747" t="s">
        <v>3888</v>
      </c>
      <c r="F1056" s="745" t="s">
        <v>3881</v>
      </c>
      <c r="G1056" s="745" t="s">
        <v>4074</v>
      </c>
      <c r="H1056" s="745" t="s">
        <v>551</v>
      </c>
      <c r="I1056" s="745" t="s">
        <v>4732</v>
      </c>
      <c r="J1056" s="745" t="s">
        <v>4733</v>
      </c>
      <c r="K1056" s="745" t="s">
        <v>4734</v>
      </c>
      <c r="L1056" s="748">
        <v>151.38999999999999</v>
      </c>
      <c r="M1056" s="748">
        <v>151.38999999999999</v>
      </c>
      <c r="N1056" s="745">
        <v>1</v>
      </c>
      <c r="O1056" s="749">
        <v>0.5</v>
      </c>
      <c r="P1056" s="748">
        <v>151.38999999999999</v>
      </c>
      <c r="Q1056" s="750">
        <v>1</v>
      </c>
      <c r="R1056" s="745">
        <v>1</v>
      </c>
      <c r="S1056" s="750">
        <v>1</v>
      </c>
      <c r="T1056" s="749">
        <v>0.5</v>
      </c>
      <c r="U1056" s="744">
        <v>1</v>
      </c>
    </row>
    <row r="1057" spans="1:21" ht="14.4" customHeight="1" x14ac:dyDescent="0.3">
      <c r="A1057" s="743">
        <v>30</v>
      </c>
      <c r="B1057" s="745" t="s">
        <v>550</v>
      </c>
      <c r="C1057" s="745">
        <v>89301303</v>
      </c>
      <c r="D1057" s="746" t="s">
        <v>4982</v>
      </c>
      <c r="E1057" s="747" t="s">
        <v>3888</v>
      </c>
      <c r="F1057" s="745" t="s">
        <v>3881</v>
      </c>
      <c r="G1057" s="745" t="s">
        <v>4076</v>
      </c>
      <c r="H1057" s="745" t="s">
        <v>551</v>
      </c>
      <c r="I1057" s="745" t="s">
        <v>1329</v>
      </c>
      <c r="J1057" s="745" t="s">
        <v>4077</v>
      </c>
      <c r="K1057" s="745" t="s">
        <v>1331</v>
      </c>
      <c r="L1057" s="748">
        <v>101.68</v>
      </c>
      <c r="M1057" s="748">
        <v>711.76</v>
      </c>
      <c r="N1057" s="745">
        <v>7</v>
      </c>
      <c r="O1057" s="749">
        <v>2</v>
      </c>
      <c r="P1057" s="748"/>
      <c r="Q1057" s="750">
        <v>0</v>
      </c>
      <c r="R1057" s="745"/>
      <c r="S1057" s="750">
        <v>0</v>
      </c>
      <c r="T1057" s="749"/>
      <c r="U1057" s="744">
        <v>0</v>
      </c>
    </row>
    <row r="1058" spans="1:21" ht="14.4" customHeight="1" x14ac:dyDescent="0.3">
      <c r="A1058" s="743">
        <v>30</v>
      </c>
      <c r="B1058" s="745" t="s">
        <v>550</v>
      </c>
      <c r="C1058" s="745">
        <v>89301303</v>
      </c>
      <c r="D1058" s="746" t="s">
        <v>4982</v>
      </c>
      <c r="E1058" s="747" t="s">
        <v>3888</v>
      </c>
      <c r="F1058" s="745" t="s">
        <v>3881</v>
      </c>
      <c r="G1058" s="745" t="s">
        <v>4076</v>
      </c>
      <c r="H1058" s="745" t="s">
        <v>551</v>
      </c>
      <c r="I1058" s="745" t="s">
        <v>1670</v>
      </c>
      <c r="J1058" s="745" t="s">
        <v>4077</v>
      </c>
      <c r="K1058" s="745" t="s">
        <v>1601</v>
      </c>
      <c r="L1058" s="748">
        <v>305.08</v>
      </c>
      <c r="M1058" s="748">
        <v>2135.56</v>
      </c>
      <c r="N1058" s="745">
        <v>7</v>
      </c>
      <c r="O1058" s="749">
        <v>5</v>
      </c>
      <c r="P1058" s="748"/>
      <c r="Q1058" s="750">
        <v>0</v>
      </c>
      <c r="R1058" s="745"/>
      <c r="S1058" s="750">
        <v>0</v>
      </c>
      <c r="T1058" s="749"/>
      <c r="U1058" s="744">
        <v>0</v>
      </c>
    </row>
    <row r="1059" spans="1:21" ht="14.4" customHeight="1" x14ac:dyDescent="0.3">
      <c r="A1059" s="743">
        <v>30</v>
      </c>
      <c r="B1059" s="745" t="s">
        <v>550</v>
      </c>
      <c r="C1059" s="745">
        <v>89301303</v>
      </c>
      <c r="D1059" s="746" t="s">
        <v>4982</v>
      </c>
      <c r="E1059" s="747" t="s">
        <v>3888</v>
      </c>
      <c r="F1059" s="745" t="s">
        <v>3881</v>
      </c>
      <c r="G1059" s="745" t="s">
        <v>4076</v>
      </c>
      <c r="H1059" s="745" t="s">
        <v>551</v>
      </c>
      <c r="I1059" s="745" t="s">
        <v>1400</v>
      </c>
      <c r="J1059" s="745" t="s">
        <v>1401</v>
      </c>
      <c r="K1059" s="745" t="s">
        <v>1331</v>
      </c>
      <c r="L1059" s="748">
        <v>203.38</v>
      </c>
      <c r="M1059" s="748">
        <v>813.52</v>
      </c>
      <c r="N1059" s="745">
        <v>4</v>
      </c>
      <c r="O1059" s="749">
        <v>1.5</v>
      </c>
      <c r="P1059" s="748">
        <v>813.52</v>
      </c>
      <c r="Q1059" s="750">
        <v>1</v>
      </c>
      <c r="R1059" s="745">
        <v>4</v>
      </c>
      <c r="S1059" s="750">
        <v>1</v>
      </c>
      <c r="T1059" s="749">
        <v>1.5</v>
      </c>
      <c r="U1059" s="744">
        <v>1</v>
      </c>
    </row>
    <row r="1060" spans="1:21" ht="14.4" customHeight="1" x14ac:dyDescent="0.3">
      <c r="A1060" s="743">
        <v>30</v>
      </c>
      <c r="B1060" s="745" t="s">
        <v>550</v>
      </c>
      <c r="C1060" s="745">
        <v>89301303</v>
      </c>
      <c r="D1060" s="746" t="s">
        <v>4982</v>
      </c>
      <c r="E1060" s="747" t="s">
        <v>3888</v>
      </c>
      <c r="F1060" s="745" t="s">
        <v>3881</v>
      </c>
      <c r="G1060" s="745" t="s">
        <v>4076</v>
      </c>
      <c r="H1060" s="745" t="s">
        <v>551</v>
      </c>
      <c r="I1060" s="745" t="s">
        <v>2000</v>
      </c>
      <c r="J1060" s="745" t="s">
        <v>1401</v>
      </c>
      <c r="K1060" s="745" t="s">
        <v>1601</v>
      </c>
      <c r="L1060" s="748">
        <v>610.14</v>
      </c>
      <c r="M1060" s="748">
        <v>3050.7</v>
      </c>
      <c r="N1060" s="745">
        <v>5</v>
      </c>
      <c r="O1060" s="749">
        <v>2.5</v>
      </c>
      <c r="P1060" s="748">
        <v>610.14</v>
      </c>
      <c r="Q1060" s="750">
        <v>0.2</v>
      </c>
      <c r="R1060" s="745">
        <v>1</v>
      </c>
      <c r="S1060" s="750">
        <v>0.2</v>
      </c>
      <c r="T1060" s="749">
        <v>0.5</v>
      </c>
      <c r="U1060" s="744">
        <v>0.2</v>
      </c>
    </row>
    <row r="1061" spans="1:21" ht="14.4" customHeight="1" x14ac:dyDescent="0.3">
      <c r="A1061" s="743">
        <v>30</v>
      </c>
      <c r="B1061" s="745" t="s">
        <v>550</v>
      </c>
      <c r="C1061" s="745">
        <v>89301303</v>
      </c>
      <c r="D1061" s="746" t="s">
        <v>4982</v>
      </c>
      <c r="E1061" s="747" t="s">
        <v>3888</v>
      </c>
      <c r="F1061" s="745" t="s">
        <v>3881</v>
      </c>
      <c r="G1061" s="745" t="s">
        <v>4498</v>
      </c>
      <c r="H1061" s="745" t="s">
        <v>551</v>
      </c>
      <c r="I1061" s="745" t="s">
        <v>1010</v>
      </c>
      <c r="J1061" s="745" t="s">
        <v>1011</v>
      </c>
      <c r="K1061" s="745" t="s">
        <v>1012</v>
      </c>
      <c r="L1061" s="748">
        <v>56.69</v>
      </c>
      <c r="M1061" s="748">
        <v>56.69</v>
      </c>
      <c r="N1061" s="745">
        <v>1</v>
      </c>
      <c r="O1061" s="749">
        <v>0.5</v>
      </c>
      <c r="P1061" s="748">
        <v>56.69</v>
      </c>
      <c r="Q1061" s="750">
        <v>1</v>
      </c>
      <c r="R1061" s="745">
        <v>1</v>
      </c>
      <c r="S1061" s="750">
        <v>1</v>
      </c>
      <c r="T1061" s="749">
        <v>0.5</v>
      </c>
      <c r="U1061" s="744">
        <v>1</v>
      </c>
    </row>
    <row r="1062" spans="1:21" ht="14.4" customHeight="1" x14ac:dyDescent="0.3">
      <c r="A1062" s="743">
        <v>30</v>
      </c>
      <c r="B1062" s="745" t="s">
        <v>550</v>
      </c>
      <c r="C1062" s="745">
        <v>89301303</v>
      </c>
      <c r="D1062" s="746" t="s">
        <v>4982</v>
      </c>
      <c r="E1062" s="747" t="s">
        <v>3888</v>
      </c>
      <c r="F1062" s="745" t="s">
        <v>3881</v>
      </c>
      <c r="G1062" s="745" t="s">
        <v>4252</v>
      </c>
      <c r="H1062" s="745" t="s">
        <v>551</v>
      </c>
      <c r="I1062" s="745" t="s">
        <v>4253</v>
      </c>
      <c r="J1062" s="745" t="s">
        <v>2177</v>
      </c>
      <c r="K1062" s="745" t="s">
        <v>4254</v>
      </c>
      <c r="L1062" s="748">
        <v>0</v>
      </c>
      <c r="M1062" s="748">
        <v>0</v>
      </c>
      <c r="N1062" s="745">
        <v>3</v>
      </c>
      <c r="O1062" s="749">
        <v>1.5</v>
      </c>
      <c r="P1062" s="748"/>
      <c r="Q1062" s="750"/>
      <c r="R1062" s="745"/>
      <c r="S1062" s="750">
        <v>0</v>
      </c>
      <c r="T1062" s="749"/>
      <c r="U1062" s="744">
        <v>0</v>
      </c>
    </row>
    <row r="1063" spans="1:21" ht="14.4" customHeight="1" x14ac:dyDescent="0.3">
      <c r="A1063" s="743">
        <v>30</v>
      </c>
      <c r="B1063" s="745" t="s">
        <v>550</v>
      </c>
      <c r="C1063" s="745">
        <v>89301303</v>
      </c>
      <c r="D1063" s="746" t="s">
        <v>4982</v>
      </c>
      <c r="E1063" s="747" t="s">
        <v>3888</v>
      </c>
      <c r="F1063" s="745" t="s">
        <v>3881</v>
      </c>
      <c r="G1063" s="745" t="s">
        <v>4081</v>
      </c>
      <c r="H1063" s="745" t="s">
        <v>2717</v>
      </c>
      <c r="I1063" s="745" t="s">
        <v>4502</v>
      </c>
      <c r="J1063" s="745" t="s">
        <v>4503</v>
      </c>
      <c r="K1063" s="745" t="s">
        <v>1398</v>
      </c>
      <c r="L1063" s="748">
        <v>100.92</v>
      </c>
      <c r="M1063" s="748">
        <v>302.76</v>
      </c>
      <c r="N1063" s="745">
        <v>3</v>
      </c>
      <c r="O1063" s="749">
        <v>0.5</v>
      </c>
      <c r="P1063" s="748">
        <v>302.76</v>
      </c>
      <c r="Q1063" s="750">
        <v>1</v>
      </c>
      <c r="R1063" s="745">
        <v>3</v>
      </c>
      <c r="S1063" s="750">
        <v>1</v>
      </c>
      <c r="T1063" s="749">
        <v>0.5</v>
      </c>
      <c r="U1063" s="744">
        <v>1</v>
      </c>
    </row>
    <row r="1064" spans="1:21" ht="14.4" customHeight="1" x14ac:dyDescent="0.3">
      <c r="A1064" s="743">
        <v>30</v>
      </c>
      <c r="B1064" s="745" t="s">
        <v>550</v>
      </c>
      <c r="C1064" s="745">
        <v>89301303</v>
      </c>
      <c r="D1064" s="746" t="s">
        <v>4982</v>
      </c>
      <c r="E1064" s="747" t="s">
        <v>3888</v>
      </c>
      <c r="F1064" s="745" t="s">
        <v>3881</v>
      </c>
      <c r="G1064" s="745" t="s">
        <v>4081</v>
      </c>
      <c r="H1064" s="745" t="s">
        <v>2717</v>
      </c>
      <c r="I1064" s="745" t="s">
        <v>2721</v>
      </c>
      <c r="J1064" s="745" t="s">
        <v>2722</v>
      </c>
      <c r="K1064" s="745" t="s">
        <v>2723</v>
      </c>
      <c r="L1064" s="748">
        <v>10.88</v>
      </c>
      <c r="M1064" s="748">
        <v>43.52</v>
      </c>
      <c r="N1064" s="745">
        <v>4</v>
      </c>
      <c r="O1064" s="749">
        <v>2</v>
      </c>
      <c r="P1064" s="748">
        <v>32.64</v>
      </c>
      <c r="Q1064" s="750">
        <v>0.75</v>
      </c>
      <c r="R1064" s="745">
        <v>3</v>
      </c>
      <c r="S1064" s="750">
        <v>0.75</v>
      </c>
      <c r="T1064" s="749">
        <v>1</v>
      </c>
      <c r="U1064" s="744">
        <v>0.5</v>
      </c>
    </row>
    <row r="1065" spans="1:21" ht="14.4" customHeight="1" x14ac:dyDescent="0.3">
      <c r="A1065" s="743">
        <v>30</v>
      </c>
      <c r="B1065" s="745" t="s">
        <v>550</v>
      </c>
      <c r="C1065" s="745">
        <v>89301303</v>
      </c>
      <c r="D1065" s="746" t="s">
        <v>4982</v>
      </c>
      <c r="E1065" s="747" t="s">
        <v>3888</v>
      </c>
      <c r="F1065" s="745" t="s">
        <v>3881</v>
      </c>
      <c r="G1065" s="745" t="s">
        <v>4081</v>
      </c>
      <c r="H1065" s="745" t="s">
        <v>2717</v>
      </c>
      <c r="I1065" s="745" t="s">
        <v>4082</v>
      </c>
      <c r="J1065" s="745" t="s">
        <v>2722</v>
      </c>
      <c r="K1065" s="745" t="s">
        <v>4083</v>
      </c>
      <c r="L1065" s="748">
        <v>21.92</v>
      </c>
      <c r="M1065" s="748">
        <v>306.88000000000005</v>
      </c>
      <c r="N1065" s="745">
        <v>14</v>
      </c>
      <c r="O1065" s="749">
        <v>6</v>
      </c>
      <c r="P1065" s="748">
        <v>21.92</v>
      </c>
      <c r="Q1065" s="750">
        <v>7.1428571428571425E-2</v>
      </c>
      <c r="R1065" s="745">
        <v>1</v>
      </c>
      <c r="S1065" s="750">
        <v>7.1428571428571425E-2</v>
      </c>
      <c r="T1065" s="749">
        <v>1</v>
      </c>
      <c r="U1065" s="744">
        <v>0.16666666666666666</v>
      </c>
    </row>
    <row r="1066" spans="1:21" ht="14.4" customHeight="1" x14ac:dyDescent="0.3">
      <c r="A1066" s="743">
        <v>30</v>
      </c>
      <c r="B1066" s="745" t="s">
        <v>550</v>
      </c>
      <c r="C1066" s="745">
        <v>89301303</v>
      </c>
      <c r="D1066" s="746" t="s">
        <v>4982</v>
      </c>
      <c r="E1066" s="747" t="s">
        <v>3888</v>
      </c>
      <c r="F1066" s="745" t="s">
        <v>3881</v>
      </c>
      <c r="G1066" s="745" t="s">
        <v>4081</v>
      </c>
      <c r="H1066" s="745" t="s">
        <v>2717</v>
      </c>
      <c r="I1066" s="745" t="s">
        <v>4364</v>
      </c>
      <c r="J1066" s="745" t="s">
        <v>2725</v>
      </c>
      <c r="K1066" s="745" t="s">
        <v>4365</v>
      </c>
      <c r="L1066" s="748">
        <v>33.72</v>
      </c>
      <c r="M1066" s="748">
        <v>134.88</v>
      </c>
      <c r="N1066" s="745">
        <v>4</v>
      </c>
      <c r="O1066" s="749">
        <v>2</v>
      </c>
      <c r="P1066" s="748"/>
      <c r="Q1066" s="750">
        <v>0</v>
      </c>
      <c r="R1066" s="745"/>
      <c r="S1066" s="750">
        <v>0</v>
      </c>
      <c r="T1066" s="749"/>
      <c r="U1066" s="744">
        <v>0</v>
      </c>
    </row>
    <row r="1067" spans="1:21" ht="14.4" customHeight="1" x14ac:dyDescent="0.3">
      <c r="A1067" s="743">
        <v>30</v>
      </c>
      <c r="B1067" s="745" t="s">
        <v>550</v>
      </c>
      <c r="C1067" s="745">
        <v>89301303</v>
      </c>
      <c r="D1067" s="746" t="s">
        <v>4982</v>
      </c>
      <c r="E1067" s="747" t="s">
        <v>3888</v>
      </c>
      <c r="F1067" s="745" t="s">
        <v>3881</v>
      </c>
      <c r="G1067" s="745" t="s">
        <v>4081</v>
      </c>
      <c r="H1067" s="745" t="s">
        <v>2717</v>
      </c>
      <c r="I1067" s="745" t="s">
        <v>4735</v>
      </c>
      <c r="J1067" s="745" t="s">
        <v>2725</v>
      </c>
      <c r="K1067" s="745" t="s">
        <v>4736</v>
      </c>
      <c r="L1067" s="748">
        <v>56.18</v>
      </c>
      <c r="M1067" s="748">
        <v>56.18</v>
      </c>
      <c r="N1067" s="745">
        <v>1</v>
      </c>
      <c r="O1067" s="749">
        <v>1</v>
      </c>
      <c r="P1067" s="748"/>
      <c r="Q1067" s="750">
        <v>0</v>
      </c>
      <c r="R1067" s="745"/>
      <c r="S1067" s="750">
        <v>0</v>
      </c>
      <c r="T1067" s="749"/>
      <c r="U1067" s="744">
        <v>0</v>
      </c>
    </row>
    <row r="1068" spans="1:21" ht="14.4" customHeight="1" x14ac:dyDescent="0.3">
      <c r="A1068" s="743">
        <v>30</v>
      </c>
      <c r="B1068" s="745" t="s">
        <v>550</v>
      </c>
      <c r="C1068" s="745">
        <v>89301303</v>
      </c>
      <c r="D1068" s="746" t="s">
        <v>4982</v>
      </c>
      <c r="E1068" s="747" t="s">
        <v>3888</v>
      </c>
      <c r="F1068" s="745" t="s">
        <v>3881</v>
      </c>
      <c r="G1068" s="745" t="s">
        <v>4081</v>
      </c>
      <c r="H1068" s="745" t="s">
        <v>2717</v>
      </c>
      <c r="I1068" s="745" t="s">
        <v>2845</v>
      </c>
      <c r="J1068" s="745" t="s">
        <v>3735</v>
      </c>
      <c r="K1068" s="745" t="s">
        <v>1289</v>
      </c>
      <c r="L1068" s="748">
        <v>67.42</v>
      </c>
      <c r="M1068" s="748">
        <v>202.26</v>
      </c>
      <c r="N1068" s="745">
        <v>3</v>
      </c>
      <c r="O1068" s="749">
        <v>1</v>
      </c>
      <c r="P1068" s="748"/>
      <c r="Q1068" s="750">
        <v>0</v>
      </c>
      <c r="R1068" s="745"/>
      <c r="S1068" s="750">
        <v>0</v>
      </c>
      <c r="T1068" s="749"/>
      <c r="U1068" s="744">
        <v>0</v>
      </c>
    </row>
    <row r="1069" spans="1:21" ht="14.4" customHeight="1" x14ac:dyDescent="0.3">
      <c r="A1069" s="743">
        <v>30</v>
      </c>
      <c r="B1069" s="745" t="s">
        <v>550</v>
      </c>
      <c r="C1069" s="745">
        <v>89301303</v>
      </c>
      <c r="D1069" s="746" t="s">
        <v>4982</v>
      </c>
      <c r="E1069" s="747" t="s">
        <v>3888</v>
      </c>
      <c r="F1069" s="745" t="s">
        <v>3881</v>
      </c>
      <c r="G1069" s="745" t="s">
        <v>4506</v>
      </c>
      <c r="H1069" s="745" t="s">
        <v>551</v>
      </c>
      <c r="I1069" s="745" t="s">
        <v>4737</v>
      </c>
      <c r="J1069" s="745" t="s">
        <v>1007</v>
      </c>
      <c r="K1069" s="745" t="s">
        <v>4738</v>
      </c>
      <c r="L1069" s="748">
        <v>0</v>
      </c>
      <c r="M1069" s="748">
        <v>0</v>
      </c>
      <c r="N1069" s="745">
        <v>1</v>
      </c>
      <c r="O1069" s="749">
        <v>1</v>
      </c>
      <c r="P1069" s="748"/>
      <c r="Q1069" s="750"/>
      <c r="R1069" s="745"/>
      <c r="S1069" s="750">
        <v>0</v>
      </c>
      <c r="T1069" s="749"/>
      <c r="U1069" s="744">
        <v>0</v>
      </c>
    </row>
    <row r="1070" spans="1:21" ht="14.4" customHeight="1" x14ac:dyDescent="0.3">
      <c r="A1070" s="743">
        <v>30</v>
      </c>
      <c r="B1070" s="745" t="s">
        <v>550</v>
      </c>
      <c r="C1070" s="745">
        <v>89301303</v>
      </c>
      <c r="D1070" s="746" t="s">
        <v>4982</v>
      </c>
      <c r="E1070" s="747" t="s">
        <v>3888</v>
      </c>
      <c r="F1070" s="745" t="s">
        <v>3881</v>
      </c>
      <c r="G1070" s="745" t="s">
        <v>4506</v>
      </c>
      <c r="H1070" s="745" t="s">
        <v>551</v>
      </c>
      <c r="I1070" s="745" t="s">
        <v>1006</v>
      </c>
      <c r="J1070" s="745" t="s">
        <v>1007</v>
      </c>
      <c r="K1070" s="745" t="s">
        <v>1008</v>
      </c>
      <c r="L1070" s="748">
        <v>156.54</v>
      </c>
      <c r="M1070" s="748">
        <v>8453.16</v>
      </c>
      <c r="N1070" s="745">
        <v>54</v>
      </c>
      <c r="O1070" s="749">
        <v>12.5</v>
      </c>
      <c r="P1070" s="748">
        <v>2817.72</v>
      </c>
      <c r="Q1070" s="750">
        <v>0.33333333333333331</v>
      </c>
      <c r="R1070" s="745">
        <v>18</v>
      </c>
      <c r="S1070" s="750">
        <v>0.33333333333333331</v>
      </c>
      <c r="T1070" s="749">
        <v>5</v>
      </c>
      <c r="U1070" s="744">
        <v>0.4</v>
      </c>
    </row>
    <row r="1071" spans="1:21" ht="14.4" customHeight="1" x14ac:dyDescent="0.3">
      <c r="A1071" s="743">
        <v>30</v>
      </c>
      <c r="B1071" s="745" t="s">
        <v>550</v>
      </c>
      <c r="C1071" s="745">
        <v>89301303</v>
      </c>
      <c r="D1071" s="746" t="s">
        <v>4982</v>
      </c>
      <c r="E1071" s="747" t="s">
        <v>3888</v>
      </c>
      <c r="F1071" s="745" t="s">
        <v>3881</v>
      </c>
      <c r="G1071" s="745" t="s">
        <v>4506</v>
      </c>
      <c r="H1071" s="745" t="s">
        <v>551</v>
      </c>
      <c r="I1071" s="745" t="s">
        <v>1853</v>
      </c>
      <c r="J1071" s="745" t="s">
        <v>4507</v>
      </c>
      <c r="K1071" s="745" t="s">
        <v>1008</v>
      </c>
      <c r="L1071" s="748">
        <v>117.41</v>
      </c>
      <c r="M1071" s="748">
        <v>2113.38</v>
      </c>
      <c r="N1071" s="745">
        <v>18</v>
      </c>
      <c r="O1071" s="749">
        <v>4</v>
      </c>
      <c r="P1071" s="748">
        <v>1408.92</v>
      </c>
      <c r="Q1071" s="750">
        <v>0.66666666666666663</v>
      </c>
      <c r="R1071" s="745">
        <v>12</v>
      </c>
      <c r="S1071" s="750">
        <v>0.66666666666666663</v>
      </c>
      <c r="T1071" s="749">
        <v>2</v>
      </c>
      <c r="U1071" s="744">
        <v>0.5</v>
      </c>
    </row>
    <row r="1072" spans="1:21" ht="14.4" customHeight="1" x14ac:dyDescent="0.3">
      <c r="A1072" s="743">
        <v>30</v>
      </c>
      <c r="B1072" s="745" t="s">
        <v>550</v>
      </c>
      <c r="C1072" s="745">
        <v>89301303</v>
      </c>
      <c r="D1072" s="746" t="s">
        <v>4982</v>
      </c>
      <c r="E1072" s="747" t="s">
        <v>3888</v>
      </c>
      <c r="F1072" s="745" t="s">
        <v>3881</v>
      </c>
      <c r="G1072" s="745" t="s">
        <v>4088</v>
      </c>
      <c r="H1072" s="745" t="s">
        <v>551</v>
      </c>
      <c r="I1072" s="745" t="s">
        <v>1307</v>
      </c>
      <c r="J1072" s="745" t="s">
        <v>1149</v>
      </c>
      <c r="K1072" s="745" t="s">
        <v>1308</v>
      </c>
      <c r="L1072" s="748">
        <v>330.74</v>
      </c>
      <c r="M1072" s="748">
        <v>661.48</v>
      </c>
      <c r="N1072" s="745">
        <v>2</v>
      </c>
      <c r="O1072" s="749">
        <v>1</v>
      </c>
      <c r="P1072" s="748">
        <v>330.74</v>
      </c>
      <c r="Q1072" s="750">
        <v>0.5</v>
      </c>
      <c r="R1072" s="745">
        <v>1</v>
      </c>
      <c r="S1072" s="750">
        <v>0.5</v>
      </c>
      <c r="T1072" s="749">
        <v>0.5</v>
      </c>
      <c r="U1072" s="744">
        <v>0.5</v>
      </c>
    </row>
    <row r="1073" spans="1:21" ht="14.4" customHeight="1" x14ac:dyDescent="0.3">
      <c r="A1073" s="743">
        <v>30</v>
      </c>
      <c r="B1073" s="745" t="s">
        <v>550</v>
      </c>
      <c r="C1073" s="745">
        <v>89301303</v>
      </c>
      <c r="D1073" s="746" t="s">
        <v>4982</v>
      </c>
      <c r="E1073" s="747" t="s">
        <v>3888</v>
      </c>
      <c r="F1073" s="745" t="s">
        <v>3881</v>
      </c>
      <c r="G1073" s="745" t="s">
        <v>4366</v>
      </c>
      <c r="H1073" s="745" t="s">
        <v>551</v>
      </c>
      <c r="I1073" s="745" t="s">
        <v>4367</v>
      </c>
      <c r="J1073" s="745" t="s">
        <v>1538</v>
      </c>
      <c r="K1073" s="745" t="s">
        <v>4368</v>
      </c>
      <c r="L1073" s="748">
        <v>0</v>
      </c>
      <c r="M1073" s="748">
        <v>0</v>
      </c>
      <c r="N1073" s="745">
        <v>1</v>
      </c>
      <c r="O1073" s="749">
        <v>1</v>
      </c>
      <c r="P1073" s="748">
        <v>0</v>
      </c>
      <c r="Q1073" s="750"/>
      <c r="R1073" s="745">
        <v>1</v>
      </c>
      <c r="S1073" s="750">
        <v>1</v>
      </c>
      <c r="T1073" s="749">
        <v>1</v>
      </c>
      <c r="U1073" s="744">
        <v>1</v>
      </c>
    </row>
    <row r="1074" spans="1:21" ht="14.4" customHeight="1" x14ac:dyDescent="0.3">
      <c r="A1074" s="743">
        <v>30</v>
      </c>
      <c r="B1074" s="745" t="s">
        <v>550</v>
      </c>
      <c r="C1074" s="745">
        <v>89301303</v>
      </c>
      <c r="D1074" s="746" t="s">
        <v>4982</v>
      </c>
      <c r="E1074" s="747" t="s">
        <v>3888</v>
      </c>
      <c r="F1074" s="745" t="s">
        <v>3881</v>
      </c>
      <c r="G1074" s="745" t="s">
        <v>4366</v>
      </c>
      <c r="H1074" s="745" t="s">
        <v>551</v>
      </c>
      <c r="I1074" s="745" t="s">
        <v>1537</v>
      </c>
      <c r="J1074" s="745" t="s">
        <v>1538</v>
      </c>
      <c r="K1074" s="745" t="s">
        <v>1539</v>
      </c>
      <c r="L1074" s="748">
        <v>212.6</v>
      </c>
      <c r="M1074" s="748">
        <v>212.6</v>
      </c>
      <c r="N1074" s="745">
        <v>1</v>
      </c>
      <c r="O1074" s="749">
        <v>1</v>
      </c>
      <c r="P1074" s="748"/>
      <c r="Q1074" s="750">
        <v>0</v>
      </c>
      <c r="R1074" s="745"/>
      <c r="S1074" s="750">
        <v>0</v>
      </c>
      <c r="T1074" s="749"/>
      <c r="U1074" s="744">
        <v>0</v>
      </c>
    </row>
    <row r="1075" spans="1:21" ht="14.4" customHeight="1" x14ac:dyDescent="0.3">
      <c r="A1075" s="743">
        <v>30</v>
      </c>
      <c r="B1075" s="745" t="s">
        <v>550</v>
      </c>
      <c r="C1075" s="745">
        <v>89301303</v>
      </c>
      <c r="D1075" s="746" t="s">
        <v>4982</v>
      </c>
      <c r="E1075" s="747" t="s">
        <v>3888</v>
      </c>
      <c r="F1075" s="745" t="s">
        <v>3881</v>
      </c>
      <c r="G1075" s="745" t="s">
        <v>4366</v>
      </c>
      <c r="H1075" s="745" t="s">
        <v>551</v>
      </c>
      <c r="I1075" s="745" t="s">
        <v>4369</v>
      </c>
      <c r="J1075" s="745" t="s">
        <v>4370</v>
      </c>
      <c r="K1075" s="745" t="s">
        <v>4371</v>
      </c>
      <c r="L1075" s="748">
        <v>0</v>
      </c>
      <c r="M1075" s="748">
        <v>0</v>
      </c>
      <c r="N1075" s="745">
        <v>1</v>
      </c>
      <c r="O1075" s="749">
        <v>1</v>
      </c>
      <c r="P1075" s="748"/>
      <c r="Q1075" s="750"/>
      <c r="R1075" s="745"/>
      <c r="S1075" s="750">
        <v>0</v>
      </c>
      <c r="T1075" s="749"/>
      <c r="U1075" s="744">
        <v>0</v>
      </c>
    </row>
    <row r="1076" spans="1:21" ht="14.4" customHeight="1" x14ac:dyDescent="0.3">
      <c r="A1076" s="743">
        <v>30</v>
      </c>
      <c r="B1076" s="745" t="s">
        <v>550</v>
      </c>
      <c r="C1076" s="745">
        <v>89301303</v>
      </c>
      <c r="D1076" s="746" t="s">
        <v>4982</v>
      </c>
      <c r="E1076" s="747" t="s">
        <v>3888</v>
      </c>
      <c r="F1076" s="745" t="s">
        <v>3881</v>
      </c>
      <c r="G1076" s="745" t="s">
        <v>4366</v>
      </c>
      <c r="H1076" s="745" t="s">
        <v>551</v>
      </c>
      <c r="I1076" s="745" t="s">
        <v>880</v>
      </c>
      <c r="J1076" s="745" t="s">
        <v>4370</v>
      </c>
      <c r="K1076" s="745" t="s">
        <v>882</v>
      </c>
      <c r="L1076" s="748">
        <v>552.46</v>
      </c>
      <c r="M1076" s="748">
        <v>552.46</v>
      </c>
      <c r="N1076" s="745">
        <v>1</v>
      </c>
      <c r="O1076" s="749">
        <v>1</v>
      </c>
      <c r="P1076" s="748">
        <v>552.46</v>
      </c>
      <c r="Q1076" s="750">
        <v>1</v>
      </c>
      <c r="R1076" s="745">
        <v>1</v>
      </c>
      <c r="S1076" s="750">
        <v>1</v>
      </c>
      <c r="T1076" s="749">
        <v>1</v>
      </c>
      <c r="U1076" s="744">
        <v>1</v>
      </c>
    </row>
    <row r="1077" spans="1:21" ht="14.4" customHeight="1" x14ac:dyDescent="0.3">
      <c r="A1077" s="743">
        <v>30</v>
      </c>
      <c r="B1077" s="745" t="s">
        <v>550</v>
      </c>
      <c r="C1077" s="745">
        <v>89301303</v>
      </c>
      <c r="D1077" s="746" t="s">
        <v>4982</v>
      </c>
      <c r="E1077" s="747" t="s">
        <v>3888</v>
      </c>
      <c r="F1077" s="745" t="s">
        <v>3881</v>
      </c>
      <c r="G1077" s="745" t="s">
        <v>4089</v>
      </c>
      <c r="H1077" s="745" t="s">
        <v>2717</v>
      </c>
      <c r="I1077" s="745" t="s">
        <v>4739</v>
      </c>
      <c r="J1077" s="745" t="s">
        <v>3030</v>
      </c>
      <c r="K1077" s="745" t="s">
        <v>3048</v>
      </c>
      <c r="L1077" s="748">
        <v>391.77</v>
      </c>
      <c r="M1077" s="748">
        <v>1175.31</v>
      </c>
      <c r="N1077" s="745">
        <v>3</v>
      </c>
      <c r="O1077" s="749">
        <v>2</v>
      </c>
      <c r="P1077" s="748"/>
      <c r="Q1077" s="750">
        <v>0</v>
      </c>
      <c r="R1077" s="745"/>
      <c r="S1077" s="750">
        <v>0</v>
      </c>
      <c r="T1077" s="749"/>
      <c r="U1077" s="744">
        <v>0</v>
      </c>
    </row>
    <row r="1078" spans="1:21" ht="14.4" customHeight="1" x14ac:dyDescent="0.3">
      <c r="A1078" s="743">
        <v>30</v>
      </c>
      <c r="B1078" s="745" t="s">
        <v>550</v>
      </c>
      <c r="C1078" s="745">
        <v>89301303</v>
      </c>
      <c r="D1078" s="746" t="s">
        <v>4982</v>
      </c>
      <c r="E1078" s="747" t="s">
        <v>3888</v>
      </c>
      <c r="F1078" s="745" t="s">
        <v>3881</v>
      </c>
      <c r="G1078" s="745" t="s">
        <v>4089</v>
      </c>
      <c r="H1078" s="745" t="s">
        <v>2717</v>
      </c>
      <c r="I1078" s="745" t="s">
        <v>4740</v>
      </c>
      <c r="J1078" s="745" t="s">
        <v>2930</v>
      </c>
      <c r="K1078" s="745" t="s">
        <v>4582</v>
      </c>
      <c r="L1078" s="748">
        <v>605.65</v>
      </c>
      <c r="M1078" s="748">
        <v>1211.3</v>
      </c>
      <c r="N1078" s="745">
        <v>2</v>
      </c>
      <c r="O1078" s="749">
        <v>1</v>
      </c>
      <c r="P1078" s="748"/>
      <c r="Q1078" s="750">
        <v>0</v>
      </c>
      <c r="R1078" s="745"/>
      <c r="S1078" s="750">
        <v>0</v>
      </c>
      <c r="T1078" s="749"/>
      <c r="U1078" s="744">
        <v>0</v>
      </c>
    </row>
    <row r="1079" spans="1:21" ht="14.4" customHeight="1" x14ac:dyDescent="0.3">
      <c r="A1079" s="743">
        <v>30</v>
      </c>
      <c r="B1079" s="745" t="s">
        <v>550</v>
      </c>
      <c r="C1079" s="745">
        <v>89301303</v>
      </c>
      <c r="D1079" s="746" t="s">
        <v>4982</v>
      </c>
      <c r="E1079" s="747" t="s">
        <v>3888</v>
      </c>
      <c r="F1079" s="745" t="s">
        <v>3881</v>
      </c>
      <c r="G1079" s="745" t="s">
        <v>4092</v>
      </c>
      <c r="H1079" s="745" t="s">
        <v>551</v>
      </c>
      <c r="I1079" s="745" t="s">
        <v>1229</v>
      </c>
      <c r="J1079" s="745" t="s">
        <v>4093</v>
      </c>
      <c r="K1079" s="745" t="s">
        <v>4094</v>
      </c>
      <c r="L1079" s="748">
        <v>0</v>
      </c>
      <c r="M1079" s="748">
        <v>0</v>
      </c>
      <c r="N1079" s="745">
        <v>4</v>
      </c>
      <c r="O1079" s="749">
        <v>3.5</v>
      </c>
      <c r="P1079" s="748"/>
      <c r="Q1079" s="750"/>
      <c r="R1079" s="745"/>
      <c r="S1079" s="750">
        <v>0</v>
      </c>
      <c r="T1079" s="749"/>
      <c r="U1079" s="744">
        <v>0</v>
      </c>
    </row>
    <row r="1080" spans="1:21" ht="14.4" customHeight="1" x14ac:dyDescent="0.3">
      <c r="A1080" s="743">
        <v>30</v>
      </c>
      <c r="B1080" s="745" t="s">
        <v>550</v>
      </c>
      <c r="C1080" s="745">
        <v>89301303</v>
      </c>
      <c r="D1080" s="746" t="s">
        <v>4982</v>
      </c>
      <c r="E1080" s="747" t="s">
        <v>3888</v>
      </c>
      <c r="F1080" s="745" t="s">
        <v>3881</v>
      </c>
      <c r="G1080" s="745" t="s">
        <v>4098</v>
      </c>
      <c r="H1080" s="745" t="s">
        <v>551</v>
      </c>
      <c r="I1080" s="745" t="s">
        <v>1030</v>
      </c>
      <c r="J1080" s="745" t="s">
        <v>4099</v>
      </c>
      <c r="K1080" s="745" t="s">
        <v>4100</v>
      </c>
      <c r="L1080" s="748">
        <v>0</v>
      </c>
      <c r="M1080" s="748">
        <v>0</v>
      </c>
      <c r="N1080" s="745">
        <v>4</v>
      </c>
      <c r="O1080" s="749">
        <v>1</v>
      </c>
      <c r="P1080" s="748"/>
      <c r="Q1080" s="750"/>
      <c r="R1080" s="745"/>
      <c r="S1080" s="750">
        <v>0</v>
      </c>
      <c r="T1080" s="749"/>
      <c r="U1080" s="744">
        <v>0</v>
      </c>
    </row>
    <row r="1081" spans="1:21" ht="14.4" customHeight="1" x14ac:dyDescent="0.3">
      <c r="A1081" s="743">
        <v>30</v>
      </c>
      <c r="B1081" s="745" t="s">
        <v>550</v>
      </c>
      <c r="C1081" s="745">
        <v>89301303</v>
      </c>
      <c r="D1081" s="746" t="s">
        <v>4982</v>
      </c>
      <c r="E1081" s="747" t="s">
        <v>3888</v>
      </c>
      <c r="F1081" s="745" t="s">
        <v>3881</v>
      </c>
      <c r="G1081" s="745" t="s">
        <v>4098</v>
      </c>
      <c r="H1081" s="745" t="s">
        <v>551</v>
      </c>
      <c r="I1081" s="745" t="s">
        <v>1572</v>
      </c>
      <c r="J1081" s="745" t="s">
        <v>4741</v>
      </c>
      <c r="K1081" s="745" t="s">
        <v>4742</v>
      </c>
      <c r="L1081" s="748">
        <v>77.14</v>
      </c>
      <c r="M1081" s="748">
        <v>539.98</v>
      </c>
      <c r="N1081" s="745">
        <v>7</v>
      </c>
      <c r="O1081" s="749">
        <v>3.5</v>
      </c>
      <c r="P1081" s="748">
        <v>385.70000000000005</v>
      </c>
      <c r="Q1081" s="750">
        <v>0.7142857142857143</v>
      </c>
      <c r="R1081" s="745">
        <v>5</v>
      </c>
      <c r="S1081" s="750">
        <v>0.7142857142857143</v>
      </c>
      <c r="T1081" s="749">
        <v>3</v>
      </c>
      <c r="U1081" s="744">
        <v>0.8571428571428571</v>
      </c>
    </row>
    <row r="1082" spans="1:21" ht="14.4" customHeight="1" x14ac:dyDescent="0.3">
      <c r="A1082" s="743">
        <v>30</v>
      </c>
      <c r="B1082" s="745" t="s">
        <v>550</v>
      </c>
      <c r="C1082" s="745">
        <v>89301303</v>
      </c>
      <c r="D1082" s="746" t="s">
        <v>4982</v>
      </c>
      <c r="E1082" s="747" t="s">
        <v>3888</v>
      </c>
      <c r="F1082" s="745" t="s">
        <v>3881</v>
      </c>
      <c r="G1082" s="745" t="s">
        <v>4098</v>
      </c>
      <c r="H1082" s="745" t="s">
        <v>551</v>
      </c>
      <c r="I1082" s="745" t="s">
        <v>787</v>
      </c>
      <c r="J1082" s="745" t="s">
        <v>4741</v>
      </c>
      <c r="K1082" s="745" t="s">
        <v>4743</v>
      </c>
      <c r="L1082" s="748">
        <v>105.46</v>
      </c>
      <c r="M1082" s="748">
        <v>210.92</v>
      </c>
      <c r="N1082" s="745">
        <v>2</v>
      </c>
      <c r="O1082" s="749">
        <v>2</v>
      </c>
      <c r="P1082" s="748"/>
      <c r="Q1082" s="750">
        <v>0</v>
      </c>
      <c r="R1082" s="745"/>
      <c r="S1082" s="750">
        <v>0</v>
      </c>
      <c r="T1082" s="749"/>
      <c r="U1082" s="744">
        <v>0</v>
      </c>
    </row>
    <row r="1083" spans="1:21" ht="14.4" customHeight="1" x14ac:dyDescent="0.3">
      <c r="A1083" s="743">
        <v>30</v>
      </c>
      <c r="B1083" s="745" t="s">
        <v>550</v>
      </c>
      <c r="C1083" s="745">
        <v>89301303</v>
      </c>
      <c r="D1083" s="746" t="s">
        <v>4982</v>
      </c>
      <c r="E1083" s="747" t="s">
        <v>3888</v>
      </c>
      <c r="F1083" s="745" t="s">
        <v>3881</v>
      </c>
      <c r="G1083" s="745" t="s">
        <v>4744</v>
      </c>
      <c r="H1083" s="745" t="s">
        <v>551</v>
      </c>
      <c r="I1083" s="745" t="s">
        <v>991</v>
      </c>
      <c r="J1083" s="745" t="s">
        <v>988</v>
      </c>
      <c r="K1083" s="745" t="s">
        <v>992</v>
      </c>
      <c r="L1083" s="748">
        <v>62.8</v>
      </c>
      <c r="M1083" s="748">
        <v>188.39999999999998</v>
      </c>
      <c r="N1083" s="745">
        <v>3</v>
      </c>
      <c r="O1083" s="749">
        <v>3</v>
      </c>
      <c r="P1083" s="748"/>
      <c r="Q1083" s="750">
        <v>0</v>
      </c>
      <c r="R1083" s="745"/>
      <c r="S1083" s="750">
        <v>0</v>
      </c>
      <c r="T1083" s="749"/>
      <c r="U1083" s="744">
        <v>0</v>
      </c>
    </row>
    <row r="1084" spans="1:21" ht="14.4" customHeight="1" x14ac:dyDescent="0.3">
      <c r="A1084" s="743">
        <v>30</v>
      </c>
      <c r="B1084" s="745" t="s">
        <v>550</v>
      </c>
      <c r="C1084" s="745">
        <v>89301303</v>
      </c>
      <c r="D1084" s="746" t="s">
        <v>4982</v>
      </c>
      <c r="E1084" s="747" t="s">
        <v>3888</v>
      </c>
      <c r="F1084" s="745" t="s">
        <v>3881</v>
      </c>
      <c r="G1084" s="745" t="s">
        <v>4744</v>
      </c>
      <c r="H1084" s="745" t="s">
        <v>551</v>
      </c>
      <c r="I1084" s="745" t="s">
        <v>987</v>
      </c>
      <c r="J1084" s="745" t="s">
        <v>988</v>
      </c>
      <c r="K1084" s="745" t="s">
        <v>989</v>
      </c>
      <c r="L1084" s="748">
        <v>25.12</v>
      </c>
      <c r="M1084" s="748">
        <v>25.12</v>
      </c>
      <c r="N1084" s="745">
        <v>1</v>
      </c>
      <c r="O1084" s="749">
        <v>1</v>
      </c>
      <c r="P1084" s="748"/>
      <c r="Q1084" s="750">
        <v>0</v>
      </c>
      <c r="R1084" s="745"/>
      <c r="S1084" s="750">
        <v>0</v>
      </c>
      <c r="T1084" s="749"/>
      <c r="U1084" s="744">
        <v>0</v>
      </c>
    </row>
    <row r="1085" spans="1:21" ht="14.4" customHeight="1" x14ac:dyDescent="0.3">
      <c r="A1085" s="743">
        <v>30</v>
      </c>
      <c r="B1085" s="745" t="s">
        <v>550</v>
      </c>
      <c r="C1085" s="745">
        <v>89301303</v>
      </c>
      <c r="D1085" s="746" t="s">
        <v>4982</v>
      </c>
      <c r="E1085" s="747" t="s">
        <v>3888</v>
      </c>
      <c r="F1085" s="745" t="s">
        <v>3881</v>
      </c>
      <c r="G1085" s="745" t="s">
        <v>4101</v>
      </c>
      <c r="H1085" s="745" t="s">
        <v>551</v>
      </c>
      <c r="I1085" s="745" t="s">
        <v>769</v>
      </c>
      <c r="J1085" s="745" t="s">
        <v>770</v>
      </c>
      <c r="K1085" s="745" t="s">
        <v>4102</v>
      </c>
      <c r="L1085" s="748">
        <v>43.99</v>
      </c>
      <c r="M1085" s="748">
        <v>131.97</v>
      </c>
      <c r="N1085" s="745">
        <v>3</v>
      </c>
      <c r="O1085" s="749">
        <v>0.5</v>
      </c>
      <c r="P1085" s="748">
        <v>131.97</v>
      </c>
      <c r="Q1085" s="750">
        <v>1</v>
      </c>
      <c r="R1085" s="745">
        <v>3</v>
      </c>
      <c r="S1085" s="750">
        <v>1</v>
      </c>
      <c r="T1085" s="749">
        <v>0.5</v>
      </c>
      <c r="U1085" s="744">
        <v>1</v>
      </c>
    </row>
    <row r="1086" spans="1:21" ht="14.4" customHeight="1" x14ac:dyDescent="0.3">
      <c r="A1086" s="743">
        <v>30</v>
      </c>
      <c r="B1086" s="745" t="s">
        <v>550</v>
      </c>
      <c r="C1086" s="745">
        <v>89301303</v>
      </c>
      <c r="D1086" s="746" t="s">
        <v>4982</v>
      </c>
      <c r="E1086" s="747" t="s">
        <v>3888</v>
      </c>
      <c r="F1086" s="745" t="s">
        <v>3881</v>
      </c>
      <c r="G1086" s="745" t="s">
        <v>4380</v>
      </c>
      <c r="H1086" s="745" t="s">
        <v>551</v>
      </c>
      <c r="I1086" s="745" t="s">
        <v>4381</v>
      </c>
      <c r="J1086" s="745" t="s">
        <v>3390</v>
      </c>
      <c r="K1086" s="745" t="s">
        <v>4382</v>
      </c>
      <c r="L1086" s="748">
        <v>23.46</v>
      </c>
      <c r="M1086" s="748">
        <v>93.84</v>
      </c>
      <c r="N1086" s="745">
        <v>4</v>
      </c>
      <c r="O1086" s="749">
        <v>2.5</v>
      </c>
      <c r="P1086" s="748"/>
      <c r="Q1086" s="750">
        <v>0</v>
      </c>
      <c r="R1086" s="745"/>
      <c r="S1086" s="750">
        <v>0</v>
      </c>
      <c r="T1086" s="749"/>
      <c r="U1086" s="744">
        <v>0</v>
      </c>
    </row>
    <row r="1087" spans="1:21" ht="14.4" customHeight="1" x14ac:dyDescent="0.3">
      <c r="A1087" s="743">
        <v>30</v>
      </c>
      <c r="B1087" s="745" t="s">
        <v>550</v>
      </c>
      <c r="C1087" s="745">
        <v>89301303</v>
      </c>
      <c r="D1087" s="746" t="s">
        <v>4982</v>
      </c>
      <c r="E1087" s="747" t="s">
        <v>3888</v>
      </c>
      <c r="F1087" s="745" t="s">
        <v>3881</v>
      </c>
      <c r="G1087" s="745" t="s">
        <v>4380</v>
      </c>
      <c r="H1087" s="745" t="s">
        <v>551</v>
      </c>
      <c r="I1087" s="745" t="s">
        <v>4745</v>
      </c>
      <c r="J1087" s="745" t="s">
        <v>3435</v>
      </c>
      <c r="K1087" s="745" t="s">
        <v>4746</v>
      </c>
      <c r="L1087" s="748">
        <v>53.54</v>
      </c>
      <c r="M1087" s="748">
        <v>53.54</v>
      </c>
      <c r="N1087" s="745">
        <v>1</v>
      </c>
      <c r="O1087" s="749">
        <v>1</v>
      </c>
      <c r="P1087" s="748"/>
      <c r="Q1087" s="750">
        <v>0</v>
      </c>
      <c r="R1087" s="745"/>
      <c r="S1087" s="750">
        <v>0</v>
      </c>
      <c r="T1087" s="749"/>
      <c r="U1087" s="744">
        <v>0</v>
      </c>
    </row>
    <row r="1088" spans="1:21" ht="14.4" customHeight="1" x14ac:dyDescent="0.3">
      <c r="A1088" s="743">
        <v>30</v>
      </c>
      <c r="B1088" s="745" t="s">
        <v>550</v>
      </c>
      <c r="C1088" s="745">
        <v>89301303</v>
      </c>
      <c r="D1088" s="746" t="s">
        <v>4982</v>
      </c>
      <c r="E1088" s="747" t="s">
        <v>3888</v>
      </c>
      <c r="F1088" s="745" t="s">
        <v>3881</v>
      </c>
      <c r="G1088" s="745" t="s">
        <v>4103</v>
      </c>
      <c r="H1088" s="745" t="s">
        <v>551</v>
      </c>
      <c r="I1088" s="745" t="s">
        <v>1221</v>
      </c>
      <c r="J1088" s="745" t="s">
        <v>1222</v>
      </c>
      <c r="K1088" s="745" t="s">
        <v>4104</v>
      </c>
      <c r="L1088" s="748">
        <v>472.71</v>
      </c>
      <c r="M1088" s="748">
        <v>2836.2599999999998</v>
      </c>
      <c r="N1088" s="745">
        <v>6</v>
      </c>
      <c r="O1088" s="749">
        <v>2.5</v>
      </c>
      <c r="P1088" s="748"/>
      <c r="Q1088" s="750">
        <v>0</v>
      </c>
      <c r="R1088" s="745"/>
      <c r="S1088" s="750">
        <v>0</v>
      </c>
      <c r="T1088" s="749"/>
      <c r="U1088" s="744">
        <v>0</v>
      </c>
    </row>
    <row r="1089" spans="1:21" ht="14.4" customHeight="1" x14ac:dyDescent="0.3">
      <c r="A1089" s="743">
        <v>30</v>
      </c>
      <c r="B1089" s="745" t="s">
        <v>550</v>
      </c>
      <c r="C1089" s="745">
        <v>89301303</v>
      </c>
      <c r="D1089" s="746" t="s">
        <v>4982</v>
      </c>
      <c r="E1089" s="747" t="s">
        <v>3888</v>
      </c>
      <c r="F1089" s="745" t="s">
        <v>3881</v>
      </c>
      <c r="G1089" s="745" t="s">
        <v>4103</v>
      </c>
      <c r="H1089" s="745" t="s">
        <v>551</v>
      </c>
      <c r="I1089" s="745" t="s">
        <v>1221</v>
      </c>
      <c r="J1089" s="745" t="s">
        <v>1222</v>
      </c>
      <c r="K1089" s="745" t="s">
        <v>4104</v>
      </c>
      <c r="L1089" s="748">
        <v>687.56</v>
      </c>
      <c r="M1089" s="748">
        <v>2750.24</v>
      </c>
      <c r="N1089" s="745">
        <v>4</v>
      </c>
      <c r="O1089" s="749">
        <v>2</v>
      </c>
      <c r="P1089" s="748"/>
      <c r="Q1089" s="750">
        <v>0</v>
      </c>
      <c r="R1089" s="745"/>
      <c r="S1089" s="750">
        <v>0</v>
      </c>
      <c r="T1089" s="749"/>
      <c r="U1089" s="744">
        <v>0</v>
      </c>
    </row>
    <row r="1090" spans="1:21" ht="14.4" customHeight="1" x14ac:dyDescent="0.3">
      <c r="A1090" s="743">
        <v>30</v>
      </c>
      <c r="B1090" s="745" t="s">
        <v>550</v>
      </c>
      <c r="C1090" s="745">
        <v>89301303</v>
      </c>
      <c r="D1090" s="746" t="s">
        <v>4982</v>
      </c>
      <c r="E1090" s="747" t="s">
        <v>3888</v>
      </c>
      <c r="F1090" s="745" t="s">
        <v>3881</v>
      </c>
      <c r="G1090" s="745" t="s">
        <v>4108</v>
      </c>
      <c r="H1090" s="745" t="s">
        <v>551</v>
      </c>
      <c r="I1090" s="745" t="s">
        <v>1413</v>
      </c>
      <c r="J1090" s="745" t="s">
        <v>1414</v>
      </c>
      <c r="K1090" s="745" t="s">
        <v>886</v>
      </c>
      <c r="L1090" s="748">
        <v>258.10000000000002</v>
      </c>
      <c r="M1090" s="748">
        <v>774.30000000000007</v>
      </c>
      <c r="N1090" s="745">
        <v>3</v>
      </c>
      <c r="O1090" s="749">
        <v>0.5</v>
      </c>
      <c r="P1090" s="748">
        <v>774.30000000000007</v>
      </c>
      <c r="Q1090" s="750">
        <v>1</v>
      </c>
      <c r="R1090" s="745">
        <v>3</v>
      </c>
      <c r="S1090" s="750">
        <v>1</v>
      </c>
      <c r="T1090" s="749">
        <v>0.5</v>
      </c>
      <c r="U1090" s="744">
        <v>1</v>
      </c>
    </row>
    <row r="1091" spans="1:21" ht="14.4" customHeight="1" x14ac:dyDescent="0.3">
      <c r="A1091" s="743">
        <v>30</v>
      </c>
      <c r="B1091" s="745" t="s">
        <v>550</v>
      </c>
      <c r="C1091" s="745">
        <v>89301303</v>
      </c>
      <c r="D1091" s="746" t="s">
        <v>4982</v>
      </c>
      <c r="E1091" s="747" t="s">
        <v>3888</v>
      </c>
      <c r="F1091" s="745" t="s">
        <v>3881</v>
      </c>
      <c r="G1091" s="745" t="s">
        <v>4108</v>
      </c>
      <c r="H1091" s="745" t="s">
        <v>551</v>
      </c>
      <c r="I1091" s="745" t="s">
        <v>4747</v>
      </c>
      <c r="J1091" s="745" t="s">
        <v>1414</v>
      </c>
      <c r="K1091" s="745" t="s">
        <v>4748</v>
      </c>
      <c r="L1091" s="748">
        <v>0</v>
      </c>
      <c r="M1091" s="748">
        <v>0</v>
      </c>
      <c r="N1091" s="745">
        <v>2</v>
      </c>
      <c r="O1091" s="749">
        <v>1</v>
      </c>
      <c r="P1091" s="748"/>
      <c r="Q1091" s="750"/>
      <c r="R1091" s="745"/>
      <c r="S1091" s="750">
        <v>0</v>
      </c>
      <c r="T1091" s="749"/>
      <c r="U1091" s="744">
        <v>0</v>
      </c>
    </row>
    <row r="1092" spans="1:21" ht="14.4" customHeight="1" x14ac:dyDescent="0.3">
      <c r="A1092" s="743">
        <v>30</v>
      </c>
      <c r="B1092" s="745" t="s">
        <v>550</v>
      </c>
      <c r="C1092" s="745">
        <v>89301303</v>
      </c>
      <c r="D1092" s="746" t="s">
        <v>4982</v>
      </c>
      <c r="E1092" s="747" t="s">
        <v>3888</v>
      </c>
      <c r="F1092" s="745" t="s">
        <v>3881</v>
      </c>
      <c r="G1092" s="745" t="s">
        <v>4111</v>
      </c>
      <c r="H1092" s="745" t="s">
        <v>551</v>
      </c>
      <c r="I1092" s="745" t="s">
        <v>4749</v>
      </c>
      <c r="J1092" s="745" t="s">
        <v>4113</v>
      </c>
      <c r="K1092" s="745" t="s">
        <v>4750</v>
      </c>
      <c r="L1092" s="748">
        <v>0</v>
      </c>
      <c r="M1092" s="748">
        <v>0</v>
      </c>
      <c r="N1092" s="745">
        <v>1</v>
      </c>
      <c r="O1092" s="749">
        <v>0.5</v>
      </c>
      <c r="P1092" s="748">
        <v>0</v>
      </c>
      <c r="Q1092" s="750"/>
      <c r="R1092" s="745">
        <v>1</v>
      </c>
      <c r="S1092" s="750">
        <v>1</v>
      </c>
      <c r="T1092" s="749">
        <v>0.5</v>
      </c>
      <c r="U1092" s="744">
        <v>1</v>
      </c>
    </row>
    <row r="1093" spans="1:21" ht="14.4" customHeight="1" x14ac:dyDescent="0.3">
      <c r="A1093" s="743">
        <v>30</v>
      </c>
      <c r="B1093" s="745" t="s">
        <v>550</v>
      </c>
      <c r="C1093" s="745">
        <v>89301303</v>
      </c>
      <c r="D1093" s="746" t="s">
        <v>4982</v>
      </c>
      <c r="E1093" s="747" t="s">
        <v>3888</v>
      </c>
      <c r="F1093" s="745" t="s">
        <v>3881</v>
      </c>
      <c r="G1093" s="745" t="s">
        <v>4111</v>
      </c>
      <c r="H1093" s="745" t="s">
        <v>551</v>
      </c>
      <c r="I1093" s="745" t="s">
        <v>4112</v>
      </c>
      <c r="J1093" s="745" t="s">
        <v>4113</v>
      </c>
      <c r="K1093" s="745" t="s">
        <v>4114</v>
      </c>
      <c r="L1093" s="748">
        <v>0</v>
      </c>
      <c r="M1093" s="748">
        <v>0</v>
      </c>
      <c r="N1093" s="745">
        <v>2</v>
      </c>
      <c r="O1093" s="749">
        <v>1</v>
      </c>
      <c r="P1093" s="748">
        <v>0</v>
      </c>
      <c r="Q1093" s="750"/>
      <c r="R1093" s="745">
        <v>2</v>
      </c>
      <c r="S1093" s="750">
        <v>1</v>
      </c>
      <c r="T1093" s="749">
        <v>1</v>
      </c>
      <c r="U1093" s="744">
        <v>1</v>
      </c>
    </row>
    <row r="1094" spans="1:21" ht="14.4" customHeight="1" x14ac:dyDescent="0.3">
      <c r="A1094" s="743">
        <v>30</v>
      </c>
      <c r="B1094" s="745" t="s">
        <v>550</v>
      </c>
      <c r="C1094" s="745">
        <v>89301303</v>
      </c>
      <c r="D1094" s="746" t="s">
        <v>4982</v>
      </c>
      <c r="E1094" s="747" t="s">
        <v>3888</v>
      </c>
      <c r="F1094" s="745" t="s">
        <v>3881</v>
      </c>
      <c r="G1094" s="745" t="s">
        <v>4111</v>
      </c>
      <c r="H1094" s="745" t="s">
        <v>551</v>
      </c>
      <c r="I1094" s="745" t="s">
        <v>884</v>
      </c>
      <c r="J1094" s="745" t="s">
        <v>4113</v>
      </c>
      <c r="K1094" s="745" t="s">
        <v>886</v>
      </c>
      <c r="L1094" s="748">
        <v>129.94999999999999</v>
      </c>
      <c r="M1094" s="748">
        <v>389.84999999999997</v>
      </c>
      <c r="N1094" s="745">
        <v>3</v>
      </c>
      <c r="O1094" s="749">
        <v>0.5</v>
      </c>
      <c r="P1094" s="748">
        <v>389.84999999999997</v>
      </c>
      <c r="Q1094" s="750">
        <v>1</v>
      </c>
      <c r="R1094" s="745">
        <v>3</v>
      </c>
      <c r="S1094" s="750">
        <v>1</v>
      </c>
      <c r="T1094" s="749">
        <v>0.5</v>
      </c>
      <c r="U1094" s="744">
        <v>1</v>
      </c>
    </row>
    <row r="1095" spans="1:21" ht="14.4" customHeight="1" x14ac:dyDescent="0.3">
      <c r="A1095" s="743">
        <v>30</v>
      </c>
      <c r="B1095" s="745" t="s">
        <v>550</v>
      </c>
      <c r="C1095" s="745">
        <v>89301303</v>
      </c>
      <c r="D1095" s="746" t="s">
        <v>4982</v>
      </c>
      <c r="E1095" s="747" t="s">
        <v>3888</v>
      </c>
      <c r="F1095" s="745" t="s">
        <v>3881</v>
      </c>
      <c r="G1095" s="745" t="s">
        <v>4111</v>
      </c>
      <c r="H1095" s="745" t="s">
        <v>551</v>
      </c>
      <c r="I1095" s="745" t="s">
        <v>4751</v>
      </c>
      <c r="J1095" s="745" t="s">
        <v>4113</v>
      </c>
      <c r="K1095" s="745" t="s">
        <v>4748</v>
      </c>
      <c r="L1095" s="748">
        <v>0</v>
      </c>
      <c r="M1095" s="748">
        <v>0</v>
      </c>
      <c r="N1095" s="745">
        <v>1</v>
      </c>
      <c r="O1095" s="749">
        <v>0.5</v>
      </c>
      <c r="P1095" s="748"/>
      <c r="Q1095" s="750"/>
      <c r="R1095" s="745"/>
      <c r="S1095" s="750">
        <v>0</v>
      </c>
      <c r="T1095" s="749"/>
      <c r="U1095" s="744">
        <v>0</v>
      </c>
    </row>
    <row r="1096" spans="1:21" ht="14.4" customHeight="1" x14ac:dyDescent="0.3">
      <c r="A1096" s="743">
        <v>30</v>
      </c>
      <c r="B1096" s="745" t="s">
        <v>550</v>
      </c>
      <c r="C1096" s="745">
        <v>89301303</v>
      </c>
      <c r="D1096" s="746" t="s">
        <v>4982</v>
      </c>
      <c r="E1096" s="747" t="s">
        <v>3888</v>
      </c>
      <c r="F1096" s="745" t="s">
        <v>3881</v>
      </c>
      <c r="G1096" s="745" t="s">
        <v>4270</v>
      </c>
      <c r="H1096" s="745" t="s">
        <v>551</v>
      </c>
      <c r="I1096" s="745" t="s">
        <v>4752</v>
      </c>
      <c r="J1096" s="745" t="s">
        <v>1976</v>
      </c>
      <c r="K1096" s="745" t="s">
        <v>1105</v>
      </c>
      <c r="L1096" s="748">
        <v>0</v>
      </c>
      <c r="M1096" s="748">
        <v>0</v>
      </c>
      <c r="N1096" s="745">
        <v>3</v>
      </c>
      <c r="O1096" s="749">
        <v>0.5</v>
      </c>
      <c r="P1096" s="748"/>
      <c r="Q1096" s="750"/>
      <c r="R1096" s="745"/>
      <c r="S1096" s="750">
        <v>0</v>
      </c>
      <c r="T1096" s="749"/>
      <c r="U1096" s="744">
        <v>0</v>
      </c>
    </row>
    <row r="1097" spans="1:21" ht="14.4" customHeight="1" x14ac:dyDescent="0.3">
      <c r="A1097" s="743">
        <v>30</v>
      </c>
      <c r="B1097" s="745" t="s">
        <v>550</v>
      </c>
      <c r="C1097" s="745">
        <v>89301303</v>
      </c>
      <c r="D1097" s="746" t="s">
        <v>4982</v>
      </c>
      <c r="E1097" s="747" t="s">
        <v>3888</v>
      </c>
      <c r="F1097" s="745" t="s">
        <v>3881</v>
      </c>
      <c r="G1097" s="745" t="s">
        <v>4270</v>
      </c>
      <c r="H1097" s="745" t="s">
        <v>551</v>
      </c>
      <c r="I1097" s="745" t="s">
        <v>1975</v>
      </c>
      <c r="J1097" s="745" t="s">
        <v>1976</v>
      </c>
      <c r="K1097" s="745" t="s">
        <v>4271</v>
      </c>
      <c r="L1097" s="748">
        <v>137.04</v>
      </c>
      <c r="M1097" s="748">
        <v>137.04</v>
      </c>
      <c r="N1097" s="745">
        <v>1</v>
      </c>
      <c r="O1097" s="749">
        <v>0.5</v>
      </c>
      <c r="P1097" s="748"/>
      <c r="Q1097" s="750">
        <v>0</v>
      </c>
      <c r="R1097" s="745"/>
      <c r="S1097" s="750">
        <v>0</v>
      </c>
      <c r="T1097" s="749"/>
      <c r="U1097" s="744">
        <v>0</v>
      </c>
    </row>
    <row r="1098" spans="1:21" ht="14.4" customHeight="1" x14ac:dyDescent="0.3">
      <c r="A1098" s="743">
        <v>30</v>
      </c>
      <c r="B1098" s="745" t="s">
        <v>550</v>
      </c>
      <c r="C1098" s="745">
        <v>89301303</v>
      </c>
      <c r="D1098" s="746" t="s">
        <v>4982</v>
      </c>
      <c r="E1098" s="747" t="s">
        <v>3888</v>
      </c>
      <c r="F1098" s="745" t="s">
        <v>3881</v>
      </c>
      <c r="G1098" s="745" t="s">
        <v>4270</v>
      </c>
      <c r="H1098" s="745" t="s">
        <v>551</v>
      </c>
      <c r="I1098" s="745" t="s">
        <v>4753</v>
      </c>
      <c r="J1098" s="745" t="s">
        <v>1976</v>
      </c>
      <c r="K1098" s="745" t="s">
        <v>2503</v>
      </c>
      <c r="L1098" s="748">
        <v>0</v>
      </c>
      <c r="M1098" s="748">
        <v>0</v>
      </c>
      <c r="N1098" s="745">
        <v>1</v>
      </c>
      <c r="O1098" s="749">
        <v>0.5</v>
      </c>
      <c r="P1098" s="748"/>
      <c r="Q1098" s="750"/>
      <c r="R1098" s="745"/>
      <c r="S1098" s="750">
        <v>0</v>
      </c>
      <c r="T1098" s="749"/>
      <c r="U1098" s="744">
        <v>0</v>
      </c>
    </row>
    <row r="1099" spans="1:21" ht="14.4" customHeight="1" x14ac:dyDescent="0.3">
      <c r="A1099" s="743">
        <v>30</v>
      </c>
      <c r="B1099" s="745" t="s">
        <v>550</v>
      </c>
      <c r="C1099" s="745">
        <v>89301303</v>
      </c>
      <c r="D1099" s="746" t="s">
        <v>4982</v>
      </c>
      <c r="E1099" s="747" t="s">
        <v>3888</v>
      </c>
      <c r="F1099" s="745" t="s">
        <v>3881</v>
      </c>
      <c r="G1099" s="745" t="s">
        <v>4119</v>
      </c>
      <c r="H1099" s="745" t="s">
        <v>551</v>
      </c>
      <c r="I1099" s="745" t="s">
        <v>979</v>
      </c>
      <c r="J1099" s="745" t="s">
        <v>980</v>
      </c>
      <c r="K1099" s="745" t="s">
        <v>1701</v>
      </c>
      <c r="L1099" s="748">
        <v>98.31</v>
      </c>
      <c r="M1099" s="748">
        <v>98.31</v>
      </c>
      <c r="N1099" s="745">
        <v>1</v>
      </c>
      <c r="O1099" s="749">
        <v>1</v>
      </c>
      <c r="P1099" s="748">
        <v>98.31</v>
      </c>
      <c r="Q1099" s="750">
        <v>1</v>
      </c>
      <c r="R1099" s="745">
        <v>1</v>
      </c>
      <c r="S1099" s="750">
        <v>1</v>
      </c>
      <c r="T1099" s="749">
        <v>1</v>
      </c>
      <c r="U1099" s="744">
        <v>1</v>
      </c>
    </row>
    <row r="1100" spans="1:21" ht="14.4" customHeight="1" x14ac:dyDescent="0.3">
      <c r="A1100" s="743">
        <v>30</v>
      </c>
      <c r="B1100" s="745" t="s">
        <v>550</v>
      </c>
      <c r="C1100" s="745">
        <v>89301303</v>
      </c>
      <c r="D1100" s="746" t="s">
        <v>4982</v>
      </c>
      <c r="E1100" s="747" t="s">
        <v>3888</v>
      </c>
      <c r="F1100" s="745" t="s">
        <v>3881</v>
      </c>
      <c r="G1100" s="745" t="s">
        <v>4754</v>
      </c>
      <c r="H1100" s="745" t="s">
        <v>551</v>
      </c>
      <c r="I1100" s="745" t="s">
        <v>1058</v>
      </c>
      <c r="J1100" s="745" t="s">
        <v>4755</v>
      </c>
      <c r="K1100" s="745" t="s">
        <v>4756</v>
      </c>
      <c r="L1100" s="748">
        <v>85.49</v>
      </c>
      <c r="M1100" s="748">
        <v>341.96</v>
      </c>
      <c r="N1100" s="745">
        <v>4</v>
      </c>
      <c r="O1100" s="749">
        <v>1.5</v>
      </c>
      <c r="P1100" s="748">
        <v>170.98</v>
      </c>
      <c r="Q1100" s="750">
        <v>0.5</v>
      </c>
      <c r="R1100" s="745">
        <v>2</v>
      </c>
      <c r="S1100" s="750">
        <v>0.5</v>
      </c>
      <c r="T1100" s="749">
        <v>0.5</v>
      </c>
      <c r="U1100" s="744">
        <v>0.33333333333333331</v>
      </c>
    </row>
    <row r="1101" spans="1:21" ht="14.4" customHeight="1" x14ac:dyDescent="0.3">
      <c r="A1101" s="743">
        <v>30</v>
      </c>
      <c r="B1101" s="745" t="s">
        <v>550</v>
      </c>
      <c r="C1101" s="745">
        <v>89301303</v>
      </c>
      <c r="D1101" s="746" t="s">
        <v>4982</v>
      </c>
      <c r="E1101" s="747" t="s">
        <v>3888</v>
      </c>
      <c r="F1101" s="745" t="s">
        <v>3881</v>
      </c>
      <c r="G1101" s="745" t="s">
        <v>4272</v>
      </c>
      <c r="H1101" s="745" t="s">
        <v>551</v>
      </c>
      <c r="I1101" s="745" t="s">
        <v>4757</v>
      </c>
      <c r="J1101" s="745" t="s">
        <v>4758</v>
      </c>
      <c r="K1101" s="745" t="s">
        <v>4759</v>
      </c>
      <c r="L1101" s="748">
        <v>314.33999999999997</v>
      </c>
      <c r="M1101" s="748">
        <v>314.33999999999997</v>
      </c>
      <c r="N1101" s="745">
        <v>1</v>
      </c>
      <c r="O1101" s="749">
        <v>1</v>
      </c>
      <c r="P1101" s="748">
        <v>314.33999999999997</v>
      </c>
      <c r="Q1101" s="750">
        <v>1</v>
      </c>
      <c r="R1101" s="745">
        <v>1</v>
      </c>
      <c r="S1101" s="750">
        <v>1</v>
      </c>
      <c r="T1101" s="749">
        <v>1</v>
      </c>
      <c r="U1101" s="744">
        <v>1</v>
      </c>
    </row>
    <row r="1102" spans="1:21" ht="14.4" customHeight="1" x14ac:dyDescent="0.3">
      <c r="A1102" s="743">
        <v>30</v>
      </c>
      <c r="B1102" s="745" t="s">
        <v>550</v>
      </c>
      <c r="C1102" s="745">
        <v>89301303</v>
      </c>
      <c r="D1102" s="746" t="s">
        <v>4982</v>
      </c>
      <c r="E1102" s="747" t="s">
        <v>3888</v>
      </c>
      <c r="F1102" s="745" t="s">
        <v>3881</v>
      </c>
      <c r="G1102" s="745" t="s">
        <v>4122</v>
      </c>
      <c r="H1102" s="745" t="s">
        <v>551</v>
      </c>
      <c r="I1102" s="745" t="s">
        <v>4760</v>
      </c>
      <c r="J1102" s="745" t="s">
        <v>4761</v>
      </c>
      <c r="K1102" s="745" t="s">
        <v>1331</v>
      </c>
      <c r="L1102" s="748">
        <v>154.33000000000001</v>
      </c>
      <c r="M1102" s="748">
        <v>154.33000000000001</v>
      </c>
      <c r="N1102" s="745">
        <v>1</v>
      </c>
      <c r="O1102" s="749">
        <v>0.5</v>
      </c>
      <c r="P1102" s="748"/>
      <c r="Q1102" s="750">
        <v>0</v>
      </c>
      <c r="R1102" s="745"/>
      <c r="S1102" s="750">
        <v>0</v>
      </c>
      <c r="T1102" s="749"/>
      <c r="U1102" s="744">
        <v>0</v>
      </c>
    </row>
    <row r="1103" spans="1:21" ht="14.4" customHeight="1" x14ac:dyDescent="0.3">
      <c r="A1103" s="743">
        <v>30</v>
      </c>
      <c r="B1103" s="745" t="s">
        <v>550</v>
      </c>
      <c r="C1103" s="745">
        <v>89301303</v>
      </c>
      <c r="D1103" s="746" t="s">
        <v>4982</v>
      </c>
      <c r="E1103" s="747" t="s">
        <v>3888</v>
      </c>
      <c r="F1103" s="745" t="s">
        <v>3881</v>
      </c>
      <c r="G1103" s="745" t="s">
        <v>4122</v>
      </c>
      <c r="H1103" s="745" t="s">
        <v>551</v>
      </c>
      <c r="I1103" s="745" t="s">
        <v>4760</v>
      </c>
      <c r="J1103" s="745" t="s">
        <v>4761</v>
      </c>
      <c r="K1103" s="745" t="s">
        <v>1331</v>
      </c>
      <c r="L1103" s="748">
        <v>78.64</v>
      </c>
      <c r="M1103" s="748">
        <v>235.92000000000002</v>
      </c>
      <c r="N1103" s="745">
        <v>3</v>
      </c>
      <c r="O1103" s="749">
        <v>2</v>
      </c>
      <c r="P1103" s="748">
        <v>157.28</v>
      </c>
      <c r="Q1103" s="750">
        <v>0.66666666666666663</v>
      </c>
      <c r="R1103" s="745">
        <v>2</v>
      </c>
      <c r="S1103" s="750">
        <v>0.66666666666666663</v>
      </c>
      <c r="T1103" s="749">
        <v>1.5</v>
      </c>
      <c r="U1103" s="744">
        <v>0.75</v>
      </c>
    </row>
    <row r="1104" spans="1:21" ht="14.4" customHeight="1" x14ac:dyDescent="0.3">
      <c r="A1104" s="743">
        <v>30</v>
      </c>
      <c r="B1104" s="745" t="s">
        <v>550</v>
      </c>
      <c r="C1104" s="745">
        <v>89301303</v>
      </c>
      <c r="D1104" s="746" t="s">
        <v>4982</v>
      </c>
      <c r="E1104" s="747" t="s">
        <v>3888</v>
      </c>
      <c r="F1104" s="745" t="s">
        <v>3881</v>
      </c>
      <c r="G1104" s="745" t="s">
        <v>4122</v>
      </c>
      <c r="H1104" s="745" t="s">
        <v>551</v>
      </c>
      <c r="I1104" s="745" t="s">
        <v>4762</v>
      </c>
      <c r="J1104" s="745" t="s">
        <v>4761</v>
      </c>
      <c r="K1104" s="745" t="s">
        <v>4094</v>
      </c>
      <c r="L1104" s="748">
        <v>0</v>
      </c>
      <c r="M1104" s="748">
        <v>0</v>
      </c>
      <c r="N1104" s="745">
        <v>1</v>
      </c>
      <c r="O1104" s="749">
        <v>0.5</v>
      </c>
      <c r="P1104" s="748">
        <v>0</v>
      </c>
      <c r="Q1104" s="750"/>
      <c r="R1104" s="745">
        <v>1</v>
      </c>
      <c r="S1104" s="750">
        <v>1</v>
      </c>
      <c r="T1104" s="749">
        <v>0.5</v>
      </c>
      <c r="U1104" s="744">
        <v>1</v>
      </c>
    </row>
    <row r="1105" spans="1:21" ht="14.4" customHeight="1" x14ac:dyDescent="0.3">
      <c r="A1105" s="743">
        <v>30</v>
      </c>
      <c r="B1105" s="745" t="s">
        <v>550</v>
      </c>
      <c r="C1105" s="745">
        <v>89301303</v>
      </c>
      <c r="D1105" s="746" t="s">
        <v>4982</v>
      </c>
      <c r="E1105" s="747" t="s">
        <v>3888</v>
      </c>
      <c r="F1105" s="745" t="s">
        <v>3881</v>
      </c>
      <c r="G1105" s="745" t="s">
        <v>4388</v>
      </c>
      <c r="H1105" s="745" t="s">
        <v>551</v>
      </c>
      <c r="I1105" s="745" t="s">
        <v>1949</v>
      </c>
      <c r="J1105" s="745" t="s">
        <v>1950</v>
      </c>
      <c r="K1105" s="745" t="s">
        <v>4389</v>
      </c>
      <c r="L1105" s="748">
        <v>432.32</v>
      </c>
      <c r="M1105" s="748">
        <v>2161.6</v>
      </c>
      <c r="N1105" s="745">
        <v>5</v>
      </c>
      <c r="O1105" s="749">
        <v>3</v>
      </c>
      <c r="P1105" s="748">
        <v>1729.28</v>
      </c>
      <c r="Q1105" s="750">
        <v>0.8</v>
      </c>
      <c r="R1105" s="745">
        <v>4</v>
      </c>
      <c r="S1105" s="750">
        <v>0.8</v>
      </c>
      <c r="T1105" s="749">
        <v>2.5</v>
      </c>
      <c r="U1105" s="744">
        <v>0.83333333333333337</v>
      </c>
    </row>
    <row r="1106" spans="1:21" ht="14.4" customHeight="1" x14ac:dyDescent="0.3">
      <c r="A1106" s="743">
        <v>30</v>
      </c>
      <c r="B1106" s="745" t="s">
        <v>550</v>
      </c>
      <c r="C1106" s="745">
        <v>89301303</v>
      </c>
      <c r="D1106" s="746" t="s">
        <v>4982</v>
      </c>
      <c r="E1106" s="747" t="s">
        <v>3888</v>
      </c>
      <c r="F1106" s="745" t="s">
        <v>3881</v>
      </c>
      <c r="G1106" s="745" t="s">
        <v>4388</v>
      </c>
      <c r="H1106" s="745" t="s">
        <v>551</v>
      </c>
      <c r="I1106" s="745" t="s">
        <v>1949</v>
      </c>
      <c r="J1106" s="745" t="s">
        <v>1950</v>
      </c>
      <c r="K1106" s="745" t="s">
        <v>4389</v>
      </c>
      <c r="L1106" s="748">
        <v>276</v>
      </c>
      <c r="M1106" s="748">
        <v>276</v>
      </c>
      <c r="N1106" s="745">
        <v>1</v>
      </c>
      <c r="O1106" s="749">
        <v>0.5</v>
      </c>
      <c r="P1106" s="748">
        <v>276</v>
      </c>
      <c r="Q1106" s="750">
        <v>1</v>
      </c>
      <c r="R1106" s="745">
        <v>1</v>
      </c>
      <c r="S1106" s="750">
        <v>1</v>
      </c>
      <c r="T1106" s="749">
        <v>0.5</v>
      </c>
      <c r="U1106" s="744">
        <v>1</v>
      </c>
    </row>
    <row r="1107" spans="1:21" ht="14.4" customHeight="1" x14ac:dyDescent="0.3">
      <c r="A1107" s="743">
        <v>30</v>
      </c>
      <c r="B1107" s="745" t="s">
        <v>550</v>
      </c>
      <c r="C1107" s="745">
        <v>89301303</v>
      </c>
      <c r="D1107" s="746" t="s">
        <v>4982</v>
      </c>
      <c r="E1107" s="747" t="s">
        <v>3888</v>
      </c>
      <c r="F1107" s="745" t="s">
        <v>3881</v>
      </c>
      <c r="G1107" s="745" t="s">
        <v>4388</v>
      </c>
      <c r="H1107" s="745" t="s">
        <v>551</v>
      </c>
      <c r="I1107" s="745" t="s">
        <v>4763</v>
      </c>
      <c r="J1107" s="745" t="s">
        <v>1950</v>
      </c>
      <c r="K1107" s="745" t="s">
        <v>4764</v>
      </c>
      <c r="L1107" s="748">
        <v>91.99</v>
      </c>
      <c r="M1107" s="748">
        <v>275.96999999999997</v>
      </c>
      <c r="N1107" s="745">
        <v>3</v>
      </c>
      <c r="O1107" s="749">
        <v>0.5</v>
      </c>
      <c r="P1107" s="748"/>
      <c r="Q1107" s="750">
        <v>0</v>
      </c>
      <c r="R1107" s="745"/>
      <c r="S1107" s="750">
        <v>0</v>
      </c>
      <c r="T1107" s="749"/>
      <c r="U1107" s="744">
        <v>0</v>
      </c>
    </row>
    <row r="1108" spans="1:21" ht="14.4" customHeight="1" x14ac:dyDescent="0.3">
      <c r="A1108" s="743">
        <v>30</v>
      </c>
      <c r="B1108" s="745" t="s">
        <v>550</v>
      </c>
      <c r="C1108" s="745">
        <v>89301303</v>
      </c>
      <c r="D1108" s="746" t="s">
        <v>4982</v>
      </c>
      <c r="E1108" s="747" t="s">
        <v>3888</v>
      </c>
      <c r="F1108" s="745" t="s">
        <v>3881</v>
      </c>
      <c r="G1108" s="745" t="s">
        <v>4765</v>
      </c>
      <c r="H1108" s="745" t="s">
        <v>551</v>
      </c>
      <c r="I1108" s="745" t="s">
        <v>4766</v>
      </c>
      <c r="J1108" s="745" t="s">
        <v>1711</v>
      </c>
      <c r="K1108" s="745" t="s">
        <v>4767</v>
      </c>
      <c r="L1108" s="748">
        <v>17.53</v>
      </c>
      <c r="M1108" s="748">
        <v>35.06</v>
      </c>
      <c r="N1108" s="745">
        <v>2</v>
      </c>
      <c r="O1108" s="749">
        <v>1</v>
      </c>
      <c r="P1108" s="748">
        <v>35.06</v>
      </c>
      <c r="Q1108" s="750">
        <v>1</v>
      </c>
      <c r="R1108" s="745">
        <v>2</v>
      </c>
      <c r="S1108" s="750">
        <v>1</v>
      </c>
      <c r="T1108" s="749">
        <v>1</v>
      </c>
      <c r="U1108" s="744">
        <v>1</v>
      </c>
    </row>
    <row r="1109" spans="1:21" ht="14.4" customHeight="1" x14ac:dyDescent="0.3">
      <c r="A1109" s="743">
        <v>30</v>
      </c>
      <c r="B1109" s="745" t="s">
        <v>550</v>
      </c>
      <c r="C1109" s="745">
        <v>89301303</v>
      </c>
      <c r="D1109" s="746" t="s">
        <v>4982</v>
      </c>
      <c r="E1109" s="747" t="s">
        <v>3888</v>
      </c>
      <c r="F1109" s="745" t="s">
        <v>3881</v>
      </c>
      <c r="G1109" s="745" t="s">
        <v>4126</v>
      </c>
      <c r="H1109" s="745" t="s">
        <v>551</v>
      </c>
      <c r="I1109" s="745" t="s">
        <v>914</v>
      </c>
      <c r="J1109" s="745" t="s">
        <v>915</v>
      </c>
      <c r="K1109" s="745" t="s">
        <v>916</v>
      </c>
      <c r="L1109" s="748">
        <v>157.01</v>
      </c>
      <c r="M1109" s="748">
        <v>314.02</v>
      </c>
      <c r="N1109" s="745">
        <v>2</v>
      </c>
      <c r="O1109" s="749">
        <v>0.5</v>
      </c>
      <c r="P1109" s="748">
        <v>314.02</v>
      </c>
      <c r="Q1109" s="750">
        <v>1</v>
      </c>
      <c r="R1109" s="745">
        <v>2</v>
      </c>
      <c r="S1109" s="750">
        <v>1</v>
      </c>
      <c r="T1109" s="749">
        <v>0.5</v>
      </c>
      <c r="U1109" s="744">
        <v>1</v>
      </c>
    </row>
    <row r="1110" spans="1:21" ht="14.4" customHeight="1" x14ac:dyDescent="0.3">
      <c r="A1110" s="743">
        <v>30</v>
      </c>
      <c r="B1110" s="745" t="s">
        <v>550</v>
      </c>
      <c r="C1110" s="745">
        <v>89301303</v>
      </c>
      <c r="D1110" s="746" t="s">
        <v>4982</v>
      </c>
      <c r="E1110" s="747" t="s">
        <v>3888</v>
      </c>
      <c r="F1110" s="745" t="s">
        <v>3881</v>
      </c>
      <c r="G1110" s="745" t="s">
        <v>4126</v>
      </c>
      <c r="H1110" s="745" t="s">
        <v>551</v>
      </c>
      <c r="I1110" s="745" t="s">
        <v>4768</v>
      </c>
      <c r="J1110" s="745" t="s">
        <v>915</v>
      </c>
      <c r="K1110" s="745" t="s">
        <v>4769</v>
      </c>
      <c r="L1110" s="748">
        <v>0</v>
      </c>
      <c r="M1110" s="748">
        <v>0</v>
      </c>
      <c r="N1110" s="745">
        <v>7</v>
      </c>
      <c r="O1110" s="749">
        <v>2.5</v>
      </c>
      <c r="P1110" s="748">
        <v>0</v>
      </c>
      <c r="Q1110" s="750"/>
      <c r="R1110" s="745">
        <v>6</v>
      </c>
      <c r="S1110" s="750">
        <v>0.8571428571428571</v>
      </c>
      <c r="T1110" s="749">
        <v>2</v>
      </c>
      <c r="U1110" s="744">
        <v>0.8</v>
      </c>
    </row>
    <row r="1111" spans="1:21" ht="14.4" customHeight="1" x14ac:dyDescent="0.3">
      <c r="A1111" s="743">
        <v>30</v>
      </c>
      <c r="B1111" s="745" t="s">
        <v>550</v>
      </c>
      <c r="C1111" s="745">
        <v>89301303</v>
      </c>
      <c r="D1111" s="746" t="s">
        <v>4982</v>
      </c>
      <c r="E1111" s="747" t="s">
        <v>3888</v>
      </c>
      <c r="F1111" s="745" t="s">
        <v>3881</v>
      </c>
      <c r="G1111" s="745" t="s">
        <v>4132</v>
      </c>
      <c r="H1111" s="745" t="s">
        <v>551</v>
      </c>
      <c r="I1111" s="745" t="s">
        <v>4770</v>
      </c>
      <c r="J1111" s="745" t="s">
        <v>1134</v>
      </c>
      <c r="K1111" s="745" t="s">
        <v>1135</v>
      </c>
      <c r="L1111" s="748">
        <v>91.88</v>
      </c>
      <c r="M1111" s="748">
        <v>275.64</v>
      </c>
      <c r="N1111" s="745">
        <v>3</v>
      </c>
      <c r="O1111" s="749">
        <v>0.5</v>
      </c>
      <c r="P1111" s="748"/>
      <c r="Q1111" s="750">
        <v>0</v>
      </c>
      <c r="R1111" s="745"/>
      <c r="S1111" s="750">
        <v>0</v>
      </c>
      <c r="T1111" s="749"/>
      <c r="U1111" s="744">
        <v>0</v>
      </c>
    </row>
    <row r="1112" spans="1:21" ht="14.4" customHeight="1" x14ac:dyDescent="0.3">
      <c r="A1112" s="743">
        <v>30</v>
      </c>
      <c r="B1112" s="745" t="s">
        <v>550</v>
      </c>
      <c r="C1112" s="745">
        <v>89301303</v>
      </c>
      <c r="D1112" s="746" t="s">
        <v>4982</v>
      </c>
      <c r="E1112" s="747" t="s">
        <v>3888</v>
      </c>
      <c r="F1112" s="745" t="s">
        <v>3881</v>
      </c>
      <c r="G1112" s="745" t="s">
        <v>4132</v>
      </c>
      <c r="H1112" s="745" t="s">
        <v>551</v>
      </c>
      <c r="I1112" s="745" t="s">
        <v>1129</v>
      </c>
      <c r="J1112" s="745" t="s">
        <v>1130</v>
      </c>
      <c r="K1112" s="745" t="s">
        <v>1131</v>
      </c>
      <c r="L1112" s="748">
        <v>45.94</v>
      </c>
      <c r="M1112" s="748">
        <v>229.7</v>
      </c>
      <c r="N1112" s="745">
        <v>5</v>
      </c>
      <c r="O1112" s="749">
        <v>1</v>
      </c>
      <c r="P1112" s="748"/>
      <c r="Q1112" s="750">
        <v>0</v>
      </c>
      <c r="R1112" s="745"/>
      <c r="S1112" s="750">
        <v>0</v>
      </c>
      <c r="T1112" s="749"/>
      <c r="U1112" s="744">
        <v>0</v>
      </c>
    </row>
    <row r="1113" spans="1:21" ht="14.4" customHeight="1" x14ac:dyDescent="0.3">
      <c r="A1113" s="743">
        <v>30</v>
      </c>
      <c r="B1113" s="745" t="s">
        <v>550</v>
      </c>
      <c r="C1113" s="745">
        <v>89301303</v>
      </c>
      <c r="D1113" s="746" t="s">
        <v>4982</v>
      </c>
      <c r="E1113" s="747" t="s">
        <v>3888</v>
      </c>
      <c r="F1113" s="745" t="s">
        <v>3881</v>
      </c>
      <c r="G1113" s="745" t="s">
        <v>4132</v>
      </c>
      <c r="H1113" s="745" t="s">
        <v>551</v>
      </c>
      <c r="I1113" s="745" t="s">
        <v>1133</v>
      </c>
      <c r="J1113" s="745" t="s">
        <v>1134</v>
      </c>
      <c r="K1113" s="745" t="s">
        <v>1135</v>
      </c>
      <c r="L1113" s="748">
        <v>91.88</v>
      </c>
      <c r="M1113" s="748">
        <v>826.92</v>
      </c>
      <c r="N1113" s="745">
        <v>9</v>
      </c>
      <c r="O1113" s="749">
        <v>2</v>
      </c>
      <c r="P1113" s="748">
        <v>643.16</v>
      </c>
      <c r="Q1113" s="750">
        <v>0.77777777777777779</v>
      </c>
      <c r="R1113" s="745">
        <v>7</v>
      </c>
      <c r="S1113" s="750">
        <v>0.77777777777777779</v>
      </c>
      <c r="T1113" s="749">
        <v>1.5</v>
      </c>
      <c r="U1113" s="744">
        <v>0.75</v>
      </c>
    </row>
    <row r="1114" spans="1:21" ht="14.4" customHeight="1" x14ac:dyDescent="0.3">
      <c r="A1114" s="743">
        <v>30</v>
      </c>
      <c r="B1114" s="745" t="s">
        <v>550</v>
      </c>
      <c r="C1114" s="745">
        <v>89301303</v>
      </c>
      <c r="D1114" s="746" t="s">
        <v>4982</v>
      </c>
      <c r="E1114" s="747" t="s">
        <v>3888</v>
      </c>
      <c r="F1114" s="745" t="s">
        <v>3881</v>
      </c>
      <c r="G1114" s="745" t="s">
        <v>4133</v>
      </c>
      <c r="H1114" s="745" t="s">
        <v>551</v>
      </c>
      <c r="I1114" s="745" t="s">
        <v>1599</v>
      </c>
      <c r="J1114" s="745" t="s">
        <v>1600</v>
      </c>
      <c r="K1114" s="745" t="s">
        <v>1601</v>
      </c>
      <c r="L1114" s="748">
        <v>286.63</v>
      </c>
      <c r="M1114" s="748">
        <v>2293.0400000000004</v>
      </c>
      <c r="N1114" s="745">
        <v>8</v>
      </c>
      <c r="O1114" s="749">
        <v>4.5</v>
      </c>
      <c r="P1114" s="748">
        <v>286.63</v>
      </c>
      <c r="Q1114" s="750">
        <v>0.12499999999999997</v>
      </c>
      <c r="R1114" s="745">
        <v>1</v>
      </c>
      <c r="S1114" s="750">
        <v>0.125</v>
      </c>
      <c r="T1114" s="749">
        <v>1</v>
      </c>
      <c r="U1114" s="744">
        <v>0.22222222222222221</v>
      </c>
    </row>
    <row r="1115" spans="1:21" ht="14.4" customHeight="1" x14ac:dyDescent="0.3">
      <c r="A1115" s="743">
        <v>30</v>
      </c>
      <c r="B1115" s="745" t="s">
        <v>550</v>
      </c>
      <c r="C1115" s="745">
        <v>89301303</v>
      </c>
      <c r="D1115" s="746" t="s">
        <v>4982</v>
      </c>
      <c r="E1115" s="747" t="s">
        <v>3888</v>
      </c>
      <c r="F1115" s="745" t="s">
        <v>3881</v>
      </c>
      <c r="G1115" s="745" t="s">
        <v>4133</v>
      </c>
      <c r="H1115" s="745" t="s">
        <v>551</v>
      </c>
      <c r="I1115" s="745" t="s">
        <v>1599</v>
      </c>
      <c r="J1115" s="745" t="s">
        <v>1600</v>
      </c>
      <c r="K1115" s="745" t="s">
        <v>1601</v>
      </c>
      <c r="L1115" s="748">
        <v>284.3</v>
      </c>
      <c r="M1115" s="748">
        <v>852.90000000000009</v>
      </c>
      <c r="N1115" s="745">
        <v>3</v>
      </c>
      <c r="O1115" s="749">
        <v>1.5</v>
      </c>
      <c r="P1115" s="748"/>
      <c r="Q1115" s="750">
        <v>0</v>
      </c>
      <c r="R1115" s="745"/>
      <c r="S1115" s="750">
        <v>0</v>
      </c>
      <c r="T1115" s="749"/>
      <c r="U1115" s="744">
        <v>0</v>
      </c>
    </row>
    <row r="1116" spans="1:21" ht="14.4" customHeight="1" x14ac:dyDescent="0.3">
      <c r="A1116" s="743">
        <v>30</v>
      </c>
      <c r="B1116" s="745" t="s">
        <v>550</v>
      </c>
      <c r="C1116" s="745">
        <v>89301303</v>
      </c>
      <c r="D1116" s="746" t="s">
        <v>4982</v>
      </c>
      <c r="E1116" s="747" t="s">
        <v>3888</v>
      </c>
      <c r="F1116" s="745" t="s">
        <v>3881</v>
      </c>
      <c r="G1116" s="745" t="s">
        <v>4140</v>
      </c>
      <c r="H1116" s="745" t="s">
        <v>2717</v>
      </c>
      <c r="I1116" s="745" t="s">
        <v>2735</v>
      </c>
      <c r="J1116" s="745" t="s">
        <v>2736</v>
      </c>
      <c r="K1116" s="745" t="s">
        <v>1398</v>
      </c>
      <c r="L1116" s="748">
        <v>0</v>
      </c>
      <c r="M1116" s="748">
        <v>0</v>
      </c>
      <c r="N1116" s="745">
        <v>1</v>
      </c>
      <c r="O1116" s="749">
        <v>1</v>
      </c>
      <c r="P1116" s="748">
        <v>0</v>
      </c>
      <c r="Q1116" s="750"/>
      <c r="R1116" s="745">
        <v>1</v>
      </c>
      <c r="S1116" s="750">
        <v>1</v>
      </c>
      <c r="T1116" s="749">
        <v>1</v>
      </c>
      <c r="U1116" s="744">
        <v>1</v>
      </c>
    </row>
    <row r="1117" spans="1:21" ht="14.4" customHeight="1" x14ac:dyDescent="0.3">
      <c r="A1117" s="743">
        <v>30</v>
      </c>
      <c r="B1117" s="745" t="s">
        <v>550</v>
      </c>
      <c r="C1117" s="745">
        <v>89301303</v>
      </c>
      <c r="D1117" s="746" t="s">
        <v>4982</v>
      </c>
      <c r="E1117" s="747" t="s">
        <v>3888</v>
      </c>
      <c r="F1117" s="745" t="s">
        <v>3881</v>
      </c>
      <c r="G1117" s="745" t="s">
        <v>4140</v>
      </c>
      <c r="H1117" s="745" t="s">
        <v>2717</v>
      </c>
      <c r="I1117" s="745" t="s">
        <v>3147</v>
      </c>
      <c r="J1117" s="745" t="s">
        <v>2736</v>
      </c>
      <c r="K1117" s="745" t="s">
        <v>3148</v>
      </c>
      <c r="L1117" s="748">
        <v>0</v>
      </c>
      <c r="M1117" s="748">
        <v>0</v>
      </c>
      <c r="N1117" s="745">
        <v>5</v>
      </c>
      <c r="O1117" s="749">
        <v>3</v>
      </c>
      <c r="P1117" s="748">
        <v>0</v>
      </c>
      <c r="Q1117" s="750"/>
      <c r="R1117" s="745">
        <v>1</v>
      </c>
      <c r="S1117" s="750">
        <v>0.2</v>
      </c>
      <c r="T1117" s="749">
        <v>1</v>
      </c>
      <c r="U1117" s="744">
        <v>0.33333333333333331</v>
      </c>
    </row>
    <row r="1118" spans="1:21" ht="14.4" customHeight="1" x14ac:dyDescent="0.3">
      <c r="A1118" s="743">
        <v>30</v>
      </c>
      <c r="B1118" s="745" t="s">
        <v>550</v>
      </c>
      <c r="C1118" s="745">
        <v>89301303</v>
      </c>
      <c r="D1118" s="746" t="s">
        <v>4982</v>
      </c>
      <c r="E1118" s="747" t="s">
        <v>3888</v>
      </c>
      <c r="F1118" s="745" t="s">
        <v>3881</v>
      </c>
      <c r="G1118" s="745" t="s">
        <v>4771</v>
      </c>
      <c r="H1118" s="745" t="s">
        <v>551</v>
      </c>
      <c r="I1118" s="745" t="s">
        <v>4772</v>
      </c>
      <c r="J1118" s="745" t="s">
        <v>4773</v>
      </c>
      <c r="K1118" s="745" t="s">
        <v>4509</v>
      </c>
      <c r="L1118" s="748">
        <v>0</v>
      </c>
      <c r="M1118" s="748">
        <v>0</v>
      </c>
      <c r="N1118" s="745">
        <v>2</v>
      </c>
      <c r="O1118" s="749">
        <v>1</v>
      </c>
      <c r="P1118" s="748">
        <v>0</v>
      </c>
      <c r="Q1118" s="750"/>
      <c r="R1118" s="745">
        <v>1</v>
      </c>
      <c r="S1118" s="750">
        <v>0.5</v>
      </c>
      <c r="T1118" s="749">
        <v>0.5</v>
      </c>
      <c r="U1118" s="744">
        <v>0.5</v>
      </c>
    </row>
    <row r="1119" spans="1:21" ht="14.4" customHeight="1" x14ac:dyDescent="0.3">
      <c r="A1119" s="743">
        <v>30</v>
      </c>
      <c r="B1119" s="745" t="s">
        <v>550</v>
      </c>
      <c r="C1119" s="745">
        <v>89301303</v>
      </c>
      <c r="D1119" s="746" t="s">
        <v>4982</v>
      </c>
      <c r="E1119" s="747" t="s">
        <v>3888</v>
      </c>
      <c r="F1119" s="745" t="s">
        <v>3881</v>
      </c>
      <c r="G1119" s="745" t="s">
        <v>4771</v>
      </c>
      <c r="H1119" s="745" t="s">
        <v>551</v>
      </c>
      <c r="I1119" s="745" t="s">
        <v>4774</v>
      </c>
      <c r="J1119" s="745" t="s">
        <v>4775</v>
      </c>
      <c r="K1119" s="745" t="s">
        <v>4776</v>
      </c>
      <c r="L1119" s="748">
        <v>0</v>
      </c>
      <c r="M1119" s="748">
        <v>0</v>
      </c>
      <c r="N1119" s="745">
        <v>1</v>
      </c>
      <c r="O1119" s="749">
        <v>0.5</v>
      </c>
      <c r="P1119" s="748">
        <v>0</v>
      </c>
      <c r="Q1119" s="750"/>
      <c r="R1119" s="745">
        <v>1</v>
      </c>
      <c r="S1119" s="750">
        <v>1</v>
      </c>
      <c r="T1119" s="749">
        <v>0.5</v>
      </c>
      <c r="U1119" s="744">
        <v>1</v>
      </c>
    </row>
    <row r="1120" spans="1:21" ht="14.4" customHeight="1" x14ac:dyDescent="0.3">
      <c r="A1120" s="743">
        <v>30</v>
      </c>
      <c r="B1120" s="745" t="s">
        <v>550</v>
      </c>
      <c r="C1120" s="745">
        <v>89301303</v>
      </c>
      <c r="D1120" s="746" t="s">
        <v>4982</v>
      </c>
      <c r="E1120" s="747" t="s">
        <v>3888</v>
      </c>
      <c r="F1120" s="745" t="s">
        <v>3881</v>
      </c>
      <c r="G1120" s="745" t="s">
        <v>4771</v>
      </c>
      <c r="H1120" s="745" t="s">
        <v>551</v>
      </c>
      <c r="I1120" s="745" t="s">
        <v>4777</v>
      </c>
      <c r="J1120" s="745" t="s">
        <v>4773</v>
      </c>
      <c r="K1120" s="745" t="s">
        <v>4778</v>
      </c>
      <c r="L1120" s="748">
        <v>0</v>
      </c>
      <c r="M1120" s="748">
        <v>0</v>
      </c>
      <c r="N1120" s="745">
        <v>1</v>
      </c>
      <c r="O1120" s="749">
        <v>1</v>
      </c>
      <c r="P1120" s="748">
        <v>0</v>
      </c>
      <c r="Q1120" s="750"/>
      <c r="R1120" s="745">
        <v>1</v>
      </c>
      <c r="S1120" s="750">
        <v>1</v>
      </c>
      <c r="T1120" s="749">
        <v>1</v>
      </c>
      <c r="U1120" s="744">
        <v>1</v>
      </c>
    </row>
    <row r="1121" spans="1:21" ht="14.4" customHeight="1" x14ac:dyDescent="0.3">
      <c r="A1121" s="743">
        <v>30</v>
      </c>
      <c r="B1121" s="745" t="s">
        <v>550</v>
      </c>
      <c r="C1121" s="745">
        <v>89301303</v>
      </c>
      <c r="D1121" s="746" t="s">
        <v>4982</v>
      </c>
      <c r="E1121" s="747" t="s">
        <v>3888</v>
      </c>
      <c r="F1121" s="745" t="s">
        <v>3881</v>
      </c>
      <c r="G1121" s="745" t="s">
        <v>4141</v>
      </c>
      <c r="H1121" s="745" t="s">
        <v>2717</v>
      </c>
      <c r="I1121" s="745" t="s">
        <v>3015</v>
      </c>
      <c r="J1121" s="745" t="s">
        <v>3699</v>
      </c>
      <c r="K1121" s="745" t="s">
        <v>3700</v>
      </c>
      <c r="L1121" s="748">
        <v>126.09</v>
      </c>
      <c r="M1121" s="748">
        <v>126.09</v>
      </c>
      <c r="N1121" s="745">
        <v>1</v>
      </c>
      <c r="O1121" s="749">
        <v>0.5</v>
      </c>
      <c r="P1121" s="748">
        <v>126.09</v>
      </c>
      <c r="Q1121" s="750">
        <v>1</v>
      </c>
      <c r="R1121" s="745">
        <v>1</v>
      </c>
      <c r="S1121" s="750">
        <v>1</v>
      </c>
      <c r="T1121" s="749">
        <v>0.5</v>
      </c>
      <c r="U1121" s="744">
        <v>1</v>
      </c>
    </row>
    <row r="1122" spans="1:21" ht="14.4" customHeight="1" x14ac:dyDescent="0.3">
      <c r="A1122" s="743">
        <v>30</v>
      </c>
      <c r="B1122" s="745" t="s">
        <v>550</v>
      </c>
      <c r="C1122" s="745">
        <v>89301303</v>
      </c>
      <c r="D1122" s="746" t="s">
        <v>4982</v>
      </c>
      <c r="E1122" s="747" t="s">
        <v>3888</v>
      </c>
      <c r="F1122" s="745" t="s">
        <v>3881</v>
      </c>
      <c r="G1122" s="745" t="s">
        <v>4141</v>
      </c>
      <c r="H1122" s="745" t="s">
        <v>2717</v>
      </c>
      <c r="I1122" s="745" t="s">
        <v>2910</v>
      </c>
      <c r="J1122" s="745" t="s">
        <v>3701</v>
      </c>
      <c r="K1122" s="745" t="s">
        <v>1389</v>
      </c>
      <c r="L1122" s="748">
        <v>193.14</v>
      </c>
      <c r="M1122" s="748">
        <v>772.56</v>
      </c>
      <c r="N1122" s="745">
        <v>4</v>
      </c>
      <c r="O1122" s="749">
        <v>3</v>
      </c>
      <c r="P1122" s="748">
        <v>193.14</v>
      </c>
      <c r="Q1122" s="750">
        <v>0.25</v>
      </c>
      <c r="R1122" s="745">
        <v>1</v>
      </c>
      <c r="S1122" s="750">
        <v>0.25</v>
      </c>
      <c r="T1122" s="749">
        <v>1</v>
      </c>
      <c r="U1122" s="744">
        <v>0.33333333333333331</v>
      </c>
    </row>
    <row r="1123" spans="1:21" ht="14.4" customHeight="1" x14ac:dyDescent="0.3">
      <c r="A1123" s="743">
        <v>30</v>
      </c>
      <c r="B1123" s="745" t="s">
        <v>550</v>
      </c>
      <c r="C1123" s="745">
        <v>89301303</v>
      </c>
      <c r="D1123" s="746" t="s">
        <v>4982</v>
      </c>
      <c r="E1123" s="747" t="s">
        <v>3888</v>
      </c>
      <c r="F1123" s="745" t="s">
        <v>3881</v>
      </c>
      <c r="G1123" s="745" t="s">
        <v>4142</v>
      </c>
      <c r="H1123" s="745" t="s">
        <v>551</v>
      </c>
      <c r="I1123" s="745" t="s">
        <v>4779</v>
      </c>
      <c r="J1123" s="745" t="s">
        <v>2513</v>
      </c>
      <c r="K1123" s="745" t="s">
        <v>1212</v>
      </c>
      <c r="L1123" s="748">
        <v>0</v>
      </c>
      <c r="M1123" s="748">
        <v>0</v>
      </c>
      <c r="N1123" s="745">
        <v>3</v>
      </c>
      <c r="O1123" s="749">
        <v>2</v>
      </c>
      <c r="P1123" s="748">
        <v>0</v>
      </c>
      <c r="Q1123" s="750"/>
      <c r="R1123" s="745">
        <v>1</v>
      </c>
      <c r="S1123" s="750">
        <v>0.33333333333333331</v>
      </c>
      <c r="T1123" s="749">
        <v>1</v>
      </c>
      <c r="U1123" s="744">
        <v>0.5</v>
      </c>
    </row>
    <row r="1124" spans="1:21" ht="14.4" customHeight="1" x14ac:dyDescent="0.3">
      <c r="A1124" s="743">
        <v>30</v>
      </c>
      <c r="B1124" s="745" t="s">
        <v>550</v>
      </c>
      <c r="C1124" s="745">
        <v>89301303</v>
      </c>
      <c r="D1124" s="746" t="s">
        <v>4982</v>
      </c>
      <c r="E1124" s="747" t="s">
        <v>3888</v>
      </c>
      <c r="F1124" s="745" t="s">
        <v>3881</v>
      </c>
      <c r="G1124" s="745" t="s">
        <v>4142</v>
      </c>
      <c r="H1124" s="745" t="s">
        <v>551</v>
      </c>
      <c r="I1124" s="745" t="s">
        <v>4779</v>
      </c>
      <c r="J1124" s="745" t="s">
        <v>4780</v>
      </c>
      <c r="K1124" s="745" t="s">
        <v>1212</v>
      </c>
      <c r="L1124" s="748">
        <v>0</v>
      </c>
      <c r="M1124" s="748">
        <v>0</v>
      </c>
      <c r="N1124" s="745">
        <v>5</v>
      </c>
      <c r="O1124" s="749">
        <v>1</v>
      </c>
      <c r="P1124" s="748">
        <v>0</v>
      </c>
      <c r="Q1124" s="750"/>
      <c r="R1124" s="745">
        <v>3</v>
      </c>
      <c r="S1124" s="750">
        <v>0.6</v>
      </c>
      <c r="T1124" s="749">
        <v>0.5</v>
      </c>
      <c r="U1124" s="744">
        <v>0.5</v>
      </c>
    </row>
    <row r="1125" spans="1:21" ht="14.4" customHeight="1" x14ac:dyDescent="0.3">
      <c r="A1125" s="743">
        <v>30</v>
      </c>
      <c r="B1125" s="745" t="s">
        <v>550</v>
      </c>
      <c r="C1125" s="745">
        <v>89301303</v>
      </c>
      <c r="D1125" s="746" t="s">
        <v>4982</v>
      </c>
      <c r="E1125" s="747" t="s">
        <v>3888</v>
      </c>
      <c r="F1125" s="745" t="s">
        <v>3881</v>
      </c>
      <c r="G1125" s="745" t="s">
        <v>4142</v>
      </c>
      <c r="H1125" s="745" t="s">
        <v>551</v>
      </c>
      <c r="I1125" s="745" t="s">
        <v>2512</v>
      </c>
      <c r="J1125" s="745" t="s">
        <v>4780</v>
      </c>
      <c r="K1125" s="745" t="s">
        <v>1212</v>
      </c>
      <c r="L1125" s="748">
        <v>0</v>
      </c>
      <c r="M1125" s="748">
        <v>0</v>
      </c>
      <c r="N1125" s="745">
        <v>3</v>
      </c>
      <c r="O1125" s="749">
        <v>0.5</v>
      </c>
      <c r="P1125" s="748"/>
      <c r="Q1125" s="750"/>
      <c r="R1125" s="745"/>
      <c r="S1125" s="750">
        <v>0</v>
      </c>
      <c r="T1125" s="749"/>
      <c r="U1125" s="744">
        <v>0</v>
      </c>
    </row>
    <row r="1126" spans="1:21" ht="14.4" customHeight="1" x14ac:dyDescent="0.3">
      <c r="A1126" s="743">
        <v>30</v>
      </c>
      <c r="B1126" s="745" t="s">
        <v>550</v>
      </c>
      <c r="C1126" s="745">
        <v>89301303</v>
      </c>
      <c r="D1126" s="746" t="s">
        <v>4982</v>
      </c>
      <c r="E1126" s="747" t="s">
        <v>3888</v>
      </c>
      <c r="F1126" s="745" t="s">
        <v>3881</v>
      </c>
      <c r="G1126" s="745" t="s">
        <v>4142</v>
      </c>
      <c r="H1126" s="745" t="s">
        <v>551</v>
      </c>
      <c r="I1126" s="745" t="s">
        <v>4781</v>
      </c>
      <c r="J1126" s="745" t="s">
        <v>4780</v>
      </c>
      <c r="K1126" s="745" t="s">
        <v>4271</v>
      </c>
      <c r="L1126" s="748">
        <v>0</v>
      </c>
      <c r="M1126" s="748">
        <v>0</v>
      </c>
      <c r="N1126" s="745">
        <v>1</v>
      </c>
      <c r="O1126" s="749">
        <v>1</v>
      </c>
      <c r="P1126" s="748">
        <v>0</v>
      </c>
      <c r="Q1126" s="750"/>
      <c r="R1126" s="745">
        <v>1</v>
      </c>
      <c r="S1126" s="750">
        <v>1</v>
      </c>
      <c r="T1126" s="749">
        <v>1</v>
      </c>
      <c r="U1126" s="744">
        <v>1</v>
      </c>
    </row>
    <row r="1127" spans="1:21" ht="14.4" customHeight="1" x14ac:dyDescent="0.3">
      <c r="A1127" s="743">
        <v>30</v>
      </c>
      <c r="B1127" s="745" t="s">
        <v>550</v>
      </c>
      <c r="C1127" s="745">
        <v>89301303</v>
      </c>
      <c r="D1127" s="746" t="s">
        <v>4982</v>
      </c>
      <c r="E1127" s="747" t="s">
        <v>3888</v>
      </c>
      <c r="F1127" s="745" t="s">
        <v>3881</v>
      </c>
      <c r="G1127" s="745" t="s">
        <v>4142</v>
      </c>
      <c r="H1127" s="745" t="s">
        <v>551</v>
      </c>
      <c r="I1127" s="745" t="s">
        <v>4782</v>
      </c>
      <c r="J1127" s="745" t="s">
        <v>4556</v>
      </c>
      <c r="K1127" s="745" t="s">
        <v>1105</v>
      </c>
      <c r="L1127" s="748">
        <v>0</v>
      </c>
      <c r="M1127" s="748">
        <v>0</v>
      </c>
      <c r="N1127" s="745">
        <v>6</v>
      </c>
      <c r="O1127" s="749">
        <v>1</v>
      </c>
      <c r="P1127" s="748">
        <v>0</v>
      </c>
      <c r="Q1127" s="750"/>
      <c r="R1127" s="745">
        <v>6</v>
      </c>
      <c r="S1127" s="750">
        <v>1</v>
      </c>
      <c r="T1127" s="749">
        <v>1</v>
      </c>
      <c r="U1127" s="744">
        <v>1</v>
      </c>
    </row>
    <row r="1128" spans="1:21" ht="14.4" customHeight="1" x14ac:dyDescent="0.3">
      <c r="A1128" s="743">
        <v>30</v>
      </c>
      <c r="B1128" s="745" t="s">
        <v>550</v>
      </c>
      <c r="C1128" s="745">
        <v>89301303</v>
      </c>
      <c r="D1128" s="746" t="s">
        <v>4982</v>
      </c>
      <c r="E1128" s="747" t="s">
        <v>3888</v>
      </c>
      <c r="F1128" s="745" t="s">
        <v>3881</v>
      </c>
      <c r="G1128" s="745" t="s">
        <v>4142</v>
      </c>
      <c r="H1128" s="745" t="s">
        <v>551</v>
      </c>
      <c r="I1128" s="745" t="s">
        <v>4783</v>
      </c>
      <c r="J1128" s="745" t="s">
        <v>4784</v>
      </c>
      <c r="K1128" s="745" t="s">
        <v>1105</v>
      </c>
      <c r="L1128" s="748">
        <v>0</v>
      </c>
      <c r="M1128" s="748">
        <v>0</v>
      </c>
      <c r="N1128" s="745">
        <v>2</v>
      </c>
      <c r="O1128" s="749">
        <v>1</v>
      </c>
      <c r="P1128" s="748"/>
      <c r="Q1128" s="750"/>
      <c r="R1128" s="745"/>
      <c r="S1128" s="750">
        <v>0</v>
      </c>
      <c r="T1128" s="749"/>
      <c r="U1128" s="744">
        <v>0</v>
      </c>
    </row>
    <row r="1129" spans="1:21" ht="14.4" customHeight="1" x14ac:dyDescent="0.3">
      <c r="A1129" s="743">
        <v>30</v>
      </c>
      <c r="B1129" s="745" t="s">
        <v>550</v>
      </c>
      <c r="C1129" s="745">
        <v>89301303</v>
      </c>
      <c r="D1129" s="746" t="s">
        <v>4982</v>
      </c>
      <c r="E1129" s="747" t="s">
        <v>3888</v>
      </c>
      <c r="F1129" s="745" t="s">
        <v>3881</v>
      </c>
      <c r="G1129" s="745" t="s">
        <v>4142</v>
      </c>
      <c r="H1129" s="745" t="s">
        <v>551</v>
      </c>
      <c r="I1129" s="745" t="s">
        <v>4785</v>
      </c>
      <c r="J1129" s="745" t="s">
        <v>2513</v>
      </c>
      <c r="K1129" s="745" t="s">
        <v>1105</v>
      </c>
      <c r="L1129" s="748">
        <v>0</v>
      </c>
      <c r="M1129" s="748">
        <v>0</v>
      </c>
      <c r="N1129" s="745">
        <v>3</v>
      </c>
      <c r="O1129" s="749">
        <v>1.5</v>
      </c>
      <c r="P1129" s="748"/>
      <c r="Q1129" s="750"/>
      <c r="R1129" s="745"/>
      <c r="S1129" s="750">
        <v>0</v>
      </c>
      <c r="T1129" s="749"/>
      <c r="U1129" s="744">
        <v>0</v>
      </c>
    </row>
    <row r="1130" spans="1:21" ht="14.4" customHeight="1" x14ac:dyDescent="0.3">
      <c r="A1130" s="743">
        <v>30</v>
      </c>
      <c r="B1130" s="745" t="s">
        <v>550</v>
      </c>
      <c r="C1130" s="745">
        <v>89301303</v>
      </c>
      <c r="D1130" s="746" t="s">
        <v>4982</v>
      </c>
      <c r="E1130" s="747" t="s">
        <v>3888</v>
      </c>
      <c r="F1130" s="745" t="s">
        <v>3881</v>
      </c>
      <c r="G1130" s="745" t="s">
        <v>4142</v>
      </c>
      <c r="H1130" s="745" t="s">
        <v>551</v>
      </c>
      <c r="I1130" s="745" t="s">
        <v>4785</v>
      </c>
      <c r="J1130" s="745" t="s">
        <v>4780</v>
      </c>
      <c r="K1130" s="745" t="s">
        <v>1105</v>
      </c>
      <c r="L1130" s="748">
        <v>0</v>
      </c>
      <c r="M1130" s="748">
        <v>0</v>
      </c>
      <c r="N1130" s="745">
        <v>2</v>
      </c>
      <c r="O1130" s="749">
        <v>0.5</v>
      </c>
      <c r="P1130" s="748">
        <v>0</v>
      </c>
      <c r="Q1130" s="750"/>
      <c r="R1130" s="745">
        <v>2</v>
      </c>
      <c r="S1130" s="750">
        <v>1</v>
      </c>
      <c r="T1130" s="749">
        <v>0.5</v>
      </c>
      <c r="U1130" s="744">
        <v>1</v>
      </c>
    </row>
    <row r="1131" spans="1:21" ht="14.4" customHeight="1" x14ac:dyDescent="0.3">
      <c r="A1131" s="743">
        <v>30</v>
      </c>
      <c r="B1131" s="745" t="s">
        <v>550</v>
      </c>
      <c r="C1131" s="745">
        <v>89301303</v>
      </c>
      <c r="D1131" s="746" t="s">
        <v>4982</v>
      </c>
      <c r="E1131" s="747" t="s">
        <v>3888</v>
      </c>
      <c r="F1131" s="745" t="s">
        <v>3881</v>
      </c>
      <c r="G1131" s="745" t="s">
        <v>4786</v>
      </c>
      <c r="H1131" s="745" t="s">
        <v>551</v>
      </c>
      <c r="I1131" s="745" t="s">
        <v>4787</v>
      </c>
      <c r="J1131" s="745" t="s">
        <v>4788</v>
      </c>
      <c r="K1131" s="745" t="s">
        <v>4789</v>
      </c>
      <c r="L1131" s="748">
        <v>1993.65</v>
      </c>
      <c r="M1131" s="748">
        <v>5980.9500000000007</v>
      </c>
      <c r="N1131" s="745">
        <v>3</v>
      </c>
      <c r="O1131" s="749">
        <v>2.5</v>
      </c>
      <c r="P1131" s="748">
        <v>1993.65</v>
      </c>
      <c r="Q1131" s="750">
        <v>0.33333333333333331</v>
      </c>
      <c r="R1131" s="745">
        <v>1</v>
      </c>
      <c r="S1131" s="750">
        <v>0.33333333333333331</v>
      </c>
      <c r="T1131" s="749">
        <v>1</v>
      </c>
      <c r="U1131" s="744">
        <v>0.4</v>
      </c>
    </row>
    <row r="1132" spans="1:21" ht="14.4" customHeight="1" x14ac:dyDescent="0.3">
      <c r="A1132" s="743">
        <v>30</v>
      </c>
      <c r="B1132" s="745" t="s">
        <v>550</v>
      </c>
      <c r="C1132" s="745">
        <v>89301303</v>
      </c>
      <c r="D1132" s="746" t="s">
        <v>4982</v>
      </c>
      <c r="E1132" s="747" t="s">
        <v>3888</v>
      </c>
      <c r="F1132" s="745" t="s">
        <v>3881</v>
      </c>
      <c r="G1132" s="745" t="s">
        <v>4282</v>
      </c>
      <c r="H1132" s="745" t="s">
        <v>551</v>
      </c>
      <c r="I1132" s="745" t="s">
        <v>745</v>
      </c>
      <c r="J1132" s="745" t="s">
        <v>746</v>
      </c>
      <c r="K1132" s="745" t="s">
        <v>747</v>
      </c>
      <c r="L1132" s="748">
        <v>238.94</v>
      </c>
      <c r="M1132" s="748">
        <v>238.94</v>
      </c>
      <c r="N1132" s="745">
        <v>1</v>
      </c>
      <c r="O1132" s="749">
        <v>0.5</v>
      </c>
      <c r="P1132" s="748">
        <v>238.94</v>
      </c>
      <c r="Q1132" s="750">
        <v>1</v>
      </c>
      <c r="R1132" s="745">
        <v>1</v>
      </c>
      <c r="S1132" s="750">
        <v>1</v>
      </c>
      <c r="T1132" s="749">
        <v>0.5</v>
      </c>
      <c r="U1132" s="744">
        <v>1</v>
      </c>
    </row>
    <row r="1133" spans="1:21" ht="14.4" customHeight="1" x14ac:dyDescent="0.3">
      <c r="A1133" s="743">
        <v>30</v>
      </c>
      <c r="B1133" s="745" t="s">
        <v>550</v>
      </c>
      <c r="C1133" s="745">
        <v>89301303</v>
      </c>
      <c r="D1133" s="746" t="s">
        <v>4982</v>
      </c>
      <c r="E1133" s="747" t="s">
        <v>3888</v>
      </c>
      <c r="F1133" s="745" t="s">
        <v>3882</v>
      </c>
      <c r="G1133" s="745" t="s">
        <v>4145</v>
      </c>
      <c r="H1133" s="745" t="s">
        <v>551</v>
      </c>
      <c r="I1133" s="745" t="s">
        <v>4790</v>
      </c>
      <c r="J1133" s="745" t="s">
        <v>4004</v>
      </c>
      <c r="K1133" s="745"/>
      <c r="L1133" s="748">
        <v>0</v>
      </c>
      <c r="M1133" s="748">
        <v>0</v>
      </c>
      <c r="N1133" s="745">
        <v>1</v>
      </c>
      <c r="O1133" s="749">
        <v>1</v>
      </c>
      <c r="P1133" s="748">
        <v>0</v>
      </c>
      <c r="Q1133" s="750"/>
      <c r="R1133" s="745">
        <v>1</v>
      </c>
      <c r="S1133" s="750">
        <v>1</v>
      </c>
      <c r="T1133" s="749">
        <v>1</v>
      </c>
      <c r="U1133" s="744">
        <v>1</v>
      </c>
    </row>
    <row r="1134" spans="1:21" ht="14.4" customHeight="1" x14ac:dyDescent="0.3">
      <c r="A1134" s="743">
        <v>30</v>
      </c>
      <c r="B1134" s="745" t="s">
        <v>550</v>
      </c>
      <c r="C1134" s="745">
        <v>89301303</v>
      </c>
      <c r="D1134" s="746" t="s">
        <v>4982</v>
      </c>
      <c r="E1134" s="747" t="s">
        <v>3888</v>
      </c>
      <c r="F1134" s="745" t="s">
        <v>3882</v>
      </c>
      <c r="G1134" s="745" t="s">
        <v>4145</v>
      </c>
      <c r="H1134" s="745" t="s">
        <v>551</v>
      </c>
      <c r="I1134" s="745" t="s">
        <v>4558</v>
      </c>
      <c r="J1134" s="745" t="s">
        <v>4004</v>
      </c>
      <c r="K1134" s="745"/>
      <c r="L1134" s="748">
        <v>0</v>
      </c>
      <c r="M1134" s="748">
        <v>0</v>
      </c>
      <c r="N1134" s="745">
        <v>1</v>
      </c>
      <c r="O1134" s="749">
        <v>1</v>
      </c>
      <c r="P1134" s="748">
        <v>0</v>
      </c>
      <c r="Q1134" s="750"/>
      <c r="R1134" s="745">
        <v>1</v>
      </c>
      <c r="S1134" s="750">
        <v>1</v>
      </c>
      <c r="T1134" s="749">
        <v>1</v>
      </c>
      <c r="U1134" s="744">
        <v>1</v>
      </c>
    </row>
    <row r="1135" spans="1:21" ht="14.4" customHeight="1" x14ac:dyDescent="0.3">
      <c r="A1135" s="743">
        <v>30</v>
      </c>
      <c r="B1135" s="745" t="s">
        <v>550</v>
      </c>
      <c r="C1135" s="745">
        <v>89301303</v>
      </c>
      <c r="D1135" s="746" t="s">
        <v>4982</v>
      </c>
      <c r="E1135" s="747" t="s">
        <v>3888</v>
      </c>
      <c r="F1135" s="745" t="s">
        <v>3883</v>
      </c>
      <c r="G1135" s="745" t="s">
        <v>4791</v>
      </c>
      <c r="H1135" s="745" t="s">
        <v>551</v>
      </c>
      <c r="I1135" s="745" t="s">
        <v>4792</v>
      </c>
      <c r="J1135" s="745" t="s">
        <v>4793</v>
      </c>
      <c r="K1135" s="745" t="s">
        <v>4794</v>
      </c>
      <c r="L1135" s="748">
        <v>410</v>
      </c>
      <c r="M1135" s="748">
        <v>820</v>
      </c>
      <c r="N1135" s="745">
        <v>2</v>
      </c>
      <c r="O1135" s="749">
        <v>2</v>
      </c>
      <c r="P1135" s="748">
        <v>410</v>
      </c>
      <c r="Q1135" s="750">
        <v>0.5</v>
      </c>
      <c r="R1135" s="745">
        <v>1</v>
      </c>
      <c r="S1135" s="750">
        <v>0.5</v>
      </c>
      <c r="T1135" s="749">
        <v>1</v>
      </c>
      <c r="U1135" s="744">
        <v>0.5</v>
      </c>
    </row>
    <row r="1136" spans="1:21" ht="14.4" customHeight="1" x14ac:dyDescent="0.3">
      <c r="A1136" s="743">
        <v>30</v>
      </c>
      <c r="B1136" s="745" t="s">
        <v>550</v>
      </c>
      <c r="C1136" s="745">
        <v>89301303</v>
      </c>
      <c r="D1136" s="746" t="s">
        <v>4982</v>
      </c>
      <c r="E1136" s="747" t="s">
        <v>3888</v>
      </c>
      <c r="F1136" s="745" t="s">
        <v>3883</v>
      </c>
      <c r="G1136" s="745" t="s">
        <v>4791</v>
      </c>
      <c r="H1136" s="745" t="s">
        <v>551</v>
      </c>
      <c r="I1136" s="745" t="s">
        <v>4795</v>
      </c>
      <c r="J1136" s="745" t="s">
        <v>4793</v>
      </c>
      <c r="K1136" s="745" t="s">
        <v>4796</v>
      </c>
      <c r="L1136" s="748">
        <v>410</v>
      </c>
      <c r="M1136" s="748">
        <v>410</v>
      </c>
      <c r="N1136" s="745">
        <v>1</v>
      </c>
      <c r="O1136" s="749">
        <v>1</v>
      </c>
      <c r="P1136" s="748"/>
      <c r="Q1136" s="750">
        <v>0</v>
      </c>
      <c r="R1136" s="745"/>
      <c r="S1136" s="750">
        <v>0</v>
      </c>
      <c r="T1136" s="749"/>
      <c r="U1136" s="744">
        <v>0</v>
      </c>
    </row>
    <row r="1137" spans="1:21" ht="14.4" customHeight="1" x14ac:dyDescent="0.3">
      <c r="A1137" s="743">
        <v>30</v>
      </c>
      <c r="B1137" s="745" t="s">
        <v>550</v>
      </c>
      <c r="C1137" s="745">
        <v>89301303</v>
      </c>
      <c r="D1137" s="746" t="s">
        <v>4982</v>
      </c>
      <c r="E1137" s="747" t="s">
        <v>3888</v>
      </c>
      <c r="F1137" s="745" t="s">
        <v>3883</v>
      </c>
      <c r="G1137" s="745" t="s">
        <v>4150</v>
      </c>
      <c r="H1137" s="745" t="s">
        <v>551</v>
      </c>
      <c r="I1137" s="745" t="s">
        <v>4797</v>
      </c>
      <c r="J1137" s="745" t="s">
        <v>4798</v>
      </c>
      <c r="K1137" s="745" t="s">
        <v>4799</v>
      </c>
      <c r="L1137" s="748">
        <v>1200</v>
      </c>
      <c r="M1137" s="748">
        <v>1200</v>
      </c>
      <c r="N1137" s="745">
        <v>1</v>
      </c>
      <c r="O1137" s="749">
        <v>1</v>
      </c>
      <c r="P1137" s="748">
        <v>1200</v>
      </c>
      <c r="Q1137" s="750">
        <v>1</v>
      </c>
      <c r="R1137" s="745">
        <v>1</v>
      </c>
      <c r="S1137" s="750">
        <v>1</v>
      </c>
      <c r="T1137" s="749">
        <v>1</v>
      </c>
      <c r="U1137" s="744">
        <v>1</v>
      </c>
    </row>
    <row r="1138" spans="1:21" ht="14.4" customHeight="1" x14ac:dyDescent="0.3">
      <c r="A1138" s="743">
        <v>30</v>
      </c>
      <c r="B1138" s="745" t="s">
        <v>550</v>
      </c>
      <c r="C1138" s="745">
        <v>89301303</v>
      </c>
      <c r="D1138" s="746" t="s">
        <v>4982</v>
      </c>
      <c r="E1138" s="747" t="s">
        <v>3888</v>
      </c>
      <c r="F1138" s="745" t="s">
        <v>3883</v>
      </c>
      <c r="G1138" s="745" t="s">
        <v>4150</v>
      </c>
      <c r="H1138" s="745" t="s">
        <v>551</v>
      </c>
      <c r="I1138" s="745" t="s">
        <v>4800</v>
      </c>
      <c r="J1138" s="745" t="s">
        <v>4801</v>
      </c>
      <c r="K1138" s="745" t="s">
        <v>4802</v>
      </c>
      <c r="L1138" s="748">
        <v>4000</v>
      </c>
      <c r="M1138" s="748">
        <v>4000</v>
      </c>
      <c r="N1138" s="745">
        <v>1</v>
      </c>
      <c r="O1138" s="749">
        <v>1</v>
      </c>
      <c r="P1138" s="748">
        <v>4000</v>
      </c>
      <c r="Q1138" s="750">
        <v>1</v>
      </c>
      <c r="R1138" s="745">
        <v>1</v>
      </c>
      <c r="S1138" s="750">
        <v>1</v>
      </c>
      <c r="T1138" s="749">
        <v>1</v>
      </c>
      <c r="U1138" s="744">
        <v>1</v>
      </c>
    </row>
    <row r="1139" spans="1:21" ht="14.4" customHeight="1" x14ac:dyDescent="0.3">
      <c r="A1139" s="743">
        <v>30</v>
      </c>
      <c r="B1139" s="745" t="s">
        <v>550</v>
      </c>
      <c r="C1139" s="745">
        <v>89301303</v>
      </c>
      <c r="D1139" s="746" t="s">
        <v>4982</v>
      </c>
      <c r="E1139" s="747" t="s">
        <v>3888</v>
      </c>
      <c r="F1139" s="745" t="s">
        <v>3883</v>
      </c>
      <c r="G1139" s="745" t="s">
        <v>4803</v>
      </c>
      <c r="H1139" s="745" t="s">
        <v>551</v>
      </c>
      <c r="I1139" s="745" t="s">
        <v>4804</v>
      </c>
      <c r="J1139" s="745" t="s">
        <v>4805</v>
      </c>
      <c r="K1139" s="745" t="s">
        <v>4806</v>
      </c>
      <c r="L1139" s="748">
        <v>90</v>
      </c>
      <c r="M1139" s="748">
        <v>1350</v>
      </c>
      <c r="N1139" s="745">
        <v>15</v>
      </c>
      <c r="O1139" s="749">
        <v>1</v>
      </c>
      <c r="P1139" s="748"/>
      <c r="Q1139" s="750">
        <v>0</v>
      </c>
      <c r="R1139" s="745"/>
      <c r="S1139" s="750">
        <v>0</v>
      </c>
      <c r="T1139" s="749"/>
      <c r="U1139" s="744">
        <v>0</v>
      </c>
    </row>
    <row r="1140" spans="1:21" ht="14.4" customHeight="1" x14ac:dyDescent="0.3">
      <c r="A1140" s="743">
        <v>30</v>
      </c>
      <c r="B1140" s="745" t="s">
        <v>550</v>
      </c>
      <c r="C1140" s="745">
        <v>89301303</v>
      </c>
      <c r="D1140" s="746" t="s">
        <v>4982</v>
      </c>
      <c r="E1140" s="747" t="s">
        <v>3888</v>
      </c>
      <c r="F1140" s="745" t="s">
        <v>3883</v>
      </c>
      <c r="G1140" s="745" t="s">
        <v>4803</v>
      </c>
      <c r="H1140" s="745" t="s">
        <v>551</v>
      </c>
      <c r="I1140" s="745" t="s">
        <v>4807</v>
      </c>
      <c r="J1140" s="745" t="s">
        <v>4808</v>
      </c>
      <c r="K1140" s="745" t="s">
        <v>4809</v>
      </c>
      <c r="L1140" s="748">
        <v>112.01</v>
      </c>
      <c r="M1140" s="748">
        <v>2688.2400000000002</v>
      </c>
      <c r="N1140" s="745">
        <v>24</v>
      </c>
      <c r="O1140" s="749">
        <v>2</v>
      </c>
      <c r="P1140" s="748">
        <v>2688.2400000000002</v>
      </c>
      <c r="Q1140" s="750">
        <v>1</v>
      </c>
      <c r="R1140" s="745">
        <v>24</v>
      </c>
      <c r="S1140" s="750">
        <v>1</v>
      </c>
      <c r="T1140" s="749">
        <v>2</v>
      </c>
      <c r="U1140" s="744">
        <v>1</v>
      </c>
    </row>
    <row r="1141" spans="1:21" ht="14.4" customHeight="1" x14ac:dyDescent="0.3">
      <c r="A1141" s="743">
        <v>30</v>
      </c>
      <c r="B1141" s="745" t="s">
        <v>550</v>
      </c>
      <c r="C1141" s="745">
        <v>89301303</v>
      </c>
      <c r="D1141" s="746" t="s">
        <v>4982</v>
      </c>
      <c r="E1141" s="747" t="s">
        <v>3888</v>
      </c>
      <c r="F1141" s="745" t="s">
        <v>3883</v>
      </c>
      <c r="G1141" s="745" t="s">
        <v>4803</v>
      </c>
      <c r="H1141" s="745" t="s">
        <v>551</v>
      </c>
      <c r="I1141" s="745" t="s">
        <v>4810</v>
      </c>
      <c r="J1141" s="745" t="s">
        <v>4808</v>
      </c>
      <c r="K1141" s="745" t="s">
        <v>4811</v>
      </c>
      <c r="L1141" s="748">
        <v>111.9</v>
      </c>
      <c r="M1141" s="748">
        <v>447.6</v>
      </c>
      <c r="N1141" s="745">
        <v>4</v>
      </c>
      <c r="O1141" s="749">
        <v>1</v>
      </c>
      <c r="P1141" s="748"/>
      <c r="Q1141" s="750">
        <v>0</v>
      </c>
      <c r="R1141" s="745"/>
      <c r="S1141" s="750">
        <v>0</v>
      </c>
      <c r="T1141" s="749"/>
      <c r="U1141" s="744">
        <v>0</v>
      </c>
    </row>
    <row r="1142" spans="1:21" ht="14.4" customHeight="1" x14ac:dyDescent="0.3">
      <c r="A1142" s="743">
        <v>30</v>
      </c>
      <c r="B1142" s="745" t="s">
        <v>550</v>
      </c>
      <c r="C1142" s="745">
        <v>89301303</v>
      </c>
      <c r="D1142" s="746" t="s">
        <v>4982</v>
      </c>
      <c r="E1142" s="747" t="s">
        <v>3888</v>
      </c>
      <c r="F1142" s="745" t="s">
        <v>3883</v>
      </c>
      <c r="G1142" s="745" t="s">
        <v>4803</v>
      </c>
      <c r="H1142" s="745" t="s">
        <v>551</v>
      </c>
      <c r="I1142" s="745" t="s">
        <v>4812</v>
      </c>
      <c r="J1142" s="745" t="s">
        <v>4813</v>
      </c>
      <c r="K1142" s="745" t="s">
        <v>4814</v>
      </c>
      <c r="L1142" s="748">
        <v>322.31</v>
      </c>
      <c r="M1142" s="748">
        <v>1611.55</v>
      </c>
      <c r="N1142" s="745">
        <v>5</v>
      </c>
      <c r="O1142" s="749">
        <v>1</v>
      </c>
      <c r="P1142" s="748">
        <v>1611.55</v>
      </c>
      <c r="Q1142" s="750">
        <v>1</v>
      </c>
      <c r="R1142" s="745">
        <v>5</v>
      </c>
      <c r="S1142" s="750">
        <v>1</v>
      </c>
      <c r="T1142" s="749">
        <v>1</v>
      </c>
      <c r="U1142" s="744">
        <v>1</v>
      </c>
    </row>
    <row r="1143" spans="1:21" ht="14.4" customHeight="1" x14ac:dyDescent="0.3">
      <c r="A1143" s="743">
        <v>30</v>
      </c>
      <c r="B1143" s="745" t="s">
        <v>550</v>
      </c>
      <c r="C1143" s="745">
        <v>89301303</v>
      </c>
      <c r="D1143" s="746" t="s">
        <v>4982</v>
      </c>
      <c r="E1143" s="747" t="s">
        <v>3888</v>
      </c>
      <c r="F1143" s="745" t="s">
        <v>3883</v>
      </c>
      <c r="G1143" s="745" t="s">
        <v>4815</v>
      </c>
      <c r="H1143" s="745" t="s">
        <v>551</v>
      </c>
      <c r="I1143" s="745" t="s">
        <v>4816</v>
      </c>
      <c r="J1143" s="745" t="s">
        <v>4817</v>
      </c>
      <c r="K1143" s="745" t="s">
        <v>4818</v>
      </c>
      <c r="L1143" s="748">
        <v>1512.58</v>
      </c>
      <c r="M1143" s="748">
        <v>1512.58</v>
      </c>
      <c r="N1143" s="745">
        <v>1</v>
      </c>
      <c r="O1143" s="749">
        <v>1</v>
      </c>
      <c r="P1143" s="748">
        <v>1512.58</v>
      </c>
      <c r="Q1143" s="750">
        <v>1</v>
      </c>
      <c r="R1143" s="745">
        <v>1</v>
      </c>
      <c r="S1143" s="750">
        <v>1</v>
      </c>
      <c r="T1143" s="749">
        <v>1</v>
      </c>
      <c r="U1143" s="744">
        <v>1</v>
      </c>
    </row>
    <row r="1144" spans="1:21" ht="14.4" customHeight="1" x14ac:dyDescent="0.3">
      <c r="A1144" s="743">
        <v>30</v>
      </c>
      <c r="B1144" s="745" t="s">
        <v>550</v>
      </c>
      <c r="C1144" s="745">
        <v>89301303</v>
      </c>
      <c r="D1144" s="746" t="s">
        <v>4982</v>
      </c>
      <c r="E1144" s="747" t="s">
        <v>3888</v>
      </c>
      <c r="F1144" s="745" t="s">
        <v>3883</v>
      </c>
      <c r="G1144" s="745" t="s">
        <v>4815</v>
      </c>
      <c r="H1144" s="745" t="s">
        <v>551</v>
      </c>
      <c r="I1144" s="745" t="s">
        <v>4819</v>
      </c>
      <c r="J1144" s="745" t="s">
        <v>4820</v>
      </c>
      <c r="K1144" s="745" t="s">
        <v>4821</v>
      </c>
      <c r="L1144" s="748">
        <v>799.34</v>
      </c>
      <c r="M1144" s="748">
        <v>1598.68</v>
      </c>
      <c r="N1144" s="745">
        <v>2</v>
      </c>
      <c r="O1144" s="749">
        <v>1</v>
      </c>
      <c r="P1144" s="748">
        <v>1598.68</v>
      </c>
      <c r="Q1144" s="750">
        <v>1</v>
      </c>
      <c r="R1144" s="745">
        <v>2</v>
      </c>
      <c r="S1144" s="750">
        <v>1</v>
      </c>
      <c r="T1144" s="749">
        <v>1</v>
      </c>
      <c r="U1144" s="744">
        <v>1</v>
      </c>
    </row>
    <row r="1145" spans="1:21" ht="14.4" customHeight="1" x14ac:dyDescent="0.3">
      <c r="A1145" s="743">
        <v>30</v>
      </c>
      <c r="B1145" s="745" t="s">
        <v>550</v>
      </c>
      <c r="C1145" s="745">
        <v>89301303</v>
      </c>
      <c r="D1145" s="746" t="s">
        <v>4982</v>
      </c>
      <c r="E1145" s="747" t="s">
        <v>3888</v>
      </c>
      <c r="F1145" s="745" t="s">
        <v>3883</v>
      </c>
      <c r="G1145" s="745" t="s">
        <v>4822</v>
      </c>
      <c r="H1145" s="745" t="s">
        <v>551</v>
      </c>
      <c r="I1145" s="745" t="s">
        <v>4792</v>
      </c>
      <c r="J1145" s="745" t="s">
        <v>4793</v>
      </c>
      <c r="K1145" s="745" t="s">
        <v>4794</v>
      </c>
      <c r="L1145" s="748">
        <v>410</v>
      </c>
      <c r="M1145" s="748">
        <v>410</v>
      </c>
      <c r="N1145" s="745">
        <v>1</v>
      </c>
      <c r="O1145" s="749">
        <v>1</v>
      </c>
      <c r="P1145" s="748">
        <v>410</v>
      </c>
      <c r="Q1145" s="750">
        <v>1</v>
      </c>
      <c r="R1145" s="745">
        <v>1</v>
      </c>
      <c r="S1145" s="750">
        <v>1</v>
      </c>
      <c r="T1145" s="749">
        <v>1</v>
      </c>
      <c r="U1145" s="744">
        <v>1</v>
      </c>
    </row>
    <row r="1146" spans="1:21" ht="14.4" customHeight="1" x14ac:dyDescent="0.3">
      <c r="A1146" s="743">
        <v>30</v>
      </c>
      <c r="B1146" s="745" t="s">
        <v>550</v>
      </c>
      <c r="C1146" s="745">
        <v>89301303</v>
      </c>
      <c r="D1146" s="746" t="s">
        <v>4982</v>
      </c>
      <c r="E1146" s="747" t="s">
        <v>3888</v>
      </c>
      <c r="F1146" s="745" t="s">
        <v>3883</v>
      </c>
      <c r="G1146" s="745" t="s">
        <v>4823</v>
      </c>
      <c r="H1146" s="745" t="s">
        <v>551</v>
      </c>
      <c r="I1146" s="745" t="s">
        <v>4804</v>
      </c>
      <c r="J1146" s="745" t="s">
        <v>4805</v>
      </c>
      <c r="K1146" s="745" t="s">
        <v>4806</v>
      </c>
      <c r="L1146" s="748">
        <v>90</v>
      </c>
      <c r="M1146" s="748">
        <v>450</v>
      </c>
      <c r="N1146" s="745">
        <v>5</v>
      </c>
      <c r="O1146" s="749">
        <v>1</v>
      </c>
      <c r="P1146" s="748"/>
      <c r="Q1146" s="750">
        <v>0</v>
      </c>
      <c r="R1146" s="745"/>
      <c r="S1146" s="750">
        <v>0</v>
      </c>
      <c r="T1146" s="749"/>
      <c r="U1146" s="744">
        <v>0</v>
      </c>
    </row>
    <row r="1147" spans="1:21" ht="14.4" customHeight="1" x14ac:dyDescent="0.3">
      <c r="A1147" s="743">
        <v>30</v>
      </c>
      <c r="B1147" s="745" t="s">
        <v>550</v>
      </c>
      <c r="C1147" s="745">
        <v>89301303</v>
      </c>
      <c r="D1147" s="746" t="s">
        <v>4982</v>
      </c>
      <c r="E1147" s="747" t="s">
        <v>3888</v>
      </c>
      <c r="F1147" s="745" t="s">
        <v>3883</v>
      </c>
      <c r="G1147" s="745" t="s">
        <v>4823</v>
      </c>
      <c r="H1147" s="745" t="s">
        <v>551</v>
      </c>
      <c r="I1147" s="745" t="s">
        <v>4824</v>
      </c>
      <c r="J1147" s="745" t="s">
        <v>4825</v>
      </c>
      <c r="K1147" s="745" t="s">
        <v>4826</v>
      </c>
      <c r="L1147" s="748">
        <v>149.99</v>
      </c>
      <c r="M1147" s="748">
        <v>1199.92</v>
      </c>
      <c r="N1147" s="745">
        <v>8</v>
      </c>
      <c r="O1147" s="749">
        <v>2</v>
      </c>
      <c r="P1147" s="748"/>
      <c r="Q1147" s="750">
        <v>0</v>
      </c>
      <c r="R1147" s="745"/>
      <c r="S1147" s="750">
        <v>0</v>
      </c>
      <c r="T1147" s="749"/>
      <c r="U1147" s="744">
        <v>0</v>
      </c>
    </row>
    <row r="1148" spans="1:21" ht="14.4" customHeight="1" x14ac:dyDescent="0.3">
      <c r="A1148" s="743">
        <v>30</v>
      </c>
      <c r="B1148" s="745" t="s">
        <v>550</v>
      </c>
      <c r="C1148" s="745">
        <v>89301303</v>
      </c>
      <c r="D1148" s="746" t="s">
        <v>4982</v>
      </c>
      <c r="E1148" s="747" t="s">
        <v>3888</v>
      </c>
      <c r="F1148" s="745" t="s">
        <v>3883</v>
      </c>
      <c r="G1148" s="745" t="s">
        <v>4823</v>
      </c>
      <c r="H1148" s="745" t="s">
        <v>551</v>
      </c>
      <c r="I1148" s="745" t="s">
        <v>4827</v>
      </c>
      <c r="J1148" s="745" t="s">
        <v>4828</v>
      </c>
      <c r="K1148" s="745" t="s">
        <v>4829</v>
      </c>
      <c r="L1148" s="748">
        <v>309.60000000000002</v>
      </c>
      <c r="M1148" s="748">
        <v>1857.6000000000001</v>
      </c>
      <c r="N1148" s="745">
        <v>6</v>
      </c>
      <c r="O1148" s="749">
        <v>1</v>
      </c>
      <c r="P1148" s="748"/>
      <c r="Q1148" s="750">
        <v>0</v>
      </c>
      <c r="R1148" s="745"/>
      <c r="S1148" s="750">
        <v>0</v>
      </c>
      <c r="T1148" s="749"/>
      <c r="U1148" s="744">
        <v>0</v>
      </c>
    </row>
    <row r="1149" spans="1:21" ht="14.4" customHeight="1" x14ac:dyDescent="0.3">
      <c r="A1149" s="743">
        <v>30</v>
      </c>
      <c r="B1149" s="745" t="s">
        <v>550</v>
      </c>
      <c r="C1149" s="745">
        <v>89301303</v>
      </c>
      <c r="D1149" s="746" t="s">
        <v>4982</v>
      </c>
      <c r="E1149" s="747" t="s">
        <v>3888</v>
      </c>
      <c r="F1149" s="745" t="s">
        <v>3883</v>
      </c>
      <c r="G1149" s="745" t="s">
        <v>4823</v>
      </c>
      <c r="H1149" s="745" t="s">
        <v>551</v>
      </c>
      <c r="I1149" s="745" t="s">
        <v>4830</v>
      </c>
      <c r="J1149" s="745" t="s">
        <v>4831</v>
      </c>
      <c r="K1149" s="745" t="s">
        <v>4832</v>
      </c>
      <c r="L1149" s="748">
        <v>485</v>
      </c>
      <c r="M1149" s="748">
        <v>2910</v>
      </c>
      <c r="N1149" s="745">
        <v>6</v>
      </c>
      <c r="O1149" s="749">
        <v>1</v>
      </c>
      <c r="P1149" s="748">
        <v>2910</v>
      </c>
      <c r="Q1149" s="750">
        <v>1</v>
      </c>
      <c r="R1149" s="745">
        <v>6</v>
      </c>
      <c r="S1149" s="750">
        <v>1</v>
      </c>
      <c r="T1149" s="749">
        <v>1</v>
      </c>
      <c r="U1149" s="744">
        <v>1</v>
      </c>
    </row>
    <row r="1150" spans="1:21" ht="14.4" customHeight="1" x14ac:dyDescent="0.3">
      <c r="A1150" s="743">
        <v>30</v>
      </c>
      <c r="B1150" s="745" t="s">
        <v>550</v>
      </c>
      <c r="C1150" s="745">
        <v>89301303</v>
      </c>
      <c r="D1150" s="746" t="s">
        <v>4982</v>
      </c>
      <c r="E1150" s="747" t="s">
        <v>3889</v>
      </c>
      <c r="F1150" s="745" t="s">
        <v>3881</v>
      </c>
      <c r="G1150" s="745" t="s">
        <v>4563</v>
      </c>
      <c r="H1150" s="745" t="s">
        <v>551</v>
      </c>
      <c r="I1150" s="745" t="s">
        <v>4833</v>
      </c>
      <c r="J1150" s="745" t="s">
        <v>1997</v>
      </c>
      <c r="K1150" s="745" t="s">
        <v>1998</v>
      </c>
      <c r="L1150" s="748">
        <v>275.23</v>
      </c>
      <c r="M1150" s="748">
        <v>275.23</v>
      </c>
      <c r="N1150" s="745">
        <v>1</v>
      </c>
      <c r="O1150" s="749">
        <v>1</v>
      </c>
      <c r="P1150" s="748"/>
      <c r="Q1150" s="750">
        <v>0</v>
      </c>
      <c r="R1150" s="745"/>
      <c r="S1150" s="750">
        <v>0</v>
      </c>
      <c r="T1150" s="749"/>
      <c r="U1150" s="744">
        <v>0</v>
      </c>
    </row>
    <row r="1151" spans="1:21" ht="14.4" customHeight="1" x14ac:dyDescent="0.3">
      <c r="A1151" s="743">
        <v>30</v>
      </c>
      <c r="B1151" s="745" t="s">
        <v>550</v>
      </c>
      <c r="C1151" s="745">
        <v>89301303</v>
      </c>
      <c r="D1151" s="746" t="s">
        <v>4982</v>
      </c>
      <c r="E1151" s="747" t="s">
        <v>3889</v>
      </c>
      <c r="F1151" s="745" t="s">
        <v>3881</v>
      </c>
      <c r="G1151" s="745" t="s">
        <v>3906</v>
      </c>
      <c r="H1151" s="745" t="s">
        <v>2717</v>
      </c>
      <c r="I1151" s="745" t="s">
        <v>2906</v>
      </c>
      <c r="J1151" s="745" t="s">
        <v>2907</v>
      </c>
      <c r="K1151" s="745" t="s">
        <v>2004</v>
      </c>
      <c r="L1151" s="748">
        <v>435.3</v>
      </c>
      <c r="M1151" s="748">
        <v>435.3</v>
      </c>
      <c r="N1151" s="745">
        <v>1</v>
      </c>
      <c r="O1151" s="749">
        <v>0.5</v>
      </c>
      <c r="P1151" s="748"/>
      <c r="Q1151" s="750">
        <v>0</v>
      </c>
      <c r="R1151" s="745"/>
      <c r="S1151" s="750">
        <v>0</v>
      </c>
      <c r="T1151" s="749"/>
      <c r="U1151" s="744">
        <v>0</v>
      </c>
    </row>
    <row r="1152" spans="1:21" ht="14.4" customHeight="1" x14ac:dyDescent="0.3">
      <c r="A1152" s="743">
        <v>30</v>
      </c>
      <c r="B1152" s="745" t="s">
        <v>550</v>
      </c>
      <c r="C1152" s="745">
        <v>89301303</v>
      </c>
      <c r="D1152" s="746" t="s">
        <v>4982</v>
      </c>
      <c r="E1152" s="747" t="s">
        <v>3889</v>
      </c>
      <c r="F1152" s="745" t="s">
        <v>3881</v>
      </c>
      <c r="G1152" s="745" t="s">
        <v>3915</v>
      </c>
      <c r="H1152" s="745" t="s">
        <v>2717</v>
      </c>
      <c r="I1152" s="745" t="s">
        <v>2815</v>
      </c>
      <c r="J1152" s="745" t="s">
        <v>2816</v>
      </c>
      <c r="K1152" s="745" t="s">
        <v>1293</v>
      </c>
      <c r="L1152" s="748">
        <v>44.89</v>
      </c>
      <c r="M1152" s="748">
        <v>314.23</v>
      </c>
      <c r="N1152" s="745">
        <v>7</v>
      </c>
      <c r="O1152" s="749">
        <v>1.5</v>
      </c>
      <c r="P1152" s="748"/>
      <c r="Q1152" s="750">
        <v>0</v>
      </c>
      <c r="R1152" s="745"/>
      <c r="S1152" s="750">
        <v>0</v>
      </c>
      <c r="T1152" s="749"/>
      <c r="U1152" s="744">
        <v>0</v>
      </c>
    </row>
    <row r="1153" spans="1:21" ht="14.4" customHeight="1" x14ac:dyDescent="0.3">
      <c r="A1153" s="743">
        <v>30</v>
      </c>
      <c r="B1153" s="745" t="s">
        <v>550</v>
      </c>
      <c r="C1153" s="745">
        <v>89301303</v>
      </c>
      <c r="D1153" s="746" t="s">
        <v>4982</v>
      </c>
      <c r="E1153" s="747" t="s">
        <v>3889</v>
      </c>
      <c r="F1153" s="745" t="s">
        <v>3881</v>
      </c>
      <c r="G1153" s="745" t="s">
        <v>4534</v>
      </c>
      <c r="H1153" s="745" t="s">
        <v>551</v>
      </c>
      <c r="I1153" s="745" t="s">
        <v>4834</v>
      </c>
      <c r="J1153" s="745" t="s">
        <v>893</v>
      </c>
      <c r="K1153" s="745" t="s">
        <v>4669</v>
      </c>
      <c r="L1153" s="748">
        <v>198.04</v>
      </c>
      <c r="M1153" s="748">
        <v>198.04</v>
      </c>
      <c r="N1153" s="745">
        <v>1</v>
      </c>
      <c r="O1153" s="749">
        <v>1</v>
      </c>
      <c r="P1153" s="748"/>
      <c r="Q1153" s="750">
        <v>0</v>
      </c>
      <c r="R1153" s="745"/>
      <c r="S1153" s="750">
        <v>0</v>
      </c>
      <c r="T1153" s="749"/>
      <c r="U1153" s="744">
        <v>0</v>
      </c>
    </row>
    <row r="1154" spans="1:21" ht="14.4" customHeight="1" x14ac:dyDescent="0.3">
      <c r="A1154" s="743">
        <v>30</v>
      </c>
      <c r="B1154" s="745" t="s">
        <v>550</v>
      </c>
      <c r="C1154" s="745">
        <v>89301303</v>
      </c>
      <c r="D1154" s="746" t="s">
        <v>4982</v>
      </c>
      <c r="E1154" s="747" t="s">
        <v>3889</v>
      </c>
      <c r="F1154" s="745" t="s">
        <v>3881</v>
      </c>
      <c r="G1154" s="745" t="s">
        <v>3936</v>
      </c>
      <c r="H1154" s="745" t="s">
        <v>551</v>
      </c>
      <c r="I1154" s="745" t="s">
        <v>822</v>
      </c>
      <c r="J1154" s="745" t="s">
        <v>823</v>
      </c>
      <c r="K1154" s="745" t="s">
        <v>3695</v>
      </c>
      <c r="L1154" s="748">
        <v>115.3</v>
      </c>
      <c r="M1154" s="748">
        <v>345.9</v>
      </c>
      <c r="N1154" s="745">
        <v>3</v>
      </c>
      <c r="O1154" s="749">
        <v>0.5</v>
      </c>
      <c r="P1154" s="748">
        <v>345.9</v>
      </c>
      <c r="Q1154" s="750">
        <v>1</v>
      </c>
      <c r="R1154" s="745">
        <v>3</v>
      </c>
      <c r="S1154" s="750">
        <v>1</v>
      </c>
      <c r="T1154" s="749">
        <v>0.5</v>
      </c>
      <c r="U1154" s="744">
        <v>1</v>
      </c>
    </row>
    <row r="1155" spans="1:21" ht="14.4" customHeight="1" x14ac:dyDescent="0.3">
      <c r="A1155" s="743">
        <v>30</v>
      </c>
      <c r="B1155" s="745" t="s">
        <v>550</v>
      </c>
      <c r="C1155" s="745">
        <v>89301303</v>
      </c>
      <c r="D1155" s="746" t="s">
        <v>4982</v>
      </c>
      <c r="E1155" s="747" t="s">
        <v>3889</v>
      </c>
      <c r="F1155" s="745" t="s">
        <v>3881</v>
      </c>
      <c r="G1155" s="745" t="s">
        <v>3964</v>
      </c>
      <c r="H1155" s="745" t="s">
        <v>551</v>
      </c>
      <c r="I1155" s="745" t="s">
        <v>1100</v>
      </c>
      <c r="J1155" s="745" t="s">
        <v>1101</v>
      </c>
      <c r="K1155" s="745" t="s">
        <v>3965</v>
      </c>
      <c r="L1155" s="748">
        <v>163.9</v>
      </c>
      <c r="M1155" s="748">
        <v>655.6</v>
      </c>
      <c r="N1155" s="745">
        <v>4</v>
      </c>
      <c r="O1155" s="749">
        <v>0.5</v>
      </c>
      <c r="P1155" s="748">
        <v>655.6</v>
      </c>
      <c r="Q1155" s="750">
        <v>1</v>
      </c>
      <c r="R1155" s="745">
        <v>4</v>
      </c>
      <c r="S1155" s="750">
        <v>1</v>
      </c>
      <c r="T1155" s="749">
        <v>0.5</v>
      </c>
      <c r="U1155" s="744">
        <v>1</v>
      </c>
    </row>
    <row r="1156" spans="1:21" ht="14.4" customHeight="1" x14ac:dyDescent="0.3">
      <c r="A1156" s="743">
        <v>30</v>
      </c>
      <c r="B1156" s="745" t="s">
        <v>550</v>
      </c>
      <c r="C1156" s="745">
        <v>89301303</v>
      </c>
      <c r="D1156" s="746" t="s">
        <v>4982</v>
      </c>
      <c r="E1156" s="747" t="s">
        <v>3889</v>
      </c>
      <c r="F1156" s="745" t="s">
        <v>3881</v>
      </c>
      <c r="G1156" s="745" t="s">
        <v>3977</v>
      </c>
      <c r="H1156" s="745" t="s">
        <v>551</v>
      </c>
      <c r="I1156" s="745" t="s">
        <v>2036</v>
      </c>
      <c r="J1156" s="745" t="s">
        <v>2037</v>
      </c>
      <c r="K1156" s="745" t="s">
        <v>3978</v>
      </c>
      <c r="L1156" s="748">
        <v>23.72</v>
      </c>
      <c r="M1156" s="748">
        <v>47.44</v>
      </c>
      <c r="N1156" s="745">
        <v>2</v>
      </c>
      <c r="O1156" s="749">
        <v>1</v>
      </c>
      <c r="P1156" s="748"/>
      <c r="Q1156" s="750">
        <v>0</v>
      </c>
      <c r="R1156" s="745"/>
      <c r="S1156" s="750">
        <v>0</v>
      </c>
      <c r="T1156" s="749"/>
      <c r="U1156" s="744">
        <v>0</v>
      </c>
    </row>
    <row r="1157" spans="1:21" ht="14.4" customHeight="1" x14ac:dyDescent="0.3">
      <c r="A1157" s="743">
        <v>30</v>
      </c>
      <c r="B1157" s="745" t="s">
        <v>550</v>
      </c>
      <c r="C1157" s="745">
        <v>89301303</v>
      </c>
      <c r="D1157" s="746" t="s">
        <v>4982</v>
      </c>
      <c r="E1157" s="747" t="s">
        <v>3889</v>
      </c>
      <c r="F1157" s="745" t="s">
        <v>3881</v>
      </c>
      <c r="G1157" s="745" t="s">
        <v>4184</v>
      </c>
      <c r="H1157" s="745" t="s">
        <v>551</v>
      </c>
      <c r="I1157" s="745" t="s">
        <v>918</v>
      </c>
      <c r="J1157" s="745" t="s">
        <v>919</v>
      </c>
      <c r="K1157" s="745" t="s">
        <v>4185</v>
      </c>
      <c r="L1157" s="748">
        <v>175.73</v>
      </c>
      <c r="M1157" s="748">
        <v>351.46</v>
      </c>
      <c r="N1157" s="745">
        <v>2</v>
      </c>
      <c r="O1157" s="749">
        <v>0.5</v>
      </c>
      <c r="P1157" s="748"/>
      <c r="Q1157" s="750">
        <v>0</v>
      </c>
      <c r="R1157" s="745"/>
      <c r="S1157" s="750">
        <v>0</v>
      </c>
      <c r="T1157" s="749"/>
      <c r="U1157" s="744">
        <v>0</v>
      </c>
    </row>
    <row r="1158" spans="1:21" ht="14.4" customHeight="1" x14ac:dyDescent="0.3">
      <c r="A1158" s="743">
        <v>30</v>
      </c>
      <c r="B1158" s="745" t="s">
        <v>550</v>
      </c>
      <c r="C1158" s="745">
        <v>89301303</v>
      </c>
      <c r="D1158" s="746" t="s">
        <v>4982</v>
      </c>
      <c r="E1158" s="747" t="s">
        <v>3889</v>
      </c>
      <c r="F1158" s="745" t="s">
        <v>3881</v>
      </c>
      <c r="G1158" s="745" t="s">
        <v>4310</v>
      </c>
      <c r="H1158" s="745" t="s">
        <v>2717</v>
      </c>
      <c r="I1158" s="745" t="s">
        <v>3480</v>
      </c>
      <c r="J1158" s="745" t="s">
        <v>3481</v>
      </c>
      <c r="K1158" s="745" t="s">
        <v>3785</v>
      </c>
      <c r="L1158" s="748">
        <v>116.8</v>
      </c>
      <c r="M1158" s="748">
        <v>233.6</v>
      </c>
      <c r="N1158" s="745">
        <v>2</v>
      </c>
      <c r="O1158" s="749">
        <v>1</v>
      </c>
      <c r="P1158" s="748"/>
      <c r="Q1158" s="750">
        <v>0</v>
      </c>
      <c r="R1158" s="745"/>
      <c r="S1158" s="750">
        <v>0</v>
      </c>
      <c r="T1158" s="749"/>
      <c r="U1158" s="744">
        <v>0</v>
      </c>
    </row>
    <row r="1159" spans="1:21" ht="14.4" customHeight="1" x14ac:dyDescent="0.3">
      <c r="A1159" s="743">
        <v>30</v>
      </c>
      <c r="B1159" s="745" t="s">
        <v>550</v>
      </c>
      <c r="C1159" s="745">
        <v>89301303</v>
      </c>
      <c r="D1159" s="746" t="s">
        <v>4982</v>
      </c>
      <c r="E1159" s="747" t="s">
        <v>3889</v>
      </c>
      <c r="F1159" s="745" t="s">
        <v>3881</v>
      </c>
      <c r="G1159" s="745" t="s">
        <v>3998</v>
      </c>
      <c r="H1159" s="745" t="s">
        <v>551</v>
      </c>
      <c r="I1159" s="745" t="s">
        <v>4001</v>
      </c>
      <c r="J1159" s="745" t="s">
        <v>3999</v>
      </c>
      <c r="K1159" s="745" t="s">
        <v>3808</v>
      </c>
      <c r="L1159" s="748">
        <v>0</v>
      </c>
      <c r="M1159" s="748">
        <v>0</v>
      </c>
      <c r="N1159" s="745">
        <v>3</v>
      </c>
      <c r="O1159" s="749">
        <v>1</v>
      </c>
      <c r="P1159" s="748"/>
      <c r="Q1159" s="750"/>
      <c r="R1159" s="745"/>
      <c r="S1159" s="750">
        <v>0</v>
      </c>
      <c r="T1159" s="749"/>
      <c r="U1159" s="744">
        <v>0</v>
      </c>
    </row>
    <row r="1160" spans="1:21" ht="14.4" customHeight="1" x14ac:dyDescent="0.3">
      <c r="A1160" s="743">
        <v>30</v>
      </c>
      <c r="B1160" s="745" t="s">
        <v>550</v>
      </c>
      <c r="C1160" s="745">
        <v>89301303</v>
      </c>
      <c r="D1160" s="746" t="s">
        <v>4982</v>
      </c>
      <c r="E1160" s="747" t="s">
        <v>3889</v>
      </c>
      <c r="F1160" s="745" t="s">
        <v>3881</v>
      </c>
      <c r="G1160" s="745" t="s">
        <v>3998</v>
      </c>
      <c r="H1160" s="745" t="s">
        <v>551</v>
      </c>
      <c r="I1160" s="745" t="s">
        <v>4211</v>
      </c>
      <c r="J1160" s="745" t="s">
        <v>3999</v>
      </c>
      <c r="K1160" s="745" t="s">
        <v>4212</v>
      </c>
      <c r="L1160" s="748">
        <v>34.31</v>
      </c>
      <c r="M1160" s="748">
        <v>68.62</v>
      </c>
      <c r="N1160" s="745">
        <v>2</v>
      </c>
      <c r="O1160" s="749">
        <v>1.5</v>
      </c>
      <c r="P1160" s="748"/>
      <c r="Q1160" s="750">
        <v>0</v>
      </c>
      <c r="R1160" s="745"/>
      <c r="S1160" s="750">
        <v>0</v>
      </c>
      <c r="T1160" s="749"/>
      <c r="U1160" s="744">
        <v>0</v>
      </c>
    </row>
    <row r="1161" spans="1:21" ht="14.4" customHeight="1" x14ac:dyDescent="0.3">
      <c r="A1161" s="743">
        <v>30</v>
      </c>
      <c r="B1161" s="745" t="s">
        <v>550</v>
      </c>
      <c r="C1161" s="745">
        <v>89301303</v>
      </c>
      <c r="D1161" s="746" t="s">
        <v>4982</v>
      </c>
      <c r="E1161" s="747" t="s">
        <v>3889</v>
      </c>
      <c r="F1161" s="745" t="s">
        <v>3881</v>
      </c>
      <c r="G1161" s="745" t="s">
        <v>4006</v>
      </c>
      <c r="H1161" s="745" t="s">
        <v>551</v>
      </c>
      <c r="I1161" s="745" t="s">
        <v>1110</v>
      </c>
      <c r="J1161" s="745" t="s">
        <v>4007</v>
      </c>
      <c r="K1161" s="745" t="s">
        <v>4008</v>
      </c>
      <c r="L1161" s="748">
        <v>91.14</v>
      </c>
      <c r="M1161" s="748">
        <v>91.14</v>
      </c>
      <c r="N1161" s="745">
        <v>1</v>
      </c>
      <c r="O1161" s="749">
        <v>0.5</v>
      </c>
      <c r="P1161" s="748"/>
      <c r="Q1161" s="750">
        <v>0</v>
      </c>
      <c r="R1161" s="745"/>
      <c r="S1161" s="750">
        <v>0</v>
      </c>
      <c r="T1161" s="749"/>
      <c r="U1161" s="744">
        <v>0</v>
      </c>
    </row>
    <row r="1162" spans="1:21" ht="14.4" customHeight="1" x14ac:dyDescent="0.3">
      <c r="A1162" s="743">
        <v>30</v>
      </c>
      <c r="B1162" s="745" t="s">
        <v>550</v>
      </c>
      <c r="C1162" s="745">
        <v>89301303</v>
      </c>
      <c r="D1162" s="746" t="s">
        <v>4982</v>
      </c>
      <c r="E1162" s="747" t="s">
        <v>3889</v>
      </c>
      <c r="F1162" s="745" t="s">
        <v>3881</v>
      </c>
      <c r="G1162" s="745" t="s">
        <v>4327</v>
      </c>
      <c r="H1162" s="745" t="s">
        <v>2717</v>
      </c>
      <c r="I1162" s="745" t="s">
        <v>4835</v>
      </c>
      <c r="J1162" s="745" t="s">
        <v>2924</v>
      </c>
      <c r="K1162" s="745" t="s">
        <v>1315</v>
      </c>
      <c r="L1162" s="748">
        <v>0</v>
      </c>
      <c r="M1162" s="748">
        <v>0</v>
      </c>
      <c r="N1162" s="745">
        <v>1</v>
      </c>
      <c r="O1162" s="749">
        <v>1</v>
      </c>
      <c r="P1162" s="748">
        <v>0</v>
      </c>
      <c r="Q1162" s="750"/>
      <c r="R1162" s="745">
        <v>1</v>
      </c>
      <c r="S1162" s="750">
        <v>1</v>
      </c>
      <c r="T1162" s="749">
        <v>1</v>
      </c>
      <c r="U1162" s="744">
        <v>1</v>
      </c>
    </row>
    <row r="1163" spans="1:21" ht="14.4" customHeight="1" x14ac:dyDescent="0.3">
      <c r="A1163" s="743">
        <v>30</v>
      </c>
      <c r="B1163" s="745" t="s">
        <v>550</v>
      </c>
      <c r="C1163" s="745">
        <v>89301303</v>
      </c>
      <c r="D1163" s="746" t="s">
        <v>4982</v>
      </c>
      <c r="E1163" s="747" t="s">
        <v>3889</v>
      </c>
      <c r="F1163" s="745" t="s">
        <v>3881</v>
      </c>
      <c r="G1163" s="745" t="s">
        <v>4836</v>
      </c>
      <c r="H1163" s="745" t="s">
        <v>551</v>
      </c>
      <c r="I1163" s="745" t="s">
        <v>2566</v>
      </c>
      <c r="J1163" s="745" t="s">
        <v>2567</v>
      </c>
      <c r="K1163" s="745" t="s">
        <v>2568</v>
      </c>
      <c r="L1163" s="748">
        <v>95.08</v>
      </c>
      <c r="M1163" s="748">
        <v>285.24</v>
      </c>
      <c r="N1163" s="745">
        <v>3</v>
      </c>
      <c r="O1163" s="749">
        <v>1</v>
      </c>
      <c r="P1163" s="748"/>
      <c r="Q1163" s="750">
        <v>0</v>
      </c>
      <c r="R1163" s="745"/>
      <c r="S1163" s="750">
        <v>0</v>
      </c>
      <c r="T1163" s="749"/>
      <c r="U1163" s="744">
        <v>0</v>
      </c>
    </row>
    <row r="1164" spans="1:21" ht="14.4" customHeight="1" x14ac:dyDescent="0.3">
      <c r="A1164" s="743">
        <v>30</v>
      </c>
      <c r="B1164" s="745" t="s">
        <v>550</v>
      </c>
      <c r="C1164" s="745">
        <v>89301303</v>
      </c>
      <c r="D1164" s="746" t="s">
        <v>4982</v>
      </c>
      <c r="E1164" s="747" t="s">
        <v>3889</v>
      </c>
      <c r="F1164" s="745" t="s">
        <v>3881</v>
      </c>
      <c r="G1164" s="745" t="s">
        <v>4037</v>
      </c>
      <c r="H1164" s="745" t="s">
        <v>551</v>
      </c>
      <c r="I1164" s="745" t="s">
        <v>4837</v>
      </c>
      <c r="J1164" s="745" t="s">
        <v>4838</v>
      </c>
      <c r="K1164" s="745" t="s">
        <v>4839</v>
      </c>
      <c r="L1164" s="748">
        <v>26.58</v>
      </c>
      <c r="M1164" s="748">
        <v>79.739999999999995</v>
      </c>
      <c r="N1164" s="745">
        <v>3</v>
      </c>
      <c r="O1164" s="749">
        <v>0.5</v>
      </c>
      <c r="P1164" s="748"/>
      <c r="Q1164" s="750">
        <v>0</v>
      </c>
      <c r="R1164" s="745"/>
      <c r="S1164" s="750">
        <v>0</v>
      </c>
      <c r="T1164" s="749"/>
      <c r="U1164" s="744">
        <v>0</v>
      </c>
    </row>
    <row r="1165" spans="1:21" ht="14.4" customHeight="1" x14ac:dyDescent="0.3">
      <c r="A1165" s="743">
        <v>30</v>
      </c>
      <c r="B1165" s="745" t="s">
        <v>550</v>
      </c>
      <c r="C1165" s="745">
        <v>89301303</v>
      </c>
      <c r="D1165" s="746" t="s">
        <v>4982</v>
      </c>
      <c r="E1165" s="747" t="s">
        <v>3889</v>
      </c>
      <c r="F1165" s="745" t="s">
        <v>3881</v>
      </c>
      <c r="G1165" s="745" t="s">
        <v>4037</v>
      </c>
      <c r="H1165" s="745" t="s">
        <v>551</v>
      </c>
      <c r="I1165" s="745" t="s">
        <v>4840</v>
      </c>
      <c r="J1165" s="745" t="s">
        <v>4838</v>
      </c>
      <c r="K1165" s="745" t="s">
        <v>4841</v>
      </c>
      <c r="L1165" s="748">
        <v>86.41</v>
      </c>
      <c r="M1165" s="748">
        <v>172.82</v>
      </c>
      <c r="N1165" s="745">
        <v>2</v>
      </c>
      <c r="O1165" s="749">
        <v>0.5</v>
      </c>
      <c r="P1165" s="748"/>
      <c r="Q1165" s="750">
        <v>0</v>
      </c>
      <c r="R1165" s="745"/>
      <c r="S1165" s="750">
        <v>0</v>
      </c>
      <c r="T1165" s="749"/>
      <c r="U1165" s="744">
        <v>0</v>
      </c>
    </row>
    <row r="1166" spans="1:21" ht="14.4" customHeight="1" x14ac:dyDescent="0.3">
      <c r="A1166" s="743">
        <v>30</v>
      </c>
      <c r="B1166" s="745" t="s">
        <v>550</v>
      </c>
      <c r="C1166" s="745">
        <v>89301303</v>
      </c>
      <c r="D1166" s="746" t="s">
        <v>4982</v>
      </c>
      <c r="E1166" s="747" t="s">
        <v>3889</v>
      </c>
      <c r="F1166" s="745" t="s">
        <v>3881</v>
      </c>
      <c r="G1166" s="745" t="s">
        <v>4037</v>
      </c>
      <c r="H1166" s="745" t="s">
        <v>551</v>
      </c>
      <c r="I1166" s="745" t="s">
        <v>4840</v>
      </c>
      <c r="J1166" s="745" t="s">
        <v>4838</v>
      </c>
      <c r="K1166" s="745" t="s">
        <v>4841</v>
      </c>
      <c r="L1166" s="748">
        <v>53.16</v>
      </c>
      <c r="M1166" s="748">
        <v>106.32</v>
      </c>
      <c r="N1166" s="745">
        <v>2</v>
      </c>
      <c r="O1166" s="749">
        <v>0.5</v>
      </c>
      <c r="P1166" s="748"/>
      <c r="Q1166" s="750">
        <v>0</v>
      </c>
      <c r="R1166" s="745"/>
      <c r="S1166" s="750">
        <v>0</v>
      </c>
      <c r="T1166" s="749"/>
      <c r="U1166" s="744">
        <v>0</v>
      </c>
    </row>
    <row r="1167" spans="1:21" ht="14.4" customHeight="1" x14ac:dyDescent="0.3">
      <c r="A1167" s="743">
        <v>30</v>
      </c>
      <c r="B1167" s="745" t="s">
        <v>550</v>
      </c>
      <c r="C1167" s="745">
        <v>89301303</v>
      </c>
      <c r="D1167" s="746" t="s">
        <v>4982</v>
      </c>
      <c r="E1167" s="747" t="s">
        <v>3889</v>
      </c>
      <c r="F1167" s="745" t="s">
        <v>3881</v>
      </c>
      <c r="G1167" s="745" t="s">
        <v>4842</v>
      </c>
      <c r="H1167" s="745" t="s">
        <v>551</v>
      </c>
      <c r="I1167" s="745" t="s">
        <v>4843</v>
      </c>
      <c r="J1167" s="745" t="s">
        <v>3398</v>
      </c>
      <c r="K1167" s="745" t="s">
        <v>4844</v>
      </c>
      <c r="L1167" s="748">
        <v>228.89</v>
      </c>
      <c r="M1167" s="748">
        <v>228.89</v>
      </c>
      <c r="N1167" s="745">
        <v>1</v>
      </c>
      <c r="O1167" s="749">
        <v>1</v>
      </c>
      <c r="P1167" s="748"/>
      <c r="Q1167" s="750">
        <v>0</v>
      </c>
      <c r="R1167" s="745"/>
      <c r="S1167" s="750">
        <v>0</v>
      </c>
      <c r="T1167" s="749"/>
      <c r="U1167" s="744">
        <v>0</v>
      </c>
    </row>
    <row r="1168" spans="1:21" ht="14.4" customHeight="1" x14ac:dyDescent="0.3">
      <c r="A1168" s="743">
        <v>30</v>
      </c>
      <c r="B1168" s="745" t="s">
        <v>550</v>
      </c>
      <c r="C1168" s="745">
        <v>89301303</v>
      </c>
      <c r="D1168" s="746" t="s">
        <v>4982</v>
      </c>
      <c r="E1168" s="747" t="s">
        <v>3889</v>
      </c>
      <c r="F1168" s="745" t="s">
        <v>3881</v>
      </c>
      <c r="G1168" s="745" t="s">
        <v>4845</v>
      </c>
      <c r="H1168" s="745" t="s">
        <v>2717</v>
      </c>
      <c r="I1168" s="745" t="s">
        <v>4846</v>
      </c>
      <c r="J1168" s="745" t="s">
        <v>4847</v>
      </c>
      <c r="K1168" s="745" t="s">
        <v>4848</v>
      </c>
      <c r="L1168" s="748">
        <v>1019.11</v>
      </c>
      <c r="M1168" s="748">
        <v>1019.11</v>
      </c>
      <c r="N1168" s="745">
        <v>1</v>
      </c>
      <c r="O1168" s="749">
        <v>1</v>
      </c>
      <c r="P1168" s="748">
        <v>1019.11</v>
      </c>
      <c r="Q1168" s="750">
        <v>1</v>
      </c>
      <c r="R1168" s="745">
        <v>1</v>
      </c>
      <c r="S1168" s="750">
        <v>1</v>
      </c>
      <c r="T1168" s="749">
        <v>1</v>
      </c>
      <c r="U1168" s="744">
        <v>1</v>
      </c>
    </row>
    <row r="1169" spans="1:21" ht="14.4" customHeight="1" x14ac:dyDescent="0.3">
      <c r="A1169" s="743">
        <v>30</v>
      </c>
      <c r="B1169" s="745" t="s">
        <v>550</v>
      </c>
      <c r="C1169" s="745">
        <v>89301303</v>
      </c>
      <c r="D1169" s="746" t="s">
        <v>4982</v>
      </c>
      <c r="E1169" s="747" t="s">
        <v>3889</v>
      </c>
      <c r="F1169" s="745" t="s">
        <v>3881</v>
      </c>
      <c r="G1169" s="745" t="s">
        <v>4845</v>
      </c>
      <c r="H1169" s="745" t="s">
        <v>2717</v>
      </c>
      <c r="I1169" s="745" t="s">
        <v>4849</v>
      </c>
      <c r="J1169" s="745" t="s">
        <v>4850</v>
      </c>
      <c r="K1169" s="745" t="s">
        <v>4851</v>
      </c>
      <c r="L1169" s="748">
        <v>1359.61</v>
      </c>
      <c r="M1169" s="748">
        <v>1359.61</v>
      </c>
      <c r="N1169" s="745">
        <v>1</v>
      </c>
      <c r="O1169" s="749">
        <v>1</v>
      </c>
      <c r="P1169" s="748">
        <v>1359.61</v>
      </c>
      <c r="Q1169" s="750">
        <v>1</v>
      </c>
      <c r="R1169" s="745">
        <v>1</v>
      </c>
      <c r="S1169" s="750">
        <v>1</v>
      </c>
      <c r="T1169" s="749">
        <v>1</v>
      </c>
      <c r="U1169" s="744">
        <v>1</v>
      </c>
    </row>
    <row r="1170" spans="1:21" ht="14.4" customHeight="1" x14ac:dyDescent="0.3">
      <c r="A1170" s="743">
        <v>30</v>
      </c>
      <c r="B1170" s="745" t="s">
        <v>550</v>
      </c>
      <c r="C1170" s="745">
        <v>89301303</v>
      </c>
      <c r="D1170" s="746" t="s">
        <v>4982</v>
      </c>
      <c r="E1170" s="747" t="s">
        <v>3889</v>
      </c>
      <c r="F1170" s="745" t="s">
        <v>3881</v>
      </c>
      <c r="G1170" s="745" t="s">
        <v>4076</v>
      </c>
      <c r="H1170" s="745" t="s">
        <v>551</v>
      </c>
      <c r="I1170" s="745" t="s">
        <v>2000</v>
      </c>
      <c r="J1170" s="745" t="s">
        <v>1401</v>
      </c>
      <c r="K1170" s="745" t="s">
        <v>1601</v>
      </c>
      <c r="L1170" s="748">
        <v>610.14</v>
      </c>
      <c r="M1170" s="748">
        <v>610.14</v>
      </c>
      <c r="N1170" s="745">
        <v>1</v>
      </c>
      <c r="O1170" s="749">
        <v>1</v>
      </c>
      <c r="P1170" s="748">
        <v>610.14</v>
      </c>
      <c r="Q1170" s="750">
        <v>1</v>
      </c>
      <c r="R1170" s="745">
        <v>1</v>
      </c>
      <c r="S1170" s="750">
        <v>1</v>
      </c>
      <c r="T1170" s="749">
        <v>1</v>
      </c>
      <c r="U1170" s="744">
        <v>1</v>
      </c>
    </row>
    <row r="1171" spans="1:21" ht="14.4" customHeight="1" x14ac:dyDescent="0.3">
      <c r="A1171" s="743">
        <v>30</v>
      </c>
      <c r="B1171" s="745" t="s">
        <v>550</v>
      </c>
      <c r="C1171" s="745">
        <v>89301303</v>
      </c>
      <c r="D1171" s="746" t="s">
        <v>4982</v>
      </c>
      <c r="E1171" s="747" t="s">
        <v>3889</v>
      </c>
      <c r="F1171" s="745" t="s">
        <v>3881</v>
      </c>
      <c r="G1171" s="745" t="s">
        <v>4506</v>
      </c>
      <c r="H1171" s="745" t="s">
        <v>551</v>
      </c>
      <c r="I1171" s="745" t="s">
        <v>1853</v>
      </c>
      <c r="J1171" s="745" t="s">
        <v>4507</v>
      </c>
      <c r="K1171" s="745" t="s">
        <v>1008</v>
      </c>
      <c r="L1171" s="748">
        <v>117.41</v>
      </c>
      <c r="M1171" s="748">
        <v>1056.69</v>
      </c>
      <c r="N1171" s="745">
        <v>9</v>
      </c>
      <c r="O1171" s="749">
        <v>1.5</v>
      </c>
      <c r="P1171" s="748"/>
      <c r="Q1171" s="750">
        <v>0</v>
      </c>
      <c r="R1171" s="745"/>
      <c r="S1171" s="750">
        <v>0</v>
      </c>
      <c r="T1171" s="749"/>
      <c r="U1171" s="744">
        <v>0</v>
      </c>
    </row>
    <row r="1172" spans="1:21" ht="14.4" customHeight="1" x14ac:dyDescent="0.3">
      <c r="A1172" s="743">
        <v>30</v>
      </c>
      <c r="B1172" s="745" t="s">
        <v>550</v>
      </c>
      <c r="C1172" s="745">
        <v>89301303</v>
      </c>
      <c r="D1172" s="746" t="s">
        <v>4982</v>
      </c>
      <c r="E1172" s="747" t="s">
        <v>3889</v>
      </c>
      <c r="F1172" s="745" t="s">
        <v>3881</v>
      </c>
      <c r="G1172" s="745" t="s">
        <v>4097</v>
      </c>
      <c r="H1172" s="745" t="s">
        <v>551</v>
      </c>
      <c r="I1172" s="745" t="s">
        <v>866</v>
      </c>
      <c r="J1172" s="745" t="s">
        <v>867</v>
      </c>
      <c r="K1172" s="745" t="s">
        <v>4852</v>
      </c>
      <c r="L1172" s="748">
        <v>116.52</v>
      </c>
      <c r="M1172" s="748">
        <v>233.04</v>
      </c>
      <c r="N1172" s="745">
        <v>2</v>
      </c>
      <c r="O1172" s="749">
        <v>1</v>
      </c>
      <c r="P1172" s="748"/>
      <c r="Q1172" s="750">
        <v>0</v>
      </c>
      <c r="R1172" s="745"/>
      <c r="S1172" s="750">
        <v>0</v>
      </c>
      <c r="T1172" s="749"/>
      <c r="U1172" s="744">
        <v>0</v>
      </c>
    </row>
    <row r="1173" spans="1:21" ht="14.4" customHeight="1" x14ac:dyDescent="0.3">
      <c r="A1173" s="743">
        <v>30</v>
      </c>
      <c r="B1173" s="745" t="s">
        <v>550</v>
      </c>
      <c r="C1173" s="745">
        <v>89301303</v>
      </c>
      <c r="D1173" s="746" t="s">
        <v>4982</v>
      </c>
      <c r="E1173" s="747" t="s">
        <v>3889</v>
      </c>
      <c r="F1173" s="745" t="s">
        <v>3881</v>
      </c>
      <c r="G1173" s="745" t="s">
        <v>4103</v>
      </c>
      <c r="H1173" s="745" t="s">
        <v>551</v>
      </c>
      <c r="I1173" s="745" t="s">
        <v>1221</v>
      </c>
      <c r="J1173" s="745" t="s">
        <v>1222</v>
      </c>
      <c r="K1173" s="745" t="s">
        <v>4104</v>
      </c>
      <c r="L1173" s="748">
        <v>472.71</v>
      </c>
      <c r="M1173" s="748">
        <v>2836.2599999999998</v>
      </c>
      <c r="N1173" s="745">
        <v>6</v>
      </c>
      <c r="O1173" s="749">
        <v>1</v>
      </c>
      <c r="P1173" s="748"/>
      <c r="Q1173" s="750">
        <v>0</v>
      </c>
      <c r="R1173" s="745"/>
      <c r="S1173" s="750">
        <v>0</v>
      </c>
      <c r="T1173" s="749"/>
      <c r="U1173" s="744">
        <v>0</v>
      </c>
    </row>
    <row r="1174" spans="1:21" ht="14.4" customHeight="1" x14ac:dyDescent="0.3">
      <c r="A1174" s="743">
        <v>30</v>
      </c>
      <c r="B1174" s="745" t="s">
        <v>550</v>
      </c>
      <c r="C1174" s="745">
        <v>89301303</v>
      </c>
      <c r="D1174" s="746" t="s">
        <v>4982</v>
      </c>
      <c r="E1174" s="747" t="s">
        <v>3889</v>
      </c>
      <c r="F1174" s="745" t="s">
        <v>3881</v>
      </c>
      <c r="G1174" s="745" t="s">
        <v>4103</v>
      </c>
      <c r="H1174" s="745" t="s">
        <v>551</v>
      </c>
      <c r="I1174" s="745" t="s">
        <v>1221</v>
      </c>
      <c r="J1174" s="745" t="s">
        <v>1222</v>
      </c>
      <c r="K1174" s="745" t="s">
        <v>4104</v>
      </c>
      <c r="L1174" s="748">
        <v>687.56</v>
      </c>
      <c r="M1174" s="748">
        <v>4125.3599999999997</v>
      </c>
      <c r="N1174" s="745">
        <v>6</v>
      </c>
      <c r="O1174" s="749">
        <v>1.5</v>
      </c>
      <c r="P1174" s="748">
        <v>2062.6799999999998</v>
      </c>
      <c r="Q1174" s="750">
        <v>0.5</v>
      </c>
      <c r="R1174" s="745">
        <v>3</v>
      </c>
      <c r="S1174" s="750">
        <v>0.5</v>
      </c>
      <c r="T1174" s="749">
        <v>1</v>
      </c>
      <c r="U1174" s="744">
        <v>0.66666666666666663</v>
      </c>
    </row>
    <row r="1175" spans="1:21" ht="14.4" customHeight="1" x14ac:dyDescent="0.3">
      <c r="A1175" s="743">
        <v>30</v>
      </c>
      <c r="B1175" s="745" t="s">
        <v>550</v>
      </c>
      <c r="C1175" s="745">
        <v>89301303</v>
      </c>
      <c r="D1175" s="746" t="s">
        <v>4982</v>
      </c>
      <c r="E1175" s="747" t="s">
        <v>3889</v>
      </c>
      <c r="F1175" s="745" t="s">
        <v>3881</v>
      </c>
      <c r="G1175" s="745" t="s">
        <v>4111</v>
      </c>
      <c r="H1175" s="745" t="s">
        <v>551</v>
      </c>
      <c r="I1175" s="745" t="s">
        <v>4112</v>
      </c>
      <c r="J1175" s="745" t="s">
        <v>4113</v>
      </c>
      <c r="K1175" s="745" t="s">
        <v>4114</v>
      </c>
      <c r="L1175" s="748">
        <v>0</v>
      </c>
      <c r="M1175" s="748">
        <v>0</v>
      </c>
      <c r="N1175" s="745">
        <v>2</v>
      </c>
      <c r="O1175" s="749">
        <v>0.5</v>
      </c>
      <c r="P1175" s="748"/>
      <c r="Q1175" s="750"/>
      <c r="R1175" s="745"/>
      <c r="S1175" s="750">
        <v>0</v>
      </c>
      <c r="T1175" s="749"/>
      <c r="U1175" s="744">
        <v>0</v>
      </c>
    </row>
    <row r="1176" spans="1:21" ht="14.4" customHeight="1" x14ac:dyDescent="0.3">
      <c r="A1176" s="743">
        <v>30</v>
      </c>
      <c r="B1176" s="745" t="s">
        <v>550</v>
      </c>
      <c r="C1176" s="745">
        <v>89301303</v>
      </c>
      <c r="D1176" s="746" t="s">
        <v>4982</v>
      </c>
      <c r="E1176" s="747" t="s">
        <v>3889</v>
      </c>
      <c r="F1176" s="745" t="s">
        <v>3881</v>
      </c>
      <c r="G1176" s="745" t="s">
        <v>4132</v>
      </c>
      <c r="H1176" s="745" t="s">
        <v>551</v>
      </c>
      <c r="I1176" s="745" t="s">
        <v>1129</v>
      </c>
      <c r="J1176" s="745" t="s">
        <v>1130</v>
      </c>
      <c r="K1176" s="745" t="s">
        <v>1131</v>
      </c>
      <c r="L1176" s="748">
        <v>45.94</v>
      </c>
      <c r="M1176" s="748">
        <v>91.88</v>
      </c>
      <c r="N1176" s="745">
        <v>2</v>
      </c>
      <c r="O1176" s="749">
        <v>0.5</v>
      </c>
      <c r="P1176" s="748"/>
      <c r="Q1176" s="750">
        <v>0</v>
      </c>
      <c r="R1176" s="745"/>
      <c r="S1176" s="750">
        <v>0</v>
      </c>
      <c r="T1176" s="749"/>
      <c r="U1176" s="744">
        <v>0</v>
      </c>
    </row>
    <row r="1177" spans="1:21" ht="14.4" customHeight="1" x14ac:dyDescent="0.3">
      <c r="A1177" s="743">
        <v>30</v>
      </c>
      <c r="B1177" s="745" t="s">
        <v>550</v>
      </c>
      <c r="C1177" s="745">
        <v>89301303</v>
      </c>
      <c r="D1177" s="746" t="s">
        <v>4982</v>
      </c>
      <c r="E1177" s="747" t="s">
        <v>3889</v>
      </c>
      <c r="F1177" s="745" t="s">
        <v>3882</v>
      </c>
      <c r="G1177" s="745" t="s">
        <v>4145</v>
      </c>
      <c r="H1177" s="745" t="s">
        <v>551</v>
      </c>
      <c r="I1177" s="745" t="s">
        <v>4853</v>
      </c>
      <c r="J1177" s="745" t="s">
        <v>4004</v>
      </c>
      <c r="K1177" s="745"/>
      <c r="L1177" s="748">
        <v>0</v>
      </c>
      <c r="M1177" s="748">
        <v>0</v>
      </c>
      <c r="N1177" s="745">
        <v>1</v>
      </c>
      <c r="O1177" s="749">
        <v>1</v>
      </c>
      <c r="P1177" s="748"/>
      <c r="Q1177" s="750"/>
      <c r="R1177" s="745"/>
      <c r="S1177" s="750">
        <v>0</v>
      </c>
      <c r="T1177" s="749"/>
      <c r="U1177" s="744">
        <v>0</v>
      </c>
    </row>
    <row r="1178" spans="1:21" ht="14.4" customHeight="1" x14ac:dyDescent="0.3">
      <c r="A1178" s="743">
        <v>30</v>
      </c>
      <c r="B1178" s="745" t="s">
        <v>550</v>
      </c>
      <c r="C1178" s="745">
        <v>89301303</v>
      </c>
      <c r="D1178" s="746" t="s">
        <v>4982</v>
      </c>
      <c r="E1178" s="747" t="s">
        <v>3890</v>
      </c>
      <c r="F1178" s="745" t="s">
        <v>3881</v>
      </c>
      <c r="G1178" s="745" t="s">
        <v>3902</v>
      </c>
      <c r="H1178" s="745" t="s">
        <v>551</v>
      </c>
      <c r="I1178" s="745" t="s">
        <v>3904</v>
      </c>
      <c r="J1178" s="745" t="s">
        <v>1388</v>
      </c>
      <c r="K1178" s="745" t="s">
        <v>1289</v>
      </c>
      <c r="L1178" s="748">
        <v>0</v>
      </c>
      <c r="M1178" s="748">
        <v>0</v>
      </c>
      <c r="N1178" s="745">
        <v>2</v>
      </c>
      <c r="O1178" s="749">
        <v>0.5</v>
      </c>
      <c r="P1178" s="748"/>
      <c r="Q1178" s="750"/>
      <c r="R1178" s="745"/>
      <c r="S1178" s="750">
        <v>0</v>
      </c>
      <c r="T1178" s="749"/>
      <c r="U1178" s="744">
        <v>0</v>
      </c>
    </row>
    <row r="1179" spans="1:21" ht="14.4" customHeight="1" x14ac:dyDescent="0.3">
      <c r="A1179" s="743">
        <v>30</v>
      </c>
      <c r="B1179" s="745" t="s">
        <v>550</v>
      </c>
      <c r="C1179" s="745">
        <v>89301303</v>
      </c>
      <c r="D1179" s="746" t="s">
        <v>4982</v>
      </c>
      <c r="E1179" s="747" t="s">
        <v>3890</v>
      </c>
      <c r="F1179" s="745" t="s">
        <v>3881</v>
      </c>
      <c r="G1179" s="745" t="s">
        <v>3911</v>
      </c>
      <c r="H1179" s="745" t="s">
        <v>551</v>
      </c>
      <c r="I1179" s="745" t="s">
        <v>4854</v>
      </c>
      <c r="J1179" s="745" t="s">
        <v>4855</v>
      </c>
      <c r="K1179" s="745" t="s">
        <v>2004</v>
      </c>
      <c r="L1179" s="748">
        <v>124.32</v>
      </c>
      <c r="M1179" s="748">
        <v>124.32</v>
      </c>
      <c r="N1179" s="745">
        <v>1</v>
      </c>
      <c r="O1179" s="749">
        <v>0.5</v>
      </c>
      <c r="P1179" s="748"/>
      <c r="Q1179" s="750">
        <v>0</v>
      </c>
      <c r="R1179" s="745"/>
      <c r="S1179" s="750">
        <v>0</v>
      </c>
      <c r="T1179" s="749"/>
      <c r="U1179" s="744">
        <v>0</v>
      </c>
    </row>
    <row r="1180" spans="1:21" ht="14.4" customHeight="1" x14ac:dyDescent="0.3">
      <c r="A1180" s="743">
        <v>30</v>
      </c>
      <c r="B1180" s="745" t="s">
        <v>550</v>
      </c>
      <c r="C1180" s="745">
        <v>89301303</v>
      </c>
      <c r="D1180" s="746" t="s">
        <v>4982</v>
      </c>
      <c r="E1180" s="747" t="s">
        <v>3890</v>
      </c>
      <c r="F1180" s="745" t="s">
        <v>3881</v>
      </c>
      <c r="G1180" s="745" t="s">
        <v>4031</v>
      </c>
      <c r="H1180" s="745" t="s">
        <v>551</v>
      </c>
      <c r="I1180" s="745" t="s">
        <v>4856</v>
      </c>
      <c r="J1180" s="745" t="s">
        <v>4684</v>
      </c>
      <c r="K1180" s="745" t="s">
        <v>4857</v>
      </c>
      <c r="L1180" s="748">
        <v>75.91</v>
      </c>
      <c r="M1180" s="748">
        <v>75.91</v>
      </c>
      <c r="N1180" s="745">
        <v>1</v>
      </c>
      <c r="O1180" s="749">
        <v>0.5</v>
      </c>
      <c r="P1180" s="748"/>
      <c r="Q1180" s="750">
        <v>0</v>
      </c>
      <c r="R1180" s="745"/>
      <c r="S1180" s="750">
        <v>0</v>
      </c>
      <c r="T1180" s="749"/>
      <c r="U1180" s="744">
        <v>0</v>
      </c>
    </row>
    <row r="1181" spans="1:21" ht="14.4" customHeight="1" x14ac:dyDescent="0.3">
      <c r="A1181" s="743">
        <v>30</v>
      </c>
      <c r="B1181" s="745" t="s">
        <v>550</v>
      </c>
      <c r="C1181" s="745">
        <v>89301303</v>
      </c>
      <c r="D1181" s="746" t="s">
        <v>4982</v>
      </c>
      <c r="E1181" s="747" t="s">
        <v>3890</v>
      </c>
      <c r="F1181" s="745" t="s">
        <v>3881</v>
      </c>
      <c r="G1181" s="745" t="s">
        <v>4067</v>
      </c>
      <c r="H1181" s="745" t="s">
        <v>2717</v>
      </c>
      <c r="I1181" s="745" t="s">
        <v>2821</v>
      </c>
      <c r="J1181" s="745" t="s">
        <v>2719</v>
      </c>
      <c r="K1181" s="745" t="s">
        <v>3675</v>
      </c>
      <c r="L1181" s="748">
        <v>48.98</v>
      </c>
      <c r="M1181" s="748">
        <v>48.98</v>
      </c>
      <c r="N1181" s="745">
        <v>1</v>
      </c>
      <c r="O1181" s="749">
        <v>1</v>
      </c>
      <c r="P1181" s="748"/>
      <c r="Q1181" s="750">
        <v>0</v>
      </c>
      <c r="R1181" s="745"/>
      <c r="S1181" s="750">
        <v>0</v>
      </c>
      <c r="T1181" s="749"/>
      <c r="U1181" s="744">
        <v>0</v>
      </c>
    </row>
    <row r="1182" spans="1:21" ht="14.4" customHeight="1" x14ac:dyDescent="0.3">
      <c r="A1182" s="743">
        <v>30</v>
      </c>
      <c r="B1182" s="745" t="s">
        <v>550</v>
      </c>
      <c r="C1182" s="745">
        <v>89301303</v>
      </c>
      <c r="D1182" s="746" t="s">
        <v>4982</v>
      </c>
      <c r="E1182" s="747" t="s">
        <v>3890</v>
      </c>
      <c r="F1182" s="745" t="s">
        <v>3881</v>
      </c>
      <c r="G1182" s="745" t="s">
        <v>4126</v>
      </c>
      <c r="H1182" s="745" t="s">
        <v>551</v>
      </c>
      <c r="I1182" s="745" t="s">
        <v>4273</v>
      </c>
      <c r="J1182" s="745" t="s">
        <v>4274</v>
      </c>
      <c r="K1182" s="745" t="s">
        <v>4275</v>
      </c>
      <c r="L1182" s="748">
        <v>157.01</v>
      </c>
      <c r="M1182" s="748">
        <v>157.01</v>
      </c>
      <c r="N1182" s="745">
        <v>1</v>
      </c>
      <c r="O1182" s="749">
        <v>0.5</v>
      </c>
      <c r="P1182" s="748"/>
      <c r="Q1182" s="750">
        <v>0</v>
      </c>
      <c r="R1182" s="745"/>
      <c r="S1182" s="750">
        <v>0</v>
      </c>
      <c r="T1182" s="749"/>
      <c r="U1182" s="744">
        <v>0</v>
      </c>
    </row>
    <row r="1183" spans="1:21" ht="14.4" customHeight="1" x14ac:dyDescent="0.3">
      <c r="A1183" s="743">
        <v>30</v>
      </c>
      <c r="B1183" s="745" t="s">
        <v>550</v>
      </c>
      <c r="C1183" s="745">
        <v>89301303</v>
      </c>
      <c r="D1183" s="746" t="s">
        <v>4982</v>
      </c>
      <c r="E1183" s="747" t="s">
        <v>3891</v>
      </c>
      <c r="F1183" s="745" t="s">
        <v>3881</v>
      </c>
      <c r="G1183" s="745" t="s">
        <v>4158</v>
      </c>
      <c r="H1183" s="745" t="s">
        <v>551</v>
      </c>
      <c r="I1183" s="745" t="s">
        <v>1125</v>
      </c>
      <c r="J1183" s="745" t="s">
        <v>4159</v>
      </c>
      <c r="K1183" s="745" t="s">
        <v>1361</v>
      </c>
      <c r="L1183" s="748">
        <v>44.89</v>
      </c>
      <c r="M1183" s="748">
        <v>134.67000000000002</v>
      </c>
      <c r="N1183" s="745">
        <v>3</v>
      </c>
      <c r="O1183" s="749">
        <v>0.5</v>
      </c>
      <c r="P1183" s="748">
        <v>134.67000000000002</v>
      </c>
      <c r="Q1183" s="750">
        <v>1</v>
      </c>
      <c r="R1183" s="745">
        <v>3</v>
      </c>
      <c r="S1183" s="750">
        <v>1</v>
      </c>
      <c r="T1183" s="749">
        <v>0.5</v>
      </c>
      <c r="U1183" s="744">
        <v>1</v>
      </c>
    </row>
    <row r="1184" spans="1:21" ht="14.4" customHeight="1" x14ac:dyDescent="0.3">
      <c r="A1184" s="743">
        <v>30</v>
      </c>
      <c r="B1184" s="745" t="s">
        <v>550</v>
      </c>
      <c r="C1184" s="745">
        <v>89301303</v>
      </c>
      <c r="D1184" s="746" t="s">
        <v>4982</v>
      </c>
      <c r="E1184" s="747" t="s">
        <v>3891</v>
      </c>
      <c r="F1184" s="745" t="s">
        <v>3881</v>
      </c>
      <c r="G1184" s="745" t="s">
        <v>3900</v>
      </c>
      <c r="H1184" s="745" t="s">
        <v>2717</v>
      </c>
      <c r="I1184" s="745" t="s">
        <v>2891</v>
      </c>
      <c r="J1184" s="745" t="s">
        <v>3837</v>
      </c>
      <c r="K1184" s="745" t="s">
        <v>3838</v>
      </c>
      <c r="L1184" s="748">
        <v>6.98</v>
      </c>
      <c r="M1184" s="748">
        <v>20.94</v>
      </c>
      <c r="N1184" s="745">
        <v>3</v>
      </c>
      <c r="O1184" s="749">
        <v>0.5</v>
      </c>
      <c r="P1184" s="748">
        <v>20.94</v>
      </c>
      <c r="Q1184" s="750">
        <v>1</v>
      </c>
      <c r="R1184" s="745">
        <v>3</v>
      </c>
      <c r="S1184" s="750">
        <v>1</v>
      </c>
      <c r="T1184" s="749">
        <v>0.5</v>
      </c>
      <c r="U1184" s="744">
        <v>1</v>
      </c>
    </row>
    <row r="1185" spans="1:21" ht="14.4" customHeight="1" x14ac:dyDescent="0.3">
      <c r="A1185" s="743">
        <v>30</v>
      </c>
      <c r="B1185" s="745" t="s">
        <v>550</v>
      </c>
      <c r="C1185" s="745">
        <v>89301303</v>
      </c>
      <c r="D1185" s="746" t="s">
        <v>4982</v>
      </c>
      <c r="E1185" s="747" t="s">
        <v>3891</v>
      </c>
      <c r="F1185" s="745" t="s">
        <v>3881</v>
      </c>
      <c r="G1185" s="745" t="s">
        <v>4035</v>
      </c>
      <c r="H1185" s="745" t="s">
        <v>551</v>
      </c>
      <c r="I1185" s="745" t="s">
        <v>4036</v>
      </c>
      <c r="J1185" s="745" t="s">
        <v>1979</v>
      </c>
      <c r="K1185" s="745" t="s">
        <v>1980</v>
      </c>
      <c r="L1185" s="748">
        <v>98.31</v>
      </c>
      <c r="M1185" s="748">
        <v>98.31</v>
      </c>
      <c r="N1185" s="745">
        <v>1</v>
      </c>
      <c r="O1185" s="749">
        <v>0.5</v>
      </c>
      <c r="P1185" s="748">
        <v>98.31</v>
      </c>
      <c r="Q1185" s="750">
        <v>1</v>
      </c>
      <c r="R1185" s="745">
        <v>1</v>
      </c>
      <c r="S1185" s="750">
        <v>1</v>
      </c>
      <c r="T1185" s="749">
        <v>0.5</v>
      </c>
      <c r="U1185" s="744">
        <v>1</v>
      </c>
    </row>
    <row r="1186" spans="1:21" ht="14.4" customHeight="1" x14ac:dyDescent="0.3">
      <c r="A1186" s="743">
        <v>30</v>
      </c>
      <c r="B1186" s="745" t="s">
        <v>550</v>
      </c>
      <c r="C1186" s="745">
        <v>89301303</v>
      </c>
      <c r="D1186" s="746" t="s">
        <v>4982</v>
      </c>
      <c r="E1186" s="747" t="s">
        <v>3891</v>
      </c>
      <c r="F1186" s="745" t="s">
        <v>3881</v>
      </c>
      <c r="G1186" s="745" t="s">
        <v>4074</v>
      </c>
      <c r="H1186" s="745" t="s">
        <v>2717</v>
      </c>
      <c r="I1186" s="745" t="s">
        <v>4858</v>
      </c>
      <c r="J1186" s="745" t="s">
        <v>2948</v>
      </c>
      <c r="K1186" s="745" t="s">
        <v>4859</v>
      </c>
      <c r="L1186" s="748">
        <v>168.21</v>
      </c>
      <c r="M1186" s="748">
        <v>168.21</v>
      </c>
      <c r="N1186" s="745">
        <v>1</v>
      </c>
      <c r="O1186" s="749">
        <v>0.5</v>
      </c>
      <c r="P1186" s="748">
        <v>168.21</v>
      </c>
      <c r="Q1186" s="750">
        <v>1</v>
      </c>
      <c r="R1186" s="745">
        <v>1</v>
      </c>
      <c r="S1186" s="750">
        <v>1</v>
      </c>
      <c r="T1186" s="749">
        <v>0.5</v>
      </c>
      <c r="U1186" s="744">
        <v>1</v>
      </c>
    </row>
    <row r="1187" spans="1:21" ht="14.4" customHeight="1" x14ac:dyDescent="0.3">
      <c r="A1187" s="743">
        <v>30</v>
      </c>
      <c r="B1187" s="745" t="s">
        <v>550</v>
      </c>
      <c r="C1187" s="745">
        <v>89301303</v>
      </c>
      <c r="D1187" s="746" t="s">
        <v>4982</v>
      </c>
      <c r="E1187" s="747" t="s">
        <v>3891</v>
      </c>
      <c r="F1187" s="745" t="s">
        <v>3881</v>
      </c>
      <c r="G1187" s="745" t="s">
        <v>4272</v>
      </c>
      <c r="H1187" s="745" t="s">
        <v>2717</v>
      </c>
      <c r="I1187" s="745" t="s">
        <v>2859</v>
      </c>
      <c r="J1187" s="745" t="s">
        <v>2853</v>
      </c>
      <c r="K1187" s="745" t="s">
        <v>3816</v>
      </c>
      <c r="L1187" s="748">
        <v>163.72999999999999</v>
      </c>
      <c r="M1187" s="748">
        <v>163.72999999999999</v>
      </c>
      <c r="N1187" s="745">
        <v>1</v>
      </c>
      <c r="O1187" s="749">
        <v>0.5</v>
      </c>
      <c r="P1187" s="748">
        <v>163.72999999999999</v>
      </c>
      <c r="Q1187" s="750">
        <v>1</v>
      </c>
      <c r="R1187" s="745">
        <v>1</v>
      </c>
      <c r="S1187" s="750">
        <v>1</v>
      </c>
      <c r="T1187" s="749">
        <v>0.5</v>
      </c>
      <c r="U1187" s="744">
        <v>1</v>
      </c>
    </row>
    <row r="1188" spans="1:21" ht="14.4" customHeight="1" x14ac:dyDescent="0.3">
      <c r="A1188" s="743">
        <v>30</v>
      </c>
      <c r="B1188" s="745" t="s">
        <v>550</v>
      </c>
      <c r="C1188" s="745">
        <v>89301303</v>
      </c>
      <c r="D1188" s="746" t="s">
        <v>4982</v>
      </c>
      <c r="E1188" s="747" t="s">
        <v>3891</v>
      </c>
      <c r="F1188" s="745" t="s">
        <v>3881</v>
      </c>
      <c r="G1188" s="745" t="s">
        <v>4142</v>
      </c>
      <c r="H1188" s="745" t="s">
        <v>551</v>
      </c>
      <c r="I1188" s="745" t="s">
        <v>4785</v>
      </c>
      <c r="J1188" s="745" t="s">
        <v>4780</v>
      </c>
      <c r="K1188" s="745" t="s">
        <v>1105</v>
      </c>
      <c r="L1188" s="748">
        <v>0</v>
      </c>
      <c r="M1188" s="748">
        <v>0</v>
      </c>
      <c r="N1188" s="745">
        <v>3</v>
      </c>
      <c r="O1188" s="749">
        <v>0.5</v>
      </c>
      <c r="P1188" s="748">
        <v>0</v>
      </c>
      <c r="Q1188" s="750"/>
      <c r="R1188" s="745">
        <v>3</v>
      </c>
      <c r="S1188" s="750">
        <v>1</v>
      </c>
      <c r="T1188" s="749">
        <v>0.5</v>
      </c>
      <c r="U1188" s="744">
        <v>1</v>
      </c>
    </row>
    <row r="1189" spans="1:21" ht="14.4" customHeight="1" x14ac:dyDescent="0.3">
      <c r="A1189" s="743">
        <v>30</v>
      </c>
      <c r="B1189" s="745" t="s">
        <v>550</v>
      </c>
      <c r="C1189" s="745">
        <v>89301303</v>
      </c>
      <c r="D1189" s="746" t="s">
        <v>4982</v>
      </c>
      <c r="E1189" s="747" t="s">
        <v>3891</v>
      </c>
      <c r="F1189" s="745" t="s">
        <v>3882</v>
      </c>
      <c r="G1189" s="745" t="s">
        <v>4145</v>
      </c>
      <c r="H1189" s="745" t="s">
        <v>551</v>
      </c>
      <c r="I1189" s="745" t="s">
        <v>4860</v>
      </c>
      <c r="J1189" s="745" t="s">
        <v>4004</v>
      </c>
      <c r="K1189" s="745"/>
      <c r="L1189" s="748">
        <v>0</v>
      </c>
      <c r="M1189" s="748">
        <v>0</v>
      </c>
      <c r="N1189" s="745">
        <v>2</v>
      </c>
      <c r="O1189" s="749">
        <v>2</v>
      </c>
      <c r="P1189" s="748">
        <v>0</v>
      </c>
      <c r="Q1189" s="750"/>
      <c r="R1189" s="745">
        <v>2</v>
      </c>
      <c r="S1189" s="750">
        <v>1</v>
      </c>
      <c r="T1189" s="749">
        <v>2</v>
      </c>
      <c r="U1189" s="744">
        <v>1</v>
      </c>
    </row>
    <row r="1190" spans="1:21" ht="14.4" customHeight="1" x14ac:dyDescent="0.3">
      <c r="A1190" s="743">
        <v>30</v>
      </c>
      <c r="B1190" s="745" t="s">
        <v>550</v>
      </c>
      <c r="C1190" s="745">
        <v>89301303</v>
      </c>
      <c r="D1190" s="746" t="s">
        <v>4982</v>
      </c>
      <c r="E1190" s="747" t="s">
        <v>3891</v>
      </c>
      <c r="F1190" s="745" t="s">
        <v>3882</v>
      </c>
      <c r="G1190" s="745" t="s">
        <v>4145</v>
      </c>
      <c r="H1190" s="745" t="s">
        <v>551</v>
      </c>
      <c r="I1190" s="745" t="s">
        <v>4861</v>
      </c>
      <c r="J1190" s="745" t="s">
        <v>4004</v>
      </c>
      <c r="K1190" s="745"/>
      <c r="L1190" s="748">
        <v>0</v>
      </c>
      <c r="M1190" s="748">
        <v>0</v>
      </c>
      <c r="N1190" s="745">
        <v>1</v>
      </c>
      <c r="O1190" s="749">
        <v>1</v>
      </c>
      <c r="P1190" s="748">
        <v>0</v>
      </c>
      <c r="Q1190" s="750"/>
      <c r="R1190" s="745">
        <v>1</v>
      </c>
      <c r="S1190" s="750">
        <v>1</v>
      </c>
      <c r="T1190" s="749">
        <v>1</v>
      </c>
      <c r="U1190" s="744">
        <v>1</v>
      </c>
    </row>
    <row r="1191" spans="1:21" ht="14.4" customHeight="1" x14ac:dyDescent="0.3">
      <c r="A1191" s="743">
        <v>30</v>
      </c>
      <c r="B1191" s="745" t="s">
        <v>550</v>
      </c>
      <c r="C1191" s="745">
        <v>89301303</v>
      </c>
      <c r="D1191" s="746" t="s">
        <v>4982</v>
      </c>
      <c r="E1191" s="747" t="s">
        <v>3892</v>
      </c>
      <c r="F1191" s="745" t="s">
        <v>3881</v>
      </c>
      <c r="G1191" s="745" t="s">
        <v>4158</v>
      </c>
      <c r="H1191" s="745" t="s">
        <v>551</v>
      </c>
      <c r="I1191" s="745" t="s">
        <v>1125</v>
      </c>
      <c r="J1191" s="745" t="s">
        <v>4159</v>
      </c>
      <c r="K1191" s="745" t="s">
        <v>1361</v>
      </c>
      <c r="L1191" s="748">
        <v>44.89</v>
      </c>
      <c r="M1191" s="748">
        <v>134.67000000000002</v>
      </c>
      <c r="N1191" s="745">
        <v>3</v>
      </c>
      <c r="O1191" s="749">
        <v>1</v>
      </c>
      <c r="P1191" s="748"/>
      <c r="Q1191" s="750">
        <v>0</v>
      </c>
      <c r="R1191" s="745"/>
      <c r="S1191" s="750">
        <v>0</v>
      </c>
      <c r="T1191" s="749"/>
      <c r="U1191" s="744">
        <v>0</v>
      </c>
    </row>
    <row r="1192" spans="1:21" ht="14.4" customHeight="1" x14ac:dyDescent="0.3">
      <c r="A1192" s="743">
        <v>30</v>
      </c>
      <c r="B1192" s="745" t="s">
        <v>550</v>
      </c>
      <c r="C1192" s="745">
        <v>89301303</v>
      </c>
      <c r="D1192" s="746" t="s">
        <v>4982</v>
      </c>
      <c r="E1192" s="747" t="s">
        <v>3892</v>
      </c>
      <c r="F1192" s="745" t="s">
        <v>3881</v>
      </c>
      <c r="G1192" s="745" t="s">
        <v>4563</v>
      </c>
      <c r="H1192" s="745" t="s">
        <v>551</v>
      </c>
      <c r="I1192" s="745" t="s">
        <v>4564</v>
      </c>
      <c r="J1192" s="745" t="s">
        <v>4565</v>
      </c>
      <c r="K1192" s="745" t="s">
        <v>1998</v>
      </c>
      <c r="L1192" s="748">
        <v>275.23</v>
      </c>
      <c r="M1192" s="748">
        <v>550.46</v>
      </c>
      <c r="N1192" s="745">
        <v>2</v>
      </c>
      <c r="O1192" s="749">
        <v>1</v>
      </c>
      <c r="P1192" s="748"/>
      <c r="Q1192" s="750">
        <v>0</v>
      </c>
      <c r="R1192" s="745"/>
      <c r="S1192" s="750">
        <v>0</v>
      </c>
      <c r="T1192" s="749"/>
      <c r="U1192" s="744">
        <v>0</v>
      </c>
    </row>
    <row r="1193" spans="1:21" ht="14.4" customHeight="1" x14ac:dyDescent="0.3">
      <c r="A1193" s="743">
        <v>30</v>
      </c>
      <c r="B1193" s="745" t="s">
        <v>550</v>
      </c>
      <c r="C1193" s="745">
        <v>89301303</v>
      </c>
      <c r="D1193" s="746" t="s">
        <v>4982</v>
      </c>
      <c r="E1193" s="747" t="s">
        <v>3892</v>
      </c>
      <c r="F1193" s="745" t="s">
        <v>3881</v>
      </c>
      <c r="G1193" s="745" t="s">
        <v>3896</v>
      </c>
      <c r="H1193" s="745" t="s">
        <v>551</v>
      </c>
      <c r="I1193" s="745" t="s">
        <v>3897</v>
      </c>
      <c r="J1193" s="745" t="s">
        <v>1349</v>
      </c>
      <c r="K1193" s="745" t="s">
        <v>1701</v>
      </c>
      <c r="L1193" s="748">
        <v>0</v>
      </c>
      <c r="M1193" s="748">
        <v>0</v>
      </c>
      <c r="N1193" s="745">
        <v>2</v>
      </c>
      <c r="O1193" s="749">
        <v>1</v>
      </c>
      <c r="P1193" s="748"/>
      <c r="Q1193" s="750"/>
      <c r="R1193" s="745"/>
      <c r="S1193" s="750">
        <v>0</v>
      </c>
      <c r="T1193" s="749"/>
      <c r="U1193" s="744">
        <v>0</v>
      </c>
    </row>
    <row r="1194" spans="1:21" ht="14.4" customHeight="1" x14ac:dyDescent="0.3">
      <c r="A1194" s="743">
        <v>30</v>
      </c>
      <c r="B1194" s="745" t="s">
        <v>550</v>
      </c>
      <c r="C1194" s="745">
        <v>89301303</v>
      </c>
      <c r="D1194" s="746" t="s">
        <v>4982</v>
      </c>
      <c r="E1194" s="747" t="s">
        <v>3892</v>
      </c>
      <c r="F1194" s="745" t="s">
        <v>3881</v>
      </c>
      <c r="G1194" s="745" t="s">
        <v>3896</v>
      </c>
      <c r="H1194" s="745" t="s">
        <v>551</v>
      </c>
      <c r="I1194" s="745" t="s">
        <v>1348</v>
      </c>
      <c r="J1194" s="745" t="s">
        <v>1349</v>
      </c>
      <c r="K1194" s="745" t="s">
        <v>1350</v>
      </c>
      <c r="L1194" s="748">
        <v>89.6</v>
      </c>
      <c r="M1194" s="748">
        <v>89.6</v>
      </c>
      <c r="N1194" s="745">
        <v>1</v>
      </c>
      <c r="O1194" s="749">
        <v>1</v>
      </c>
      <c r="P1194" s="748">
        <v>89.6</v>
      </c>
      <c r="Q1194" s="750">
        <v>1</v>
      </c>
      <c r="R1194" s="745">
        <v>1</v>
      </c>
      <c r="S1194" s="750">
        <v>1</v>
      </c>
      <c r="T1194" s="749">
        <v>1</v>
      </c>
      <c r="U1194" s="744">
        <v>1</v>
      </c>
    </row>
    <row r="1195" spans="1:21" ht="14.4" customHeight="1" x14ac:dyDescent="0.3">
      <c r="A1195" s="743">
        <v>30</v>
      </c>
      <c r="B1195" s="745" t="s">
        <v>550</v>
      </c>
      <c r="C1195" s="745">
        <v>89301303</v>
      </c>
      <c r="D1195" s="746" t="s">
        <v>4982</v>
      </c>
      <c r="E1195" s="747" t="s">
        <v>3892</v>
      </c>
      <c r="F1195" s="745" t="s">
        <v>3881</v>
      </c>
      <c r="G1195" s="745" t="s">
        <v>3896</v>
      </c>
      <c r="H1195" s="745" t="s">
        <v>551</v>
      </c>
      <c r="I1195" s="745" t="s">
        <v>4862</v>
      </c>
      <c r="J1195" s="745" t="s">
        <v>711</v>
      </c>
      <c r="K1195" s="745" t="s">
        <v>4863</v>
      </c>
      <c r="L1195" s="748">
        <v>141.38999999999999</v>
      </c>
      <c r="M1195" s="748">
        <v>141.38999999999999</v>
      </c>
      <c r="N1195" s="745">
        <v>1</v>
      </c>
      <c r="O1195" s="749">
        <v>1</v>
      </c>
      <c r="P1195" s="748"/>
      <c r="Q1195" s="750">
        <v>0</v>
      </c>
      <c r="R1195" s="745"/>
      <c r="S1195" s="750">
        <v>0</v>
      </c>
      <c r="T1195" s="749"/>
      <c r="U1195" s="744">
        <v>0</v>
      </c>
    </row>
    <row r="1196" spans="1:21" ht="14.4" customHeight="1" x14ac:dyDescent="0.3">
      <c r="A1196" s="743">
        <v>30</v>
      </c>
      <c r="B1196" s="745" t="s">
        <v>550</v>
      </c>
      <c r="C1196" s="745">
        <v>89301303</v>
      </c>
      <c r="D1196" s="746" t="s">
        <v>4982</v>
      </c>
      <c r="E1196" s="747" t="s">
        <v>3892</v>
      </c>
      <c r="F1196" s="745" t="s">
        <v>3881</v>
      </c>
      <c r="G1196" s="745" t="s">
        <v>3896</v>
      </c>
      <c r="H1196" s="745" t="s">
        <v>551</v>
      </c>
      <c r="I1196" s="745" t="s">
        <v>741</v>
      </c>
      <c r="J1196" s="745" t="s">
        <v>3899</v>
      </c>
      <c r="K1196" s="745" t="s">
        <v>1701</v>
      </c>
      <c r="L1196" s="748">
        <v>44.8</v>
      </c>
      <c r="M1196" s="748">
        <v>179.2</v>
      </c>
      <c r="N1196" s="745">
        <v>4</v>
      </c>
      <c r="O1196" s="749">
        <v>1.5</v>
      </c>
      <c r="P1196" s="748"/>
      <c r="Q1196" s="750">
        <v>0</v>
      </c>
      <c r="R1196" s="745"/>
      <c r="S1196" s="750">
        <v>0</v>
      </c>
      <c r="T1196" s="749"/>
      <c r="U1196" s="744">
        <v>0</v>
      </c>
    </row>
    <row r="1197" spans="1:21" ht="14.4" customHeight="1" x14ac:dyDescent="0.3">
      <c r="A1197" s="743">
        <v>30</v>
      </c>
      <c r="B1197" s="745" t="s">
        <v>550</v>
      </c>
      <c r="C1197" s="745">
        <v>89301303</v>
      </c>
      <c r="D1197" s="746" t="s">
        <v>4982</v>
      </c>
      <c r="E1197" s="747" t="s">
        <v>3892</v>
      </c>
      <c r="F1197" s="745" t="s">
        <v>3881</v>
      </c>
      <c r="G1197" s="745" t="s">
        <v>3900</v>
      </c>
      <c r="H1197" s="745" t="s">
        <v>2717</v>
      </c>
      <c r="I1197" s="745" t="s">
        <v>2891</v>
      </c>
      <c r="J1197" s="745" t="s">
        <v>3837</v>
      </c>
      <c r="K1197" s="745" t="s">
        <v>3838</v>
      </c>
      <c r="L1197" s="748">
        <v>6.98</v>
      </c>
      <c r="M1197" s="748">
        <v>13.96</v>
      </c>
      <c r="N1197" s="745">
        <v>2</v>
      </c>
      <c r="O1197" s="749">
        <v>1</v>
      </c>
      <c r="P1197" s="748">
        <v>13.96</v>
      </c>
      <c r="Q1197" s="750">
        <v>1</v>
      </c>
      <c r="R1197" s="745">
        <v>2</v>
      </c>
      <c r="S1197" s="750">
        <v>1</v>
      </c>
      <c r="T1197" s="749">
        <v>1</v>
      </c>
      <c r="U1197" s="744">
        <v>1</v>
      </c>
    </row>
    <row r="1198" spans="1:21" ht="14.4" customHeight="1" x14ac:dyDescent="0.3">
      <c r="A1198" s="743">
        <v>30</v>
      </c>
      <c r="B1198" s="745" t="s">
        <v>550</v>
      </c>
      <c r="C1198" s="745">
        <v>89301303</v>
      </c>
      <c r="D1198" s="746" t="s">
        <v>4982</v>
      </c>
      <c r="E1198" s="747" t="s">
        <v>3892</v>
      </c>
      <c r="F1198" s="745" t="s">
        <v>3881</v>
      </c>
      <c r="G1198" s="745" t="s">
        <v>4283</v>
      </c>
      <c r="H1198" s="745" t="s">
        <v>551</v>
      </c>
      <c r="I1198" s="745" t="s">
        <v>4864</v>
      </c>
      <c r="J1198" s="745" t="s">
        <v>1280</v>
      </c>
      <c r="K1198" s="745" t="s">
        <v>4865</v>
      </c>
      <c r="L1198" s="748">
        <v>0</v>
      </c>
      <c r="M1198" s="748">
        <v>0</v>
      </c>
      <c r="N1198" s="745">
        <v>1</v>
      </c>
      <c r="O1198" s="749">
        <v>1</v>
      </c>
      <c r="P1198" s="748"/>
      <c r="Q1198" s="750"/>
      <c r="R1198" s="745"/>
      <c r="S1198" s="750">
        <v>0</v>
      </c>
      <c r="T1198" s="749"/>
      <c r="U1198" s="744">
        <v>0</v>
      </c>
    </row>
    <row r="1199" spans="1:21" ht="14.4" customHeight="1" x14ac:dyDescent="0.3">
      <c r="A1199" s="743">
        <v>30</v>
      </c>
      <c r="B1199" s="745" t="s">
        <v>550</v>
      </c>
      <c r="C1199" s="745">
        <v>89301303</v>
      </c>
      <c r="D1199" s="746" t="s">
        <v>4982</v>
      </c>
      <c r="E1199" s="747" t="s">
        <v>3892</v>
      </c>
      <c r="F1199" s="745" t="s">
        <v>3881</v>
      </c>
      <c r="G1199" s="745" t="s">
        <v>3902</v>
      </c>
      <c r="H1199" s="745" t="s">
        <v>551</v>
      </c>
      <c r="I1199" s="745" t="s">
        <v>1391</v>
      </c>
      <c r="J1199" s="745" t="s">
        <v>1388</v>
      </c>
      <c r="K1199" s="745" t="s">
        <v>1289</v>
      </c>
      <c r="L1199" s="748">
        <v>60.92</v>
      </c>
      <c r="M1199" s="748">
        <v>182.76</v>
      </c>
      <c r="N1199" s="745">
        <v>3</v>
      </c>
      <c r="O1199" s="749">
        <v>0.5</v>
      </c>
      <c r="P1199" s="748">
        <v>182.76</v>
      </c>
      <c r="Q1199" s="750">
        <v>1</v>
      </c>
      <c r="R1199" s="745">
        <v>3</v>
      </c>
      <c r="S1199" s="750">
        <v>1</v>
      </c>
      <c r="T1199" s="749">
        <v>0.5</v>
      </c>
      <c r="U1199" s="744">
        <v>1</v>
      </c>
    </row>
    <row r="1200" spans="1:21" ht="14.4" customHeight="1" x14ac:dyDescent="0.3">
      <c r="A1200" s="743">
        <v>30</v>
      </c>
      <c r="B1200" s="745" t="s">
        <v>550</v>
      </c>
      <c r="C1200" s="745">
        <v>89301303</v>
      </c>
      <c r="D1200" s="746" t="s">
        <v>4982</v>
      </c>
      <c r="E1200" s="747" t="s">
        <v>3892</v>
      </c>
      <c r="F1200" s="745" t="s">
        <v>3881</v>
      </c>
      <c r="G1200" s="745" t="s">
        <v>3902</v>
      </c>
      <c r="H1200" s="745" t="s">
        <v>551</v>
      </c>
      <c r="I1200" s="745" t="s">
        <v>4866</v>
      </c>
      <c r="J1200" s="745" t="s">
        <v>4867</v>
      </c>
      <c r="K1200" s="745" t="s">
        <v>1289</v>
      </c>
      <c r="L1200" s="748">
        <v>60.92</v>
      </c>
      <c r="M1200" s="748">
        <v>548.28</v>
      </c>
      <c r="N1200" s="745">
        <v>9</v>
      </c>
      <c r="O1200" s="749">
        <v>1.5</v>
      </c>
      <c r="P1200" s="748">
        <v>548.28</v>
      </c>
      <c r="Q1200" s="750">
        <v>1</v>
      </c>
      <c r="R1200" s="745">
        <v>9</v>
      </c>
      <c r="S1200" s="750">
        <v>1</v>
      </c>
      <c r="T1200" s="749">
        <v>1.5</v>
      </c>
      <c r="U1200" s="744">
        <v>1</v>
      </c>
    </row>
    <row r="1201" spans="1:21" ht="14.4" customHeight="1" x14ac:dyDescent="0.3">
      <c r="A1201" s="743">
        <v>30</v>
      </c>
      <c r="B1201" s="745" t="s">
        <v>550</v>
      </c>
      <c r="C1201" s="745">
        <v>89301303</v>
      </c>
      <c r="D1201" s="746" t="s">
        <v>4982</v>
      </c>
      <c r="E1201" s="747" t="s">
        <v>3892</v>
      </c>
      <c r="F1201" s="745" t="s">
        <v>3881</v>
      </c>
      <c r="G1201" s="745" t="s">
        <v>4868</v>
      </c>
      <c r="H1201" s="745" t="s">
        <v>551</v>
      </c>
      <c r="I1201" s="745" t="s">
        <v>1621</v>
      </c>
      <c r="J1201" s="745" t="s">
        <v>1622</v>
      </c>
      <c r="K1201" s="745" t="s">
        <v>1623</v>
      </c>
      <c r="L1201" s="748">
        <v>0</v>
      </c>
      <c r="M1201" s="748">
        <v>0</v>
      </c>
      <c r="N1201" s="745">
        <v>1</v>
      </c>
      <c r="O1201" s="749">
        <v>1</v>
      </c>
      <c r="P1201" s="748">
        <v>0</v>
      </c>
      <c r="Q1201" s="750"/>
      <c r="R1201" s="745">
        <v>1</v>
      </c>
      <c r="S1201" s="750">
        <v>1</v>
      </c>
      <c r="T1201" s="749">
        <v>1</v>
      </c>
      <c r="U1201" s="744">
        <v>1</v>
      </c>
    </row>
    <row r="1202" spans="1:21" ht="14.4" customHeight="1" x14ac:dyDescent="0.3">
      <c r="A1202" s="743">
        <v>30</v>
      </c>
      <c r="B1202" s="745" t="s">
        <v>550</v>
      </c>
      <c r="C1202" s="745">
        <v>89301303</v>
      </c>
      <c r="D1202" s="746" t="s">
        <v>4982</v>
      </c>
      <c r="E1202" s="747" t="s">
        <v>3892</v>
      </c>
      <c r="F1202" s="745" t="s">
        <v>3881</v>
      </c>
      <c r="G1202" s="745" t="s">
        <v>4869</v>
      </c>
      <c r="H1202" s="745" t="s">
        <v>551</v>
      </c>
      <c r="I1202" s="745" t="s">
        <v>3530</v>
      </c>
      <c r="J1202" s="745" t="s">
        <v>3531</v>
      </c>
      <c r="K1202" s="745" t="s">
        <v>3528</v>
      </c>
      <c r="L1202" s="748">
        <v>67.040000000000006</v>
      </c>
      <c r="M1202" s="748">
        <v>201.12</v>
      </c>
      <c r="N1202" s="745">
        <v>3</v>
      </c>
      <c r="O1202" s="749">
        <v>2</v>
      </c>
      <c r="P1202" s="748">
        <v>134.08000000000001</v>
      </c>
      <c r="Q1202" s="750">
        <v>0.66666666666666674</v>
      </c>
      <c r="R1202" s="745">
        <v>2</v>
      </c>
      <c r="S1202" s="750">
        <v>0.66666666666666663</v>
      </c>
      <c r="T1202" s="749">
        <v>1</v>
      </c>
      <c r="U1202" s="744">
        <v>0.5</v>
      </c>
    </row>
    <row r="1203" spans="1:21" ht="14.4" customHeight="1" x14ac:dyDescent="0.3">
      <c r="A1203" s="743">
        <v>30</v>
      </c>
      <c r="B1203" s="745" t="s">
        <v>550</v>
      </c>
      <c r="C1203" s="745">
        <v>89301303</v>
      </c>
      <c r="D1203" s="746" t="s">
        <v>4982</v>
      </c>
      <c r="E1203" s="747" t="s">
        <v>3892</v>
      </c>
      <c r="F1203" s="745" t="s">
        <v>3881</v>
      </c>
      <c r="G1203" s="745" t="s">
        <v>3915</v>
      </c>
      <c r="H1203" s="745" t="s">
        <v>551</v>
      </c>
      <c r="I1203" s="745" t="s">
        <v>3916</v>
      </c>
      <c r="J1203" s="745" t="s">
        <v>3917</v>
      </c>
      <c r="K1203" s="745" t="s">
        <v>3918</v>
      </c>
      <c r="L1203" s="748">
        <v>31.43</v>
      </c>
      <c r="M1203" s="748">
        <v>94.289999999999992</v>
      </c>
      <c r="N1203" s="745">
        <v>3</v>
      </c>
      <c r="O1203" s="749">
        <v>0.5</v>
      </c>
      <c r="P1203" s="748"/>
      <c r="Q1203" s="750">
        <v>0</v>
      </c>
      <c r="R1203" s="745"/>
      <c r="S1203" s="750">
        <v>0</v>
      </c>
      <c r="T1203" s="749"/>
      <c r="U1203" s="744">
        <v>0</v>
      </c>
    </row>
    <row r="1204" spans="1:21" ht="14.4" customHeight="1" x14ac:dyDescent="0.3">
      <c r="A1204" s="743">
        <v>30</v>
      </c>
      <c r="B1204" s="745" t="s">
        <v>550</v>
      </c>
      <c r="C1204" s="745">
        <v>89301303</v>
      </c>
      <c r="D1204" s="746" t="s">
        <v>4982</v>
      </c>
      <c r="E1204" s="747" t="s">
        <v>3892</v>
      </c>
      <c r="F1204" s="745" t="s">
        <v>3881</v>
      </c>
      <c r="G1204" s="745" t="s">
        <v>3921</v>
      </c>
      <c r="H1204" s="745" t="s">
        <v>551</v>
      </c>
      <c r="I1204" s="745" t="s">
        <v>1164</v>
      </c>
      <c r="J1204" s="745" t="s">
        <v>4592</v>
      </c>
      <c r="K1204" s="745" t="s">
        <v>2934</v>
      </c>
      <c r="L1204" s="748">
        <v>0</v>
      </c>
      <c r="M1204" s="748">
        <v>0</v>
      </c>
      <c r="N1204" s="745">
        <v>5</v>
      </c>
      <c r="O1204" s="749">
        <v>1.5</v>
      </c>
      <c r="P1204" s="748"/>
      <c r="Q1204" s="750"/>
      <c r="R1204" s="745"/>
      <c r="S1204" s="750">
        <v>0</v>
      </c>
      <c r="T1204" s="749"/>
      <c r="U1204" s="744">
        <v>0</v>
      </c>
    </row>
    <row r="1205" spans="1:21" ht="14.4" customHeight="1" x14ac:dyDescent="0.3">
      <c r="A1205" s="743">
        <v>30</v>
      </c>
      <c r="B1205" s="745" t="s">
        <v>550</v>
      </c>
      <c r="C1205" s="745">
        <v>89301303</v>
      </c>
      <c r="D1205" s="746" t="s">
        <v>4982</v>
      </c>
      <c r="E1205" s="747" t="s">
        <v>3892</v>
      </c>
      <c r="F1205" s="745" t="s">
        <v>3881</v>
      </c>
      <c r="G1205" s="745" t="s">
        <v>4533</v>
      </c>
      <c r="H1205" s="745" t="s">
        <v>551</v>
      </c>
      <c r="I1205" s="745" t="s">
        <v>1692</v>
      </c>
      <c r="J1205" s="745" t="s">
        <v>1693</v>
      </c>
      <c r="K1205" s="745" t="s">
        <v>618</v>
      </c>
      <c r="L1205" s="748">
        <v>44.89</v>
      </c>
      <c r="M1205" s="748">
        <v>404.01000000000005</v>
      </c>
      <c r="N1205" s="745">
        <v>9</v>
      </c>
      <c r="O1205" s="749">
        <v>1.5</v>
      </c>
      <c r="P1205" s="748"/>
      <c r="Q1205" s="750">
        <v>0</v>
      </c>
      <c r="R1205" s="745"/>
      <c r="S1205" s="750">
        <v>0</v>
      </c>
      <c r="T1205" s="749"/>
      <c r="U1205" s="744">
        <v>0</v>
      </c>
    </row>
    <row r="1206" spans="1:21" ht="14.4" customHeight="1" x14ac:dyDescent="0.3">
      <c r="A1206" s="743">
        <v>30</v>
      </c>
      <c r="B1206" s="745" t="s">
        <v>550</v>
      </c>
      <c r="C1206" s="745">
        <v>89301303</v>
      </c>
      <c r="D1206" s="746" t="s">
        <v>4982</v>
      </c>
      <c r="E1206" s="747" t="s">
        <v>3892</v>
      </c>
      <c r="F1206" s="745" t="s">
        <v>3881</v>
      </c>
      <c r="G1206" s="745" t="s">
        <v>3926</v>
      </c>
      <c r="H1206" s="745" t="s">
        <v>2717</v>
      </c>
      <c r="I1206" s="745" t="s">
        <v>2866</v>
      </c>
      <c r="J1206" s="745" t="s">
        <v>2732</v>
      </c>
      <c r="K1206" s="745" t="s">
        <v>1105</v>
      </c>
      <c r="L1206" s="748">
        <v>118.82</v>
      </c>
      <c r="M1206" s="748">
        <v>118.82</v>
      </c>
      <c r="N1206" s="745">
        <v>1</v>
      </c>
      <c r="O1206" s="749">
        <v>0.5</v>
      </c>
      <c r="P1206" s="748"/>
      <c r="Q1206" s="750">
        <v>0</v>
      </c>
      <c r="R1206" s="745"/>
      <c r="S1206" s="750">
        <v>0</v>
      </c>
      <c r="T1206" s="749"/>
      <c r="U1206" s="744">
        <v>0</v>
      </c>
    </row>
    <row r="1207" spans="1:21" ht="14.4" customHeight="1" x14ac:dyDescent="0.3">
      <c r="A1207" s="743">
        <v>30</v>
      </c>
      <c r="B1207" s="745" t="s">
        <v>550</v>
      </c>
      <c r="C1207" s="745">
        <v>89301303</v>
      </c>
      <c r="D1207" s="746" t="s">
        <v>4982</v>
      </c>
      <c r="E1207" s="747" t="s">
        <v>3892</v>
      </c>
      <c r="F1207" s="745" t="s">
        <v>3881</v>
      </c>
      <c r="G1207" s="745" t="s">
        <v>4870</v>
      </c>
      <c r="H1207" s="745" t="s">
        <v>551</v>
      </c>
      <c r="I1207" s="745" t="s">
        <v>4871</v>
      </c>
      <c r="J1207" s="745" t="s">
        <v>4872</v>
      </c>
      <c r="K1207" s="745" t="s">
        <v>4873</v>
      </c>
      <c r="L1207" s="748">
        <v>290.29000000000002</v>
      </c>
      <c r="M1207" s="748">
        <v>580.58000000000004</v>
      </c>
      <c r="N1207" s="745">
        <v>2</v>
      </c>
      <c r="O1207" s="749">
        <v>0.5</v>
      </c>
      <c r="P1207" s="748">
        <v>580.58000000000004</v>
      </c>
      <c r="Q1207" s="750">
        <v>1</v>
      </c>
      <c r="R1207" s="745">
        <v>2</v>
      </c>
      <c r="S1207" s="750">
        <v>1</v>
      </c>
      <c r="T1207" s="749">
        <v>0.5</v>
      </c>
      <c r="U1207" s="744">
        <v>1</v>
      </c>
    </row>
    <row r="1208" spans="1:21" ht="14.4" customHeight="1" x14ac:dyDescent="0.3">
      <c r="A1208" s="743">
        <v>30</v>
      </c>
      <c r="B1208" s="745" t="s">
        <v>550</v>
      </c>
      <c r="C1208" s="745">
        <v>89301303</v>
      </c>
      <c r="D1208" s="746" t="s">
        <v>4982</v>
      </c>
      <c r="E1208" s="747" t="s">
        <v>3892</v>
      </c>
      <c r="F1208" s="745" t="s">
        <v>3881</v>
      </c>
      <c r="G1208" s="745" t="s">
        <v>4870</v>
      </c>
      <c r="H1208" s="745" t="s">
        <v>551</v>
      </c>
      <c r="I1208" s="745" t="s">
        <v>4874</v>
      </c>
      <c r="J1208" s="745" t="s">
        <v>4872</v>
      </c>
      <c r="K1208" s="745" t="s">
        <v>4875</v>
      </c>
      <c r="L1208" s="748">
        <v>0</v>
      </c>
      <c r="M1208" s="748">
        <v>0</v>
      </c>
      <c r="N1208" s="745">
        <v>3</v>
      </c>
      <c r="O1208" s="749">
        <v>0.5</v>
      </c>
      <c r="P1208" s="748">
        <v>0</v>
      </c>
      <c r="Q1208" s="750"/>
      <c r="R1208" s="745">
        <v>3</v>
      </c>
      <c r="S1208" s="750">
        <v>1</v>
      </c>
      <c r="T1208" s="749">
        <v>0.5</v>
      </c>
      <c r="U1208" s="744">
        <v>1</v>
      </c>
    </row>
    <row r="1209" spans="1:21" ht="14.4" customHeight="1" x14ac:dyDescent="0.3">
      <c r="A1209" s="743">
        <v>30</v>
      </c>
      <c r="B1209" s="745" t="s">
        <v>550</v>
      </c>
      <c r="C1209" s="745">
        <v>89301303</v>
      </c>
      <c r="D1209" s="746" t="s">
        <v>4982</v>
      </c>
      <c r="E1209" s="747" t="s">
        <v>3892</v>
      </c>
      <c r="F1209" s="745" t="s">
        <v>3881</v>
      </c>
      <c r="G1209" s="745" t="s">
        <v>4534</v>
      </c>
      <c r="H1209" s="745" t="s">
        <v>551</v>
      </c>
      <c r="I1209" s="745" t="s">
        <v>4876</v>
      </c>
      <c r="J1209" s="745" t="s">
        <v>4877</v>
      </c>
      <c r="K1209" s="745" t="s">
        <v>4878</v>
      </c>
      <c r="L1209" s="748">
        <v>47.53</v>
      </c>
      <c r="M1209" s="748">
        <v>47.53</v>
      </c>
      <c r="N1209" s="745">
        <v>1</v>
      </c>
      <c r="O1209" s="749">
        <v>1</v>
      </c>
      <c r="P1209" s="748"/>
      <c r="Q1209" s="750">
        <v>0</v>
      </c>
      <c r="R1209" s="745"/>
      <c r="S1209" s="750">
        <v>0</v>
      </c>
      <c r="T1209" s="749"/>
      <c r="U1209" s="744">
        <v>0</v>
      </c>
    </row>
    <row r="1210" spans="1:21" ht="14.4" customHeight="1" x14ac:dyDescent="0.3">
      <c r="A1210" s="743">
        <v>30</v>
      </c>
      <c r="B1210" s="745" t="s">
        <v>550</v>
      </c>
      <c r="C1210" s="745">
        <v>89301303</v>
      </c>
      <c r="D1210" s="746" t="s">
        <v>4982</v>
      </c>
      <c r="E1210" s="747" t="s">
        <v>3892</v>
      </c>
      <c r="F1210" s="745" t="s">
        <v>3881</v>
      </c>
      <c r="G1210" s="745" t="s">
        <v>4879</v>
      </c>
      <c r="H1210" s="745" t="s">
        <v>551</v>
      </c>
      <c r="I1210" s="745" t="s">
        <v>4880</v>
      </c>
      <c r="J1210" s="745" t="s">
        <v>1968</v>
      </c>
      <c r="K1210" s="745" t="s">
        <v>1969</v>
      </c>
      <c r="L1210" s="748">
        <v>0</v>
      </c>
      <c r="M1210" s="748">
        <v>0</v>
      </c>
      <c r="N1210" s="745">
        <v>1</v>
      </c>
      <c r="O1210" s="749">
        <v>1</v>
      </c>
      <c r="P1210" s="748">
        <v>0</v>
      </c>
      <c r="Q1210" s="750"/>
      <c r="R1210" s="745">
        <v>1</v>
      </c>
      <c r="S1210" s="750">
        <v>1</v>
      </c>
      <c r="T1210" s="749">
        <v>1</v>
      </c>
      <c r="U1210" s="744">
        <v>1</v>
      </c>
    </row>
    <row r="1211" spans="1:21" ht="14.4" customHeight="1" x14ac:dyDescent="0.3">
      <c r="A1211" s="743">
        <v>30</v>
      </c>
      <c r="B1211" s="745" t="s">
        <v>550</v>
      </c>
      <c r="C1211" s="745">
        <v>89301303</v>
      </c>
      <c r="D1211" s="746" t="s">
        <v>4982</v>
      </c>
      <c r="E1211" s="747" t="s">
        <v>3892</v>
      </c>
      <c r="F1211" s="745" t="s">
        <v>3881</v>
      </c>
      <c r="G1211" s="745" t="s">
        <v>4602</v>
      </c>
      <c r="H1211" s="745" t="s">
        <v>551</v>
      </c>
      <c r="I1211" s="745" t="s">
        <v>1672</v>
      </c>
      <c r="J1211" s="745" t="s">
        <v>1673</v>
      </c>
      <c r="K1211" s="745" t="s">
        <v>1674</v>
      </c>
      <c r="L1211" s="748">
        <v>84.78</v>
      </c>
      <c r="M1211" s="748">
        <v>254.34</v>
      </c>
      <c r="N1211" s="745">
        <v>3</v>
      </c>
      <c r="O1211" s="749">
        <v>1</v>
      </c>
      <c r="P1211" s="748">
        <v>254.34</v>
      </c>
      <c r="Q1211" s="750">
        <v>1</v>
      </c>
      <c r="R1211" s="745">
        <v>3</v>
      </c>
      <c r="S1211" s="750">
        <v>1</v>
      </c>
      <c r="T1211" s="749">
        <v>1</v>
      </c>
      <c r="U1211" s="744">
        <v>1</v>
      </c>
    </row>
    <row r="1212" spans="1:21" ht="14.4" customHeight="1" x14ac:dyDescent="0.3">
      <c r="A1212" s="743">
        <v>30</v>
      </c>
      <c r="B1212" s="745" t="s">
        <v>550</v>
      </c>
      <c r="C1212" s="745">
        <v>89301303</v>
      </c>
      <c r="D1212" s="746" t="s">
        <v>4982</v>
      </c>
      <c r="E1212" s="747" t="s">
        <v>3892</v>
      </c>
      <c r="F1212" s="745" t="s">
        <v>3881</v>
      </c>
      <c r="G1212" s="745" t="s">
        <v>4602</v>
      </c>
      <c r="H1212" s="745" t="s">
        <v>551</v>
      </c>
      <c r="I1212" s="745" t="s">
        <v>1672</v>
      </c>
      <c r="J1212" s="745" t="s">
        <v>1673</v>
      </c>
      <c r="K1212" s="745" t="s">
        <v>1674</v>
      </c>
      <c r="L1212" s="748">
        <v>105.7</v>
      </c>
      <c r="M1212" s="748">
        <v>211.4</v>
      </c>
      <c r="N1212" s="745">
        <v>2</v>
      </c>
      <c r="O1212" s="749">
        <v>1</v>
      </c>
      <c r="P1212" s="748">
        <v>211.4</v>
      </c>
      <c r="Q1212" s="750">
        <v>1</v>
      </c>
      <c r="R1212" s="745">
        <v>2</v>
      </c>
      <c r="S1212" s="750">
        <v>1</v>
      </c>
      <c r="T1212" s="749">
        <v>1</v>
      </c>
      <c r="U1212" s="744">
        <v>1</v>
      </c>
    </row>
    <row r="1213" spans="1:21" ht="14.4" customHeight="1" x14ac:dyDescent="0.3">
      <c r="A1213" s="743">
        <v>30</v>
      </c>
      <c r="B1213" s="745" t="s">
        <v>550</v>
      </c>
      <c r="C1213" s="745">
        <v>89301303</v>
      </c>
      <c r="D1213" s="746" t="s">
        <v>4982</v>
      </c>
      <c r="E1213" s="747" t="s">
        <v>3892</v>
      </c>
      <c r="F1213" s="745" t="s">
        <v>3881</v>
      </c>
      <c r="G1213" s="745" t="s">
        <v>4602</v>
      </c>
      <c r="H1213" s="745" t="s">
        <v>551</v>
      </c>
      <c r="I1213" s="745" t="s">
        <v>4881</v>
      </c>
      <c r="J1213" s="745" t="s">
        <v>4882</v>
      </c>
      <c r="K1213" s="745" t="s">
        <v>4764</v>
      </c>
      <c r="L1213" s="748">
        <v>93.96</v>
      </c>
      <c r="M1213" s="748">
        <v>375.84</v>
      </c>
      <c r="N1213" s="745">
        <v>4</v>
      </c>
      <c r="O1213" s="749">
        <v>1.5</v>
      </c>
      <c r="P1213" s="748">
        <v>375.84</v>
      </c>
      <c r="Q1213" s="750">
        <v>1</v>
      </c>
      <c r="R1213" s="745">
        <v>4</v>
      </c>
      <c r="S1213" s="750">
        <v>1</v>
      </c>
      <c r="T1213" s="749">
        <v>1.5</v>
      </c>
      <c r="U1213" s="744">
        <v>1</v>
      </c>
    </row>
    <row r="1214" spans="1:21" ht="14.4" customHeight="1" x14ac:dyDescent="0.3">
      <c r="A1214" s="743">
        <v>30</v>
      </c>
      <c r="B1214" s="745" t="s">
        <v>550</v>
      </c>
      <c r="C1214" s="745">
        <v>89301303</v>
      </c>
      <c r="D1214" s="746" t="s">
        <v>4982</v>
      </c>
      <c r="E1214" s="747" t="s">
        <v>3892</v>
      </c>
      <c r="F1214" s="745" t="s">
        <v>3881</v>
      </c>
      <c r="G1214" s="745" t="s">
        <v>4602</v>
      </c>
      <c r="H1214" s="745" t="s">
        <v>551</v>
      </c>
      <c r="I1214" s="745" t="s">
        <v>4883</v>
      </c>
      <c r="J1214" s="745" t="s">
        <v>4882</v>
      </c>
      <c r="K1214" s="745" t="s">
        <v>4884</v>
      </c>
      <c r="L1214" s="748">
        <v>0</v>
      </c>
      <c r="M1214" s="748">
        <v>0</v>
      </c>
      <c r="N1214" s="745">
        <v>1</v>
      </c>
      <c r="O1214" s="749">
        <v>0.5</v>
      </c>
      <c r="P1214" s="748"/>
      <c r="Q1214" s="750"/>
      <c r="R1214" s="745"/>
      <c r="S1214" s="750">
        <v>0</v>
      </c>
      <c r="T1214" s="749"/>
      <c r="U1214" s="744">
        <v>0</v>
      </c>
    </row>
    <row r="1215" spans="1:21" ht="14.4" customHeight="1" x14ac:dyDescent="0.3">
      <c r="A1215" s="743">
        <v>30</v>
      </c>
      <c r="B1215" s="745" t="s">
        <v>550</v>
      </c>
      <c r="C1215" s="745">
        <v>89301303</v>
      </c>
      <c r="D1215" s="746" t="s">
        <v>4982</v>
      </c>
      <c r="E1215" s="747" t="s">
        <v>3892</v>
      </c>
      <c r="F1215" s="745" t="s">
        <v>3881</v>
      </c>
      <c r="G1215" s="745" t="s">
        <v>3936</v>
      </c>
      <c r="H1215" s="745" t="s">
        <v>551</v>
      </c>
      <c r="I1215" s="745" t="s">
        <v>4616</v>
      </c>
      <c r="J1215" s="745" t="s">
        <v>823</v>
      </c>
      <c r="K1215" s="745" t="s">
        <v>3695</v>
      </c>
      <c r="L1215" s="748">
        <v>115.3</v>
      </c>
      <c r="M1215" s="748">
        <v>345.9</v>
      </c>
      <c r="N1215" s="745">
        <v>3</v>
      </c>
      <c r="O1215" s="749">
        <v>0.5</v>
      </c>
      <c r="P1215" s="748">
        <v>345.9</v>
      </c>
      <c r="Q1215" s="750">
        <v>1</v>
      </c>
      <c r="R1215" s="745">
        <v>3</v>
      </c>
      <c r="S1215" s="750">
        <v>1</v>
      </c>
      <c r="T1215" s="749">
        <v>0.5</v>
      </c>
      <c r="U1215" s="744">
        <v>1</v>
      </c>
    </row>
    <row r="1216" spans="1:21" ht="14.4" customHeight="1" x14ac:dyDescent="0.3">
      <c r="A1216" s="743">
        <v>30</v>
      </c>
      <c r="B1216" s="745" t="s">
        <v>550</v>
      </c>
      <c r="C1216" s="745">
        <v>89301303</v>
      </c>
      <c r="D1216" s="746" t="s">
        <v>4982</v>
      </c>
      <c r="E1216" s="747" t="s">
        <v>3892</v>
      </c>
      <c r="F1216" s="745" t="s">
        <v>3881</v>
      </c>
      <c r="G1216" s="745" t="s">
        <v>3936</v>
      </c>
      <c r="H1216" s="745" t="s">
        <v>551</v>
      </c>
      <c r="I1216" s="745" t="s">
        <v>822</v>
      </c>
      <c r="J1216" s="745" t="s">
        <v>823</v>
      </c>
      <c r="K1216" s="745" t="s">
        <v>3695</v>
      </c>
      <c r="L1216" s="748">
        <v>115.3</v>
      </c>
      <c r="M1216" s="748">
        <v>345.9</v>
      </c>
      <c r="N1216" s="745">
        <v>3</v>
      </c>
      <c r="O1216" s="749">
        <v>1</v>
      </c>
      <c r="P1216" s="748">
        <v>345.9</v>
      </c>
      <c r="Q1216" s="750">
        <v>1</v>
      </c>
      <c r="R1216" s="745">
        <v>3</v>
      </c>
      <c r="S1216" s="750">
        <v>1</v>
      </c>
      <c r="T1216" s="749">
        <v>1</v>
      </c>
      <c r="U1216" s="744">
        <v>1</v>
      </c>
    </row>
    <row r="1217" spans="1:21" ht="14.4" customHeight="1" x14ac:dyDescent="0.3">
      <c r="A1217" s="743">
        <v>30</v>
      </c>
      <c r="B1217" s="745" t="s">
        <v>550</v>
      </c>
      <c r="C1217" s="745">
        <v>89301303</v>
      </c>
      <c r="D1217" s="746" t="s">
        <v>4982</v>
      </c>
      <c r="E1217" s="747" t="s">
        <v>3892</v>
      </c>
      <c r="F1217" s="745" t="s">
        <v>3881</v>
      </c>
      <c r="G1217" s="745" t="s">
        <v>4885</v>
      </c>
      <c r="H1217" s="745" t="s">
        <v>551</v>
      </c>
      <c r="I1217" s="745" t="s">
        <v>4886</v>
      </c>
      <c r="J1217" s="745" t="s">
        <v>4887</v>
      </c>
      <c r="K1217" s="745" t="s">
        <v>4888</v>
      </c>
      <c r="L1217" s="748">
        <v>113.7</v>
      </c>
      <c r="M1217" s="748">
        <v>113.7</v>
      </c>
      <c r="N1217" s="745">
        <v>1</v>
      </c>
      <c r="O1217" s="749">
        <v>0.5</v>
      </c>
      <c r="P1217" s="748">
        <v>113.7</v>
      </c>
      <c r="Q1217" s="750">
        <v>1</v>
      </c>
      <c r="R1217" s="745">
        <v>1</v>
      </c>
      <c r="S1217" s="750">
        <v>1</v>
      </c>
      <c r="T1217" s="749">
        <v>0.5</v>
      </c>
      <c r="U1217" s="744">
        <v>1</v>
      </c>
    </row>
    <row r="1218" spans="1:21" ht="14.4" customHeight="1" x14ac:dyDescent="0.3">
      <c r="A1218" s="743">
        <v>30</v>
      </c>
      <c r="B1218" s="745" t="s">
        <v>550</v>
      </c>
      <c r="C1218" s="745">
        <v>89301303</v>
      </c>
      <c r="D1218" s="746" t="s">
        <v>4982</v>
      </c>
      <c r="E1218" s="747" t="s">
        <v>3892</v>
      </c>
      <c r="F1218" s="745" t="s">
        <v>3881</v>
      </c>
      <c r="G1218" s="745" t="s">
        <v>4438</v>
      </c>
      <c r="H1218" s="745" t="s">
        <v>551</v>
      </c>
      <c r="I1218" s="745" t="s">
        <v>846</v>
      </c>
      <c r="J1218" s="745" t="s">
        <v>847</v>
      </c>
      <c r="K1218" s="745" t="s">
        <v>4889</v>
      </c>
      <c r="L1218" s="748">
        <v>66.94</v>
      </c>
      <c r="M1218" s="748">
        <v>200.82</v>
      </c>
      <c r="N1218" s="745">
        <v>3</v>
      </c>
      <c r="O1218" s="749">
        <v>0.5</v>
      </c>
      <c r="P1218" s="748"/>
      <c r="Q1218" s="750">
        <v>0</v>
      </c>
      <c r="R1218" s="745"/>
      <c r="S1218" s="750">
        <v>0</v>
      </c>
      <c r="T1218" s="749"/>
      <c r="U1218" s="744">
        <v>0</v>
      </c>
    </row>
    <row r="1219" spans="1:21" ht="14.4" customHeight="1" x14ac:dyDescent="0.3">
      <c r="A1219" s="743">
        <v>30</v>
      </c>
      <c r="B1219" s="745" t="s">
        <v>550</v>
      </c>
      <c r="C1219" s="745">
        <v>89301303</v>
      </c>
      <c r="D1219" s="746" t="s">
        <v>4982</v>
      </c>
      <c r="E1219" s="747" t="s">
        <v>3892</v>
      </c>
      <c r="F1219" s="745" t="s">
        <v>3881</v>
      </c>
      <c r="G1219" s="745" t="s">
        <v>4438</v>
      </c>
      <c r="H1219" s="745" t="s">
        <v>551</v>
      </c>
      <c r="I1219" s="745" t="s">
        <v>4890</v>
      </c>
      <c r="J1219" s="745" t="s">
        <v>847</v>
      </c>
      <c r="K1219" s="745" t="s">
        <v>4891</v>
      </c>
      <c r="L1219" s="748">
        <v>0</v>
      </c>
      <c r="M1219" s="748">
        <v>0</v>
      </c>
      <c r="N1219" s="745">
        <v>12</v>
      </c>
      <c r="O1219" s="749">
        <v>2.5</v>
      </c>
      <c r="P1219" s="748">
        <v>0</v>
      </c>
      <c r="Q1219" s="750"/>
      <c r="R1219" s="745">
        <v>3</v>
      </c>
      <c r="S1219" s="750">
        <v>0.25</v>
      </c>
      <c r="T1219" s="749">
        <v>1</v>
      </c>
      <c r="U1219" s="744">
        <v>0.4</v>
      </c>
    </row>
    <row r="1220" spans="1:21" ht="14.4" customHeight="1" x14ac:dyDescent="0.3">
      <c r="A1220" s="743">
        <v>30</v>
      </c>
      <c r="B1220" s="745" t="s">
        <v>550</v>
      </c>
      <c r="C1220" s="745">
        <v>89301303</v>
      </c>
      <c r="D1220" s="746" t="s">
        <v>4982</v>
      </c>
      <c r="E1220" s="747" t="s">
        <v>3892</v>
      </c>
      <c r="F1220" s="745" t="s">
        <v>3881</v>
      </c>
      <c r="G1220" s="745" t="s">
        <v>4892</v>
      </c>
      <c r="H1220" s="745" t="s">
        <v>551</v>
      </c>
      <c r="I1220" s="745" t="s">
        <v>681</v>
      </c>
      <c r="J1220" s="745" t="s">
        <v>682</v>
      </c>
      <c r="K1220" s="745" t="s">
        <v>4893</v>
      </c>
      <c r="L1220" s="748">
        <v>99</v>
      </c>
      <c r="M1220" s="748">
        <v>99</v>
      </c>
      <c r="N1220" s="745">
        <v>1</v>
      </c>
      <c r="O1220" s="749">
        <v>1</v>
      </c>
      <c r="P1220" s="748"/>
      <c r="Q1220" s="750">
        <v>0</v>
      </c>
      <c r="R1220" s="745"/>
      <c r="S1220" s="750">
        <v>0</v>
      </c>
      <c r="T1220" s="749"/>
      <c r="U1220" s="744">
        <v>0</v>
      </c>
    </row>
    <row r="1221" spans="1:21" ht="14.4" customHeight="1" x14ac:dyDescent="0.3">
      <c r="A1221" s="743">
        <v>30</v>
      </c>
      <c r="B1221" s="745" t="s">
        <v>550</v>
      </c>
      <c r="C1221" s="745">
        <v>89301303</v>
      </c>
      <c r="D1221" s="746" t="s">
        <v>4982</v>
      </c>
      <c r="E1221" s="747" t="s">
        <v>3892</v>
      </c>
      <c r="F1221" s="745" t="s">
        <v>3881</v>
      </c>
      <c r="G1221" s="745" t="s">
        <v>4894</v>
      </c>
      <c r="H1221" s="745" t="s">
        <v>551</v>
      </c>
      <c r="I1221" s="745" t="s">
        <v>4895</v>
      </c>
      <c r="J1221" s="745" t="s">
        <v>4896</v>
      </c>
      <c r="K1221" s="745" t="s">
        <v>4897</v>
      </c>
      <c r="L1221" s="748">
        <v>0</v>
      </c>
      <c r="M1221" s="748">
        <v>0</v>
      </c>
      <c r="N1221" s="745">
        <v>1</v>
      </c>
      <c r="O1221" s="749">
        <v>1</v>
      </c>
      <c r="P1221" s="748"/>
      <c r="Q1221" s="750"/>
      <c r="R1221" s="745"/>
      <c r="S1221" s="750">
        <v>0</v>
      </c>
      <c r="T1221" s="749"/>
      <c r="U1221" s="744">
        <v>0</v>
      </c>
    </row>
    <row r="1222" spans="1:21" ht="14.4" customHeight="1" x14ac:dyDescent="0.3">
      <c r="A1222" s="743">
        <v>30</v>
      </c>
      <c r="B1222" s="745" t="s">
        <v>550</v>
      </c>
      <c r="C1222" s="745">
        <v>89301303</v>
      </c>
      <c r="D1222" s="746" t="s">
        <v>4982</v>
      </c>
      <c r="E1222" s="747" t="s">
        <v>3892</v>
      </c>
      <c r="F1222" s="745" t="s">
        <v>3881</v>
      </c>
      <c r="G1222" s="745" t="s">
        <v>3964</v>
      </c>
      <c r="H1222" s="745" t="s">
        <v>551</v>
      </c>
      <c r="I1222" s="745" t="s">
        <v>1100</v>
      </c>
      <c r="J1222" s="745" t="s">
        <v>1101</v>
      </c>
      <c r="K1222" s="745" t="s">
        <v>3965</v>
      </c>
      <c r="L1222" s="748">
        <v>163.9</v>
      </c>
      <c r="M1222" s="748">
        <v>3769.7</v>
      </c>
      <c r="N1222" s="745">
        <v>23</v>
      </c>
      <c r="O1222" s="749">
        <v>3.5</v>
      </c>
      <c r="P1222" s="748">
        <v>655.6</v>
      </c>
      <c r="Q1222" s="750">
        <v>0.17391304347826089</v>
      </c>
      <c r="R1222" s="745">
        <v>4</v>
      </c>
      <c r="S1222" s="750">
        <v>0.17391304347826086</v>
      </c>
      <c r="T1222" s="749">
        <v>1</v>
      </c>
      <c r="U1222" s="744">
        <v>0.2857142857142857</v>
      </c>
    </row>
    <row r="1223" spans="1:21" ht="14.4" customHeight="1" x14ac:dyDescent="0.3">
      <c r="A1223" s="743">
        <v>30</v>
      </c>
      <c r="B1223" s="745" t="s">
        <v>550</v>
      </c>
      <c r="C1223" s="745">
        <v>89301303</v>
      </c>
      <c r="D1223" s="746" t="s">
        <v>4982</v>
      </c>
      <c r="E1223" s="747" t="s">
        <v>3892</v>
      </c>
      <c r="F1223" s="745" t="s">
        <v>3881</v>
      </c>
      <c r="G1223" s="745" t="s">
        <v>3969</v>
      </c>
      <c r="H1223" s="745" t="s">
        <v>551</v>
      </c>
      <c r="I1223" s="745" t="s">
        <v>1214</v>
      </c>
      <c r="J1223" s="745" t="s">
        <v>1215</v>
      </c>
      <c r="K1223" s="745" t="s">
        <v>1146</v>
      </c>
      <c r="L1223" s="748">
        <v>33.729999999999997</v>
      </c>
      <c r="M1223" s="748">
        <v>303.57</v>
      </c>
      <c r="N1223" s="745">
        <v>9</v>
      </c>
      <c r="O1223" s="749">
        <v>1.5</v>
      </c>
      <c r="P1223" s="748">
        <v>202.38</v>
      </c>
      <c r="Q1223" s="750">
        <v>0.66666666666666663</v>
      </c>
      <c r="R1223" s="745">
        <v>6</v>
      </c>
      <c r="S1223" s="750">
        <v>0.66666666666666663</v>
      </c>
      <c r="T1223" s="749">
        <v>1</v>
      </c>
      <c r="U1223" s="744">
        <v>0.66666666666666663</v>
      </c>
    </row>
    <row r="1224" spans="1:21" ht="14.4" customHeight="1" x14ac:dyDescent="0.3">
      <c r="A1224" s="743">
        <v>30</v>
      </c>
      <c r="B1224" s="745" t="s">
        <v>550</v>
      </c>
      <c r="C1224" s="745">
        <v>89301303</v>
      </c>
      <c r="D1224" s="746" t="s">
        <v>4982</v>
      </c>
      <c r="E1224" s="747" t="s">
        <v>3892</v>
      </c>
      <c r="F1224" s="745" t="s">
        <v>3881</v>
      </c>
      <c r="G1224" s="745" t="s">
        <v>4898</v>
      </c>
      <c r="H1224" s="745" t="s">
        <v>551</v>
      </c>
      <c r="I1224" s="745" t="s">
        <v>4899</v>
      </c>
      <c r="J1224" s="745" t="s">
        <v>4900</v>
      </c>
      <c r="K1224" s="745" t="s">
        <v>4901</v>
      </c>
      <c r="L1224" s="748">
        <v>86.16</v>
      </c>
      <c r="M1224" s="748">
        <v>172.32</v>
      </c>
      <c r="N1224" s="745">
        <v>2</v>
      </c>
      <c r="O1224" s="749">
        <v>1</v>
      </c>
      <c r="P1224" s="748"/>
      <c r="Q1224" s="750">
        <v>0</v>
      </c>
      <c r="R1224" s="745"/>
      <c r="S1224" s="750">
        <v>0</v>
      </c>
      <c r="T1224" s="749"/>
      <c r="U1224" s="744">
        <v>0</v>
      </c>
    </row>
    <row r="1225" spans="1:21" ht="14.4" customHeight="1" x14ac:dyDescent="0.3">
      <c r="A1225" s="743">
        <v>30</v>
      </c>
      <c r="B1225" s="745" t="s">
        <v>550</v>
      </c>
      <c r="C1225" s="745">
        <v>89301303</v>
      </c>
      <c r="D1225" s="746" t="s">
        <v>4982</v>
      </c>
      <c r="E1225" s="747" t="s">
        <v>3892</v>
      </c>
      <c r="F1225" s="745" t="s">
        <v>3881</v>
      </c>
      <c r="G1225" s="745" t="s">
        <v>4444</v>
      </c>
      <c r="H1225" s="745" t="s">
        <v>551</v>
      </c>
      <c r="I1225" s="745" t="s">
        <v>1217</v>
      </c>
      <c r="J1225" s="745" t="s">
        <v>1218</v>
      </c>
      <c r="K1225" s="745" t="s">
        <v>1105</v>
      </c>
      <c r="L1225" s="748">
        <v>9.7100000000000009</v>
      </c>
      <c r="M1225" s="748">
        <v>29.130000000000003</v>
      </c>
      <c r="N1225" s="745">
        <v>3</v>
      </c>
      <c r="O1225" s="749">
        <v>0.5</v>
      </c>
      <c r="P1225" s="748"/>
      <c r="Q1225" s="750">
        <v>0</v>
      </c>
      <c r="R1225" s="745"/>
      <c r="S1225" s="750">
        <v>0</v>
      </c>
      <c r="T1225" s="749"/>
      <c r="U1225" s="744">
        <v>0</v>
      </c>
    </row>
    <row r="1226" spans="1:21" ht="14.4" customHeight="1" x14ac:dyDescent="0.3">
      <c r="A1226" s="743">
        <v>30</v>
      </c>
      <c r="B1226" s="745" t="s">
        <v>550</v>
      </c>
      <c r="C1226" s="745">
        <v>89301303</v>
      </c>
      <c r="D1226" s="746" t="s">
        <v>4982</v>
      </c>
      <c r="E1226" s="747" t="s">
        <v>3892</v>
      </c>
      <c r="F1226" s="745" t="s">
        <v>3881</v>
      </c>
      <c r="G1226" s="745" t="s">
        <v>3977</v>
      </c>
      <c r="H1226" s="745" t="s">
        <v>551</v>
      </c>
      <c r="I1226" s="745" t="s">
        <v>2036</v>
      </c>
      <c r="J1226" s="745" t="s">
        <v>2037</v>
      </c>
      <c r="K1226" s="745" t="s">
        <v>3978</v>
      </c>
      <c r="L1226" s="748">
        <v>23.72</v>
      </c>
      <c r="M1226" s="748">
        <v>47.44</v>
      </c>
      <c r="N1226" s="745">
        <v>2</v>
      </c>
      <c r="O1226" s="749">
        <v>2</v>
      </c>
      <c r="P1226" s="748"/>
      <c r="Q1226" s="750">
        <v>0</v>
      </c>
      <c r="R1226" s="745"/>
      <c r="S1226" s="750">
        <v>0</v>
      </c>
      <c r="T1226" s="749"/>
      <c r="U1226" s="744">
        <v>0</v>
      </c>
    </row>
    <row r="1227" spans="1:21" ht="14.4" customHeight="1" x14ac:dyDescent="0.3">
      <c r="A1227" s="743">
        <v>30</v>
      </c>
      <c r="B1227" s="745" t="s">
        <v>550</v>
      </c>
      <c r="C1227" s="745">
        <v>89301303</v>
      </c>
      <c r="D1227" s="746" t="s">
        <v>4982</v>
      </c>
      <c r="E1227" s="747" t="s">
        <v>3892</v>
      </c>
      <c r="F1227" s="745" t="s">
        <v>3881</v>
      </c>
      <c r="G1227" s="745" t="s">
        <v>4647</v>
      </c>
      <c r="H1227" s="745" t="s">
        <v>551</v>
      </c>
      <c r="I1227" s="745" t="s">
        <v>3422</v>
      </c>
      <c r="J1227" s="745" t="s">
        <v>4902</v>
      </c>
      <c r="K1227" s="745" t="s">
        <v>4903</v>
      </c>
      <c r="L1227" s="748">
        <v>93.99</v>
      </c>
      <c r="M1227" s="748">
        <v>187.98</v>
      </c>
      <c r="N1227" s="745">
        <v>2</v>
      </c>
      <c r="O1227" s="749">
        <v>1</v>
      </c>
      <c r="P1227" s="748">
        <v>187.98</v>
      </c>
      <c r="Q1227" s="750">
        <v>1</v>
      </c>
      <c r="R1227" s="745">
        <v>2</v>
      </c>
      <c r="S1227" s="750">
        <v>1</v>
      </c>
      <c r="T1227" s="749">
        <v>1</v>
      </c>
      <c r="U1227" s="744">
        <v>1</v>
      </c>
    </row>
    <row r="1228" spans="1:21" ht="14.4" customHeight="1" x14ac:dyDescent="0.3">
      <c r="A1228" s="743">
        <v>30</v>
      </c>
      <c r="B1228" s="745" t="s">
        <v>550</v>
      </c>
      <c r="C1228" s="745">
        <v>89301303</v>
      </c>
      <c r="D1228" s="746" t="s">
        <v>4982</v>
      </c>
      <c r="E1228" s="747" t="s">
        <v>3892</v>
      </c>
      <c r="F1228" s="745" t="s">
        <v>3881</v>
      </c>
      <c r="G1228" s="745" t="s">
        <v>4310</v>
      </c>
      <c r="H1228" s="745" t="s">
        <v>2717</v>
      </c>
      <c r="I1228" s="745" t="s">
        <v>3480</v>
      </c>
      <c r="J1228" s="745" t="s">
        <v>3481</v>
      </c>
      <c r="K1228" s="745" t="s">
        <v>3785</v>
      </c>
      <c r="L1228" s="748">
        <v>116.8</v>
      </c>
      <c r="M1228" s="748">
        <v>350.4</v>
      </c>
      <c r="N1228" s="745">
        <v>3</v>
      </c>
      <c r="O1228" s="749">
        <v>1</v>
      </c>
      <c r="P1228" s="748"/>
      <c r="Q1228" s="750">
        <v>0</v>
      </c>
      <c r="R1228" s="745"/>
      <c r="S1228" s="750">
        <v>0</v>
      </c>
      <c r="T1228" s="749"/>
      <c r="U1228" s="744">
        <v>0</v>
      </c>
    </row>
    <row r="1229" spans="1:21" ht="14.4" customHeight="1" x14ac:dyDescent="0.3">
      <c r="A1229" s="743">
        <v>30</v>
      </c>
      <c r="B1229" s="745" t="s">
        <v>550</v>
      </c>
      <c r="C1229" s="745">
        <v>89301303</v>
      </c>
      <c r="D1229" s="746" t="s">
        <v>4982</v>
      </c>
      <c r="E1229" s="747" t="s">
        <v>3892</v>
      </c>
      <c r="F1229" s="745" t="s">
        <v>3881</v>
      </c>
      <c r="G1229" s="745" t="s">
        <v>4904</v>
      </c>
      <c r="H1229" s="745" t="s">
        <v>551</v>
      </c>
      <c r="I1229" s="745" t="s">
        <v>4905</v>
      </c>
      <c r="J1229" s="745" t="s">
        <v>4906</v>
      </c>
      <c r="K1229" s="745" t="s">
        <v>1986</v>
      </c>
      <c r="L1229" s="748">
        <v>0</v>
      </c>
      <c r="M1229" s="748">
        <v>0</v>
      </c>
      <c r="N1229" s="745">
        <v>2</v>
      </c>
      <c r="O1229" s="749">
        <v>2</v>
      </c>
      <c r="P1229" s="748">
        <v>0</v>
      </c>
      <c r="Q1229" s="750"/>
      <c r="R1229" s="745">
        <v>2</v>
      </c>
      <c r="S1229" s="750">
        <v>1</v>
      </c>
      <c r="T1229" s="749">
        <v>2</v>
      </c>
      <c r="U1229" s="744">
        <v>1</v>
      </c>
    </row>
    <row r="1230" spans="1:21" ht="14.4" customHeight="1" x14ac:dyDescent="0.3">
      <c r="A1230" s="743">
        <v>30</v>
      </c>
      <c r="B1230" s="745" t="s">
        <v>550</v>
      </c>
      <c r="C1230" s="745">
        <v>89301303</v>
      </c>
      <c r="D1230" s="746" t="s">
        <v>4982</v>
      </c>
      <c r="E1230" s="747" t="s">
        <v>3892</v>
      </c>
      <c r="F1230" s="745" t="s">
        <v>3881</v>
      </c>
      <c r="G1230" s="745" t="s">
        <v>4459</v>
      </c>
      <c r="H1230" s="745" t="s">
        <v>551</v>
      </c>
      <c r="I1230" s="745" t="s">
        <v>4907</v>
      </c>
      <c r="J1230" s="745" t="s">
        <v>4908</v>
      </c>
      <c r="K1230" s="745" t="s">
        <v>3542</v>
      </c>
      <c r="L1230" s="748">
        <v>0</v>
      </c>
      <c r="M1230" s="748">
        <v>0</v>
      </c>
      <c r="N1230" s="745">
        <v>1</v>
      </c>
      <c r="O1230" s="749">
        <v>1</v>
      </c>
      <c r="P1230" s="748"/>
      <c r="Q1230" s="750"/>
      <c r="R1230" s="745"/>
      <c r="S1230" s="750">
        <v>0</v>
      </c>
      <c r="T1230" s="749"/>
      <c r="U1230" s="744">
        <v>0</v>
      </c>
    </row>
    <row r="1231" spans="1:21" ht="14.4" customHeight="1" x14ac:dyDescent="0.3">
      <c r="A1231" s="743">
        <v>30</v>
      </c>
      <c r="B1231" s="745" t="s">
        <v>550</v>
      </c>
      <c r="C1231" s="745">
        <v>89301303</v>
      </c>
      <c r="D1231" s="746" t="s">
        <v>4982</v>
      </c>
      <c r="E1231" s="747" t="s">
        <v>3892</v>
      </c>
      <c r="F1231" s="745" t="s">
        <v>3881</v>
      </c>
      <c r="G1231" s="745" t="s">
        <v>4909</v>
      </c>
      <c r="H1231" s="745" t="s">
        <v>551</v>
      </c>
      <c r="I1231" s="745" t="s">
        <v>1050</v>
      </c>
      <c r="J1231" s="745" t="s">
        <v>4910</v>
      </c>
      <c r="K1231" s="745" t="s">
        <v>4911</v>
      </c>
      <c r="L1231" s="748">
        <v>72.05</v>
      </c>
      <c r="M1231" s="748">
        <v>72.05</v>
      </c>
      <c r="N1231" s="745">
        <v>1</v>
      </c>
      <c r="O1231" s="749">
        <v>1</v>
      </c>
      <c r="P1231" s="748">
        <v>72.05</v>
      </c>
      <c r="Q1231" s="750">
        <v>1</v>
      </c>
      <c r="R1231" s="745">
        <v>1</v>
      </c>
      <c r="S1231" s="750">
        <v>1</v>
      </c>
      <c r="T1231" s="749">
        <v>1</v>
      </c>
      <c r="U1231" s="744">
        <v>1</v>
      </c>
    </row>
    <row r="1232" spans="1:21" ht="14.4" customHeight="1" x14ac:dyDescent="0.3">
      <c r="A1232" s="743">
        <v>30</v>
      </c>
      <c r="B1232" s="745" t="s">
        <v>550</v>
      </c>
      <c r="C1232" s="745">
        <v>89301303</v>
      </c>
      <c r="D1232" s="746" t="s">
        <v>4982</v>
      </c>
      <c r="E1232" s="747" t="s">
        <v>3892</v>
      </c>
      <c r="F1232" s="745" t="s">
        <v>3881</v>
      </c>
      <c r="G1232" s="745" t="s">
        <v>3998</v>
      </c>
      <c r="H1232" s="745" t="s">
        <v>551</v>
      </c>
      <c r="I1232" s="745" t="s">
        <v>4001</v>
      </c>
      <c r="J1232" s="745" t="s">
        <v>3999</v>
      </c>
      <c r="K1232" s="745" t="s">
        <v>3808</v>
      </c>
      <c r="L1232" s="748">
        <v>0</v>
      </c>
      <c r="M1232" s="748">
        <v>0</v>
      </c>
      <c r="N1232" s="745">
        <v>3</v>
      </c>
      <c r="O1232" s="749">
        <v>0.5</v>
      </c>
      <c r="P1232" s="748"/>
      <c r="Q1232" s="750"/>
      <c r="R1232" s="745"/>
      <c r="S1232" s="750">
        <v>0</v>
      </c>
      <c r="T1232" s="749"/>
      <c r="U1232" s="744">
        <v>0</v>
      </c>
    </row>
    <row r="1233" spans="1:21" ht="14.4" customHeight="1" x14ac:dyDescent="0.3">
      <c r="A1233" s="743">
        <v>30</v>
      </c>
      <c r="B1233" s="745" t="s">
        <v>550</v>
      </c>
      <c r="C1233" s="745">
        <v>89301303</v>
      </c>
      <c r="D1233" s="746" t="s">
        <v>4982</v>
      </c>
      <c r="E1233" s="747" t="s">
        <v>3892</v>
      </c>
      <c r="F1233" s="745" t="s">
        <v>3881</v>
      </c>
      <c r="G1233" s="745" t="s">
        <v>3998</v>
      </c>
      <c r="H1233" s="745" t="s">
        <v>551</v>
      </c>
      <c r="I1233" s="745" t="s">
        <v>4912</v>
      </c>
      <c r="J1233" s="745" t="s">
        <v>1089</v>
      </c>
      <c r="K1233" s="745" t="s">
        <v>4322</v>
      </c>
      <c r="L1233" s="748">
        <v>0</v>
      </c>
      <c r="M1233" s="748">
        <v>0</v>
      </c>
      <c r="N1233" s="745">
        <v>2</v>
      </c>
      <c r="O1233" s="749">
        <v>0.5</v>
      </c>
      <c r="P1233" s="748">
        <v>0</v>
      </c>
      <c r="Q1233" s="750"/>
      <c r="R1233" s="745">
        <v>2</v>
      </c>
      <c r="S1233" s="750">
        <v>1</v>
      </c>
      <c r="T1233" s="749">
        <v>0.5</v>
      </c>
      <c r="U1233" s="744">
        <v>1</v>
      </c>
    </row>
    <row r="1234" spans="1:21" ht="14.4" customHeight="1" x14ac:dyDescent="0.3">
      <c r="A1234" s="743">
        <v>30</v>
      </c>
      <c r="B1234" s="745" t="s">
        <v>550</v>
      </c>
      <c r="C1234" s="745">
        <v>89301303</v>
      </c>
      <c r="D1234" s="746" t="s">
        <v>4982</v>
      </c>
      <c r="E1234" s="747" t="s">
        <v>3892</v>
      </c>
      <c r="F1234" s="745" t="s">
        <v>3881</v>
      </c>
      <c r="G1234" s="745" t="s">
        <v>3998</v>
      </c>
      <c r="H1234" s="745" t="s">
        <v>551</v>
      </c>
      <c r="I1234" s="745" t="s">
        <v>4321</v>
      </c>
      <c r="J1234" s="745" t="s">
        <v>1089</v>
      </c>
      <c r="K1234" s="745" t="s">
        <v>4322</v>
      </c>
      <c r="L1234" s="748">
        <v>30.65</v>
      </c>
      <c r="M1234" s="748">
        <v>61.3</v>
      </c>
      <c r="N1234" s="745">
        <v>2</v>
      </c>
      <c r="O1234" s="749">
        <v>0.5</v>
      </c>
      <c r="P1234" s="748">
        <v>61.3</v>
      </c>
      <c r="Q1234" s="750">
        <v>1</v>
      </c>
      <c r="R1234" s="745">
        <v>2</v>
      </c>
      <c r="S1234" s="750">
        <v>1</v>
      </c>
      <c r="T1234" s="749">
        <v>0.5</v>
      </c>
      <c r="U1234" s="744">
        <v>1</v>
      </c>
    </row>
    <row r="1235" spans="1:21" ht="14.4" customHeight="1" x14ac:dyDescent="0.3">
      <c r="A1235" s="743">
        <v>30</v>
      </c>
      <c r="B1235" s="745" t="s">
        <v>550</v>
      </c>
      <c r="C1235" s="745">
        <v>89301303</v>
      </c>
      <c r="D1235" s="746" t="s">
        <v>4982</v>
      </c>
      <c r="E1235" s="747" t="s">
        <v>3892</v>
      </c>
      <c r="F1235" s="745" t="s">
        <v>3881</v>
      </c>
      <c r="G1235" s="745" t="s">
        <v>4327</v>
      </c>
      <c r="H1235" s="745" t="s">
        <v>2717</v>
      </c>
      <c r="I1235" s="745" t="s">
        <v>3072</v>
      </c>
      <c r="J1235" s="745" t="s">
        <v>2924</v>
      </c>
      <c r="K1235" s="745" t="s">
        <v>1315</v>
      </c>
      <c r="L1235" s="748">
        <v>356.47</v>
      </c>
      <c r="M1235" s="748">
        <v>356.47</v>
      </c>
      <c r="N1235" s="745">
        <v>1</v>
      </c>
      <c r="O1235" s="749">
        <v>0.5</v>
      </c>
      <c r="P1235" s="748">
        <v>356.47</v>
      </c>
      <c r="Q1235" s="750">
        <v>1</v>
      </c>
      <c r="R1235" s="745">
        <v>1</v>
      </c>
      <c r="S1235" s="750">
        <v>1</v>
      </c>
      <c r="T1235" s="749">
        <v>0.5</v>
      </c>
      <c r="U1235" s="744">
        <v>1</v>
      </c>
    </row>
    <row r="1236" spans="1:21" ht="14.4" customHeight="1" x14ac:dyDescent="0.3">
      <c r="A1236" s="743">
        <v>30</v>
      </c>
      <c r="B1236" s="745" t="s">
        <v>550</v>
      </c>
      <c r="C1236" s="745">
        <v>89301303</v>
      </c>
      <c r="D1236" s="746" t="s">
        <v>4982</v>
      </c>
      <c r="E1236" s="747" t="s">
        <v>3892</v>
      </c>
      <c r="F1236" s="745" t="s">
        <v>3881</v>
      </c>
      <c r="G1236" s="745" t="s">
        <v>4016</v>
      </c>
      <c r="H1236" s="745" t="s">
        <v>551</v>
      </c>
      <c r="I1236" s="745" t="s">
        <v>1953</v>
      </c>
      <c r="J1236" s="745" t="s">
        <v>4017</v>
      </c>
      <c r="K1236" s="745" t="s">
        <v>4018</v>
      </c>
      <c r="L1236" s="748">
        <v>65.069999999999993</v>
      </c>
      <c r="M1236" s="748">
        <v>65.069999999999993</v>
      </c>
      <c r="N1236" s="745">
        <v>1</v>
      </c>
      <c r="O1236" s="749">
        <v>0.5</v>
      </c>
      <c r="P1236" s="748"/>
      <c r="Q1236" s="750">
        <v>0</v>
      </c>
      <c r="R1236" s="745"/>
      <c r="S1236" s="750">
        <v>0</v>
      </c>
      <c r="T1236" s="749"/>
      <c r="U1236" s="744">
        <v>0</v>
      </c>
    </row>
    <row r="1237" spans="1:21" ht="14.4" customHeight="1" x14ac:dyDescent="0.3">
      <c r="A1237" s="743">
        <v>30</v>
      </c>
      <c r="B1237" s="745" t="s">
        <v>550</v>
      </c>
      <c r="C1237" s="745">
        <v>89301303</v>
      </c>
      <c r="D1237" s="746" t="s">
        <v>4982</v>
      </c>
      <c r="E1237" s="747" t="s">
        <v>3892</v>
      </c>
      <c r="F1237" s="745" t="s">
        <v>3881</v>
      </c>
      <c r="G1237" s="745" t="s">
        <v>4913</v>
      </c>
      <c r="H1237" s="745" t="s">
        <v>551</v>
      </c>
      <c r="I1237" s="745" t="s">
        <v>2479</v>
      </c>
      <c r="J1237" s="745" t="s">
        <v>2480</v>
      </c>
      <c r="K1237" s="745" t="s">
        <v>2481</v>
      </c>
      <c r="L1237" s="748">
        <v>108.98</v>
      </c>
      <c r="M1237" s="748">
        <v>871.84</v>
      </c>
      <c r="N1237" s="745">
        <v>8</v>
      </c>
      <c r="O1237" s="749">
        <v>2</v>
      </c>
      <c r="P1237" s="748">
        <v>871.84</v>
      </c>
      <c r="Q1237" s="750">
        <v>1</v>
      </c>
      <c r="R1237" s="745">
        <v>8</v>
      </c>
      <c r="S1237" s="750">
        <v>1</v>
      </c>
      <c r="T1237" s="749">
        <v>2</v>
      </c>
      <c r="U1237" s="744">
        <v>1</v>
      </c>
    </row>
    <row r="1238" spans="1:21" ht="14.4" customHeight="1" x14ac:dyDescent="0.3">
      <c r="A1238" s="743">
        <v>30</v>
      </c>
      <c r="B1238" s="745" t="s">
        <v>550</v>
      </c>
      <c r="C1238" s="745">
        <v>89301303</v>
      </c>
      <c r="D1238" s="746" t="s">
        <v>4982</v>
      </c>
      <c r="E1238" s="747" t="s">
        <v>3892</v>
      </c>
      <c r="F1238" s="745" t="s">
        <v>3881</v>
      </c>
      <c r="G1238" s="745" t="s">
        <v>4913</v>
      </c>
      <c r="H1238" s="745" t="s">
        <v>551</v>
      </c>
      <c r="I1238" s="745" t="s">
        <v>2479</v>
      </c>
      <c r="J1238" s="745" t="s">
        <v>2480</v>
      </c>
      <c r="K1238" s="745" t="s">
        <v>2481</v>
      </c>
      <c r="L1238" s="748">
        <v>146.13</v>
      </c>
      <c r="M1238" s="748">
        <v>584.52</v>
      </c>
      <c r="N1238" s="745">
        <v>4</v>
      </c>
      <c r="O1238" s="749">
        <v>1</v>
      </c>
      <c r="P1238" s="748">
        <v>584.52</v>
      </c>
      <c r="Q1238" s="750">
        <v>1</v>
      </c>
      <c r="R1238" s="745">
        <v>4</v>
      </c>
      <c r="S1238" s="750">
        <v>1</v>
      </c>
      <c r="T1238" s="749">
        <v>1</v>
      </c>
      <c r="U1238" s="744">
        <v>1</v>
      </c>
    </row>
    <row r="1239" spans="1:21" ht="14.4" customHeight="1" x14ac:dyDescent="0.3">
      <c r="A1239" s="743">
        <v>30</v>
      </c>
      <c r="B1239" s="745" t="s">
        <v>550</v>
      </c>
      <c r="C1239" s="745">
        <v>89301303</v>
      </c>
      <c r="D1239" s="746" t="s">
        <v>4982</v>
      </c>
      <c r="E1239" s="747" t="s">
        <v>3892</v>
      </c>
      <c r="F1239" s="745" t="s">
        <v>3881</v>
      </c>
      <c r="G1239" s="745" t="s">
        <v>4035</v>
      </c>
      <c r="H1239" s="745" t="s">
        <v>551</v>
      </c>
      <c r="I1239" s="745" t="s">
        <v>4036</v>
      </c>
      <c r="J1239" s="745" t="s">
        <v>1979</v>
      </c>
      <c r="K1239" s="745" t="s">
        <v>1980</v>
      </c>
      <c r="L1239" s="748">
        <v>98.31</v>
      </c>
      <c r="M1239" s="748">
        <v>196.62</v>
      </c>
      <c r="N1239" s="745">
        <v>2</v>
      </c>
      <c r="O1239" s="749">
        <v>0.5</v>
      </c>
      <c r="P1239" s="748">
        <v>196.62</v>
      </c>
      <c r="Q1239" s="750">
        <v>1</v>
      </c>
      <c r="R1239" s="745">
        <v>2</v>
      </c>
      <c r="S1239" s="750">
        <v>1</v>
      </c>
      <c r="T1239" s="749">
        <v>0.5</v>
      </c>
      <c r="U1239" s="744">
        <v>1</v>
      </c>
    </row>
    <row r="1240" spans="1:21" ht="14.4" customHeight="1" x14ac:dyDescent="0.3">
      <c r="A1240" s="743">
        <v>30</v>
      </c>
      <c r="B1240" s="745" t="s">
        <v>550</v>
      </c>
      <c r="C1240" s="745">
        <v>89301303</v>
      </c>
      <c r="D1240" s="746" t="s">
        <v>4982</v>
      </c>
      <c r="E1240" s="747" t="s">
        <v>3892</v>
      </c>
      <c r="F1240" s="745" t="s">
        <v>3881</v>
      </c>
      <c r="G1240" s="745" t="s">
        <v>4914</v>
      </c>
      <c r="H1240" s="745" t="s">
        <v>551</v>
      </c>
      <c r="I1240" s="745" t="s">
        <v>4915</v>
      </c>
      <c r="J1240" s="745" t="s">
        <v>4916</v>
      </c>
      <c r="K1240" s="745" t="s">
        <v>4917</v>
      </c>
      <c r="L1240" s="748">
        <v>540.22</v>
      </c>
      <c r="M1240" s="748">
        <v>1620.66</v>
      </c>
      <c r="N1240" s="745">
        <v>3</v>
      </c>
      <c r="O1240" s="749">
        <v>0.5</v>
      </c>
      <c r="P1240" s="748"/>
      <c r="Q1240" s="750">
        <v>0</v>
      </c>
      <c r="R1240" s="745"/>
      <c r="S1240" s="750">
        <v>0</v>
      </c>
      <c r="T1240" s="749"/>
      <c r="U1240" s="744">
        <v>0</v>
      </c>
    </row>
    <row r="1241" spans="1:21" ht="14.4" customHeight="1" x14ac:dyDescent="0.3">
      <c r="A1241" s="743">
        <v>30</v>
      </c>
      <c r="B1241" s="745" t="s">
        <v>550</v>
      </c>
      <c r="C1241" s="745">
        <v>89301303</v>
      </c>
      <c r="D1241" s="746" t="s">
        <v>4982</v>
      </c>
      <c r="E1241" s="747" t="s">
        <v>3892</v>
      </c>
      <c r="F1241" s="745" t="s">
        <v>3881</v>
      </c>
      <c r="G1241" s="745" t="s">
        <v>4914</v>
      </c>
      <c r="H1241" s="745" t="s">
        <v>551</v>
      </c>
      <c r="I1241" s="745" t="s">
        <v>4915</v>
      </c>
      <c r="J1241" s="745" t="s">
        <v>4916</v>
      </c>
      <c r="K1241" s="745" t="s">
        <v>4917</v>
      </c>
      <c r="L1241" s="748">
        <v>577.52</v>
      </c>
      <c r="M1241" s="748">
        <v>1732.56</v>
      </c>
      <c r="N1241" s="745">
        <v>3</v>
      </c>
      <c r="O1241" s="749">
        <v>0.5</v>
      </c>
      <c r="P1241" s="748"/>
      <c r="Q1241" s="750">
        <v>0</v>
      </c>
      <c r="R1241" s="745"/>
      <c r="S1241" s="750">
        <v>0</v>
      </c>
      <c r="T1241" s="749"/>
      <c r="U1241" s="744">
        <v>0</v>
      </c>
    </row>
    <row r="1242" spans="1:21" ht="14.4" customHeight="1" x14ac:dyDescent="0.3">
      <c r="A1242" s="743">
        <v>30</v>
      </c>
      <c r="B1242" s="745" t="s">
        <v>550</v>
      </c>
      <c r="C1242" s="745">
        <v>89301303</v>
      </c>
      <c r="D1242" s="746" t="s">
        <v>4982</v>
      </c>
      <c r="E1242" s="747" t="s">
        <v>3892</v>
      </c>
      <c r="F1242" s="745" t="s">
        <v>3881</v>
      </c>
      <c r="G1242" s="745" t="s">
        <v>4048</v>
      </c>
      <c r="H1242" s="745" t="s">
        <v>551</v>
      </c>
      <c r="I1242" s="745" t="s">
        <v>3417</v>
      </c>
      <c r="J1242" s="745" t="s">
        <v>1368</v>
      </c>
      <c r="K1242" s="745" t="s">
        <v>1369</v>
      </c>
      <c r="L1242" s="748">
        <v>49.92</v>
      </c>
      <c r="M1242" s="748">
        <v>299.52</v>
      </c>
      <c r="N1242" s="745">
        <v>6</v>
      </c>
      <c r="O1242" s="749">
        <v>1.5</v>
      </c>
      <c r="P1242" s="748">
        <v>299.52</v>
      </c>
      <c r="Q1242" s="750">
        <v>1</v>
      </c>
      <c r="R1242" s="745">
        <v>6</v>
      </c>
      <c r="S1242" s="750">
        <v>1</v>
      </c>
      <c r="T1242" s="749">
        <v>1.5</v>
      </c>
      <c r="U1242" s="744">
        <v>1</v>
      </c>
    </row>
    <row r="1243" spans="1:21" ht="14.4" customHeight="1" x14ac:dyDescent="0.3">
      <c r="A1243" s="743">
        <v>30</v>
      </c>
      <c r="B1243" s="745" t="s">
        <v>550</v>
      </c>
      <c r="C1243" s="745">
        <v>89301303</v>
      </c>
      <c r="D1243" s="746" t="s">
        <v>4982</v>
      </c>
      <c r="E1243" s="747" t="s">
        <v>3892</v>
      </c>
      <c r="F1243" s="745" t="s">
        <v>3881</v>
      </c>
      <c r="G1243" s="745" t="s">
        <v>4048</v>
      </c>
      <c r="H1243" s="745" t="s">
        <v>551</v>
      </c>
      <c r="I1243" s="745" t="s">
        <v>1066</v>
      </c>
      <c r="J1243" s="745" t="s">
        <v>1744</v>
      </c>
      <c r="K1243" s="745" t="s">
        <v>4052</v>
      </c>
      <c r="L1243" s="748">
        <v>33.68</v>
      </c>
      <c r="M1243" s="748">
        <v>101.03999999999999</v>
      </c>
      <c r="N1243" s="745">
        <v>3</v>
      </c>
      <c r="O1243" s="749">
        <v>0.5</v>
      </c>
      <c r="P1243" s="748"/>
      <c r="Q1243" s="750">
        <v>0</v>
      </c>
      <c r="R1243" s="745"/>
      <c r="S1243" s="750">
        <v>0</v>
      </c>
      <c r="T1243" s="749"/>
      <c r="U1243" s="744">
        <v>0</v>
      </c>
    </row>
    <row r="1244" spans="1:21" ht="14.4" customHeight="1" x14ac:dyDescent="0.3">
      <c r="A1244" s="743">
        <v>30</v>
      </c>
      <c r="B1244" s="745" t="s">
        <v>550</v>
      </c>
      <c r="C1244" s="745">
        <v>89301303</v>
      </c>
      <c r="D1244" s="746" t="s">
        <v>4982</v>
      </c>
      <c r="E1244" s="747" t="s">
        <v>3892</v>
      </c>
      <c r="F1244" s="745" t="s">
        <v>3881</v>
      </c>
      <c r="G1244" s="745" t="s">
        <v>4918</v>
      </c>
      <c r="H1244" s="745" t="s">
        <v>2717</v>
      </c>
      <c r="I1244" s="745" t="s">
        <v>4919</v>
      </c>
      <c r="J1244" s="745" t="s">
        <v>4920</v>
      </c>
      <c r="K1244" s="745" t="s">
        <v>4921</v>
      </c>
      <c r="L1244" s="748">
        <v>185.9</v>
      </c>
      <c r="M1244" s="748">
        <v>557.70000000000005</v>
      </c>
      <c r="N1244" s="745">
        <v>3</v>
      </c>
      <c r="O1244" s="749">
        <v>0.5</v>
      </c>
      <c r="P1244" s="748">
        <v>557.70000000000005</v>
      </c>
      <c r="Q1244" s="750">
        <v>1</v>
      </c>
      <c r="R1244" s="745">
        <v>3</v>
      </c>
      <c r="S1244" s="750">
        <v>1</v>
      </c>
      <c r="T1244" s="749">
        <v>0.5</v>
      </c>
      <c r="U1244" s="744">
        <v>1</v>
      </c>
    </row>
    <row r="1245" spans="1:21" ht="14.4" customHeight="1" x14ac:dyDescent="0.3">
      <c r="A1245" s="743">
        <v>30</v>
      </c>
      <c r="B1245" s="745" t="s">
        <v>550</v>
      </c>
      <c r="C1245" s="745">
        <v>89301303</v>
      </c>
      <c r="D1245" s="746" t="s">
        <v>4982</v>
      </c>
      <c r="E1245" s="747" t="s">
        <v>3892</v>
      </c>
      <c r="F1245" s="745" t="s">
        <v>3881</v>
      </c>
      <c r="G1245" s="745" t="s">
        <v>4345</v>
      </c>
      <c r="H1245" s="745" t="s">
        <v>551</v>
      </c>
      <c r="I1245" s="745" t="s">
        <v>4922</v>
      </c>
      <c r="J1245" s="745" t="s">
        <v>4923</v>
      </c>
      <c r="K1245" s="745" t="s">
        <v>3716</v>
      </c>
      <c r="L1245" s="748">
        <v>146.99</v>
      </c>
      <c r="M1245" s="748">
        <v>440.97</v>
      </c>
      <c r="N1245" s="745">
        <v>3</v>
      </c>
      <c r="O1245" s="749">
        <v>1</v>
      </c>
      <c r="P1245" s="748">
        <v>440.97</v>
      </c>
      <c r="Q1245" s="750">
        <v>1</v>
      </c>
      <c r="R1245" s="745">
        <v>3</v>
      </c>
      <c r="S1245" s="750">
        <v>1</v>
      </c>
      <c r="T1245" s="749">
        <v>1</v>
      </c>
      <c r="U1245" s="744">
        <v>1</v>
      </c>
    </row>
    <row r="1246" spans="1:21" ht="14.4" customHeight="1" x14ac:dyDescent="0.3">
      <c r="A1246" s="743">
        <v>30</v>
      </c>
      <c r="B1246" s="745" t="s">
        <v>550</v>
      </c>
      <c r="C1246" s="745">
        <v>89301303</v>
      </c>
      <c r="D1246" s="746" t="s">
        <v>4982</v>
      </c>
      <c r="E1246" s="747" t="s">
        <v>3892</v>
      </c>
      <c r="F1246" s="745" t="s">
        <v>3881</v>
      </c>
      <c r="G1246" s="745" t="s">
        <v>4346</v>
      </c>
      <c r="H1246" s="745" t="s">
        <v>551</v>
      </c>
      <c r="I1246" s="745" t="s">
        <v>826</v>
      </c>
      <c r="J1246" s="745" t="s">
        <v>827</v>
      </c>
      <c r="K1246" s="745" t="s">
        <v>2700</v>
      </c>
      <c r="L1246" s="748">
        <v>391.83</v>
      </c>
      <c r="M1246" s="748">
        <v>1175.49</v>
      </c>
      <c r="N1246" s="745">
        <v>3</v>
      </c>
      <c r="O1246" s="749">
        <v>0.5</v>
      </c>
      <c r="P1246" s="748"/>
      <c r="Q1246" s="750">
        <v>0</v>
      </c>
      <c r="R1246" s="745"/>
      <c r="S1246" s="750">
        <v>0</v>
      </c>
      <c r="T1246" s="749"/>
      <c r="U1246" s="744">
        <v>0</v>
      </c>
    </row>
    <row r="1247" spans="1:21" ht="14.4" customHeight="1" x14ac:dyDescent="0.3">
      <c r="A1247" s="743">
        <v>30</v>
      </c>
      <c r="B1247" s="745" t="s">
        <v>550</v>
      </c>
      <c r="C1247" s="745">
        <v>89301303</v>
      </c>
      <c r="D1247" s="746" t="s">
        <v>4982</v>
      </c>
      <c r="E1247" s="747" t="s">
        <v>3892</v>
      </c>
      <c r="F1247" s="745" t="s">
        <v>3881</v>
      </c>
      <c r="G1247" s="745" t="s">
        <v>4346</v>
      </c>
      <c r="H1247" s="745" t="s">
        <v>551</v>
      </c>
      <c r="I1247" s="745" t="s">
        <v>4924</v>
      </c>
      <c r="J1247" s="745" t="s">
        <v>827</v>
      </c>
      <c r="K1247" s="745" t="s">
        <v>4925</v>
      </c>
      <c r="L1247" s="748">
        <v>0</v>
      </c>
      <c r="M1247" s="748">
        <v>0</v>
      </c>
      <c r="N1247" s="745">
        <v>3</v>
      </c>
      <c r="O1247" s="749">
        <v>0.5</v>
      </c>
      <c r="P1247" s="748"/>
      <c r="Q1247" s="750"/>
      <c r="R1247" s="745"/>
      <c r="S1247" s="750">
        <v>0</v>
      </c>
      <c r="T1247" s="749"/>
      <c r="U1247" s="744">
        <v>0</v>
      </c>
    </row>
    <row r="1248" spans="1:21" ht="14.4" customHeight="1" x14ac:dyDescent="0.3">
      <c r="A1248" s="743">
        <v>30</v>
      </c>
      <c r="B1248" s="745" t="s">
        <v>550</v>
      </c>
      <c r="C1248" s="745">
        <v>89301303</v>
      </c>
      <c r="D1248" s="746" t="s">
        <v>4982</v>
      </c>
      <c r="E1248" s="747" t="s">
        <v>3892</v>
      </c>
      <c r="F1248" s="745" t="s">
        <v>3881</v>
      </c>
      <c r="G1248" s="745" t="s">
        <v>4346</v>
      </c>
      <c r="H1248" s="745" t="s">
        <v>551</v>
      </c>
      <c r="I1248" s="745" t="s">
        <v>1026</v>
      </c>
      <c r="J1248" s="745" t="s">
        <v>4350</v>
      </c>
      <c r="K1248" s="745" t="s">
        <v>4562</v>
      </c>
      <c r="L1248" s="748">
        <v>391.83</v>
      </c>
      <c r="M1248" s="748">
        <v>1175.49</v>
      </c>
      <c r="N1248" s="745">
        <v>3</v>
      </c>
      <c r="O1248" s="749">
        <v>0.5</v>
      </c>
      <c r="P1248" s="748"/>
      <c r="Q1248" s="750">
        <v>0</v>
      </c>
      <c r="R1248" s="745"/>
      <c r="S1248" s="750">
        <v>0</v>
      </c>
      <c r="T1248" s="749"/>
      <c r="U1248" s="744">
        <v>0</v>
      </c>
    </row>
    <row r="1249" spans="1:21" ht="14.4" customHeight="1" x14ac:dyDescent="0.3">
      <c r="A1249" s="743">
        <v>30</v>
      </c>
      <c r="B1249" s="745" t="s">
        <v>550</v>
      </c>
      <c r="C1249" s="745">
        <v>89301303</v>
      </c>
      <c r="D1249" s="746" t="s">
        <v>4982</v>
      </c>
      <c r="E1249" s="747" t="s">
        <v>3892</v>
      </c>
      <c r="F1249" s="745" t="s">
        <v>3881</v>
      </c>
      <c r="G1249" s="745" t="s">
        <v>4346</v>
      </c>
      <c r="H1249" s="745" t="s">
        <v>551</v>
      </c>
      <c r="I1249" s="745" t="s">
        <v>4926</v>
      </c>
      <c r="J1249" s="745" t="s">
        <v>4350</v>
      </c>
      <c r="K1249" s="745" t="s">
        <v>4927</v>
      </c>
      <c r="L1249" s="748">
        <v>0</v>
      </c>
      <c r="M1249" s="748">
        <v>0</v>
      </c>
      <c r="N1249" s="745">
        <v>3</v>
      </c>
      <c r="O1249" s="749">
        <v>0.5</v>
      </c>
      <c r="P1249" s="748"/>
      <c r="Q1249" s="750"/>
      <c r="R1249" s="745"/>
      <c r="S1249" s="750">
        <v>0</v>
      </c>
      <c r="T1249" s="749"/>
      <c r="U1249" s="744">
        <v>0</v>
      </c>
    </row>
    <row r="1250" spans="1:21" ht="14.4" customHeight="1" x14ac:dyDescent="0.3">
      <c r="A1250" s="743">
        <v>30</v>
      </c>
      <c r="B1250" s="745" t="s">
        <v>550</v>
      </c>
      <c r="C1250" s="745">
        <v>89301303</v>
      </c>
      <c r="D1250" s="746" t="s">
        <v>4982</v>
      </c>
      <c r="E1250" s="747" t="s">
        <v>3892</v>
      </c>
      <c r="F1250" s="745" t="s">
        <v>3881</v>
      </c>
      <c r="G1250" s="745" t="s">
        <v>4346</v>
      </c>
      <c r="H1250" s="745" t="s">
        <v>551</v>
      </c>
      <c r="I1250" s="745" t="s">
        <v>4928</v>
      </c>
      <c r="J1250" s="745" t="s">
        <v>827</v>
      </c>
      <c r="K1250" s="745" t="s">
        <v>4925</v>
      </c>
      <c r="L1250" s="748">
        <v>0</v>
      </c>
      <c r="M1250" s="748">
        <v>0</v>
      </c>
      <c r="N1250" s="745">
        <v>2</v>
      </c>
      <c r="O1250" s="749">
        <v>0.5</v>
      </c>
      <c r="P1250" s="748"/>
      <c r="Q1250" s="750"/>
      <c r="R1250" s="745"/>
      <c r="S1250" s="750">
        <v>0</v>
      </c>
      <c r="T1250" s="749"/>
      <c r="U1250" s="744">
        <v>0</v>
      </c>
    </row>
    <row r="1251" spans="1:21" ht="14.4" customHeight="1" x14ac:dyDescent="0.3">
      <c r="A1251" s="743">
        <v>30</v>
      </c>
      <c r="B1251" s="745" t="s">
        <v>550</v>
      </c>
      <c r="C1251" s="745">
        <v>89301303</v>
      </c>
      <c r="D1251" s="746" t="s">
        <v>4982</v>
      </c>
      <c r="E1251" s="747" t="s">
        <v>3892</v>
      </c>
      <c r="F1251" s="745" t="s">
        <v>3881</v>
      </c>
      <c r="G1251" s="745" t="s">
        <v>4059</v>
      </c>
      <c r="H1251" s="745" t="s">
        <v>551</v>
      </c>
      <c r="I1251" s="745" t="s">
        <v>1237</v>
      </c>
      <c r="J1251" s="745" t="s">
        <v>1097</v>
      </c>
      <c r="K1251" s="745" t="s">
        <v>3816</v>
      </c>
      <c r="L1251" s="748">
        <v>59.89</v>
      </c>
      <c r="M1251" s="748">
        <v>119.78</v>
      </c>
      <c r="N1251" s="745">
        <v>2</v>
      </c>
      <c r="O1251" s="749">
        <v>0.5</v>
      </c>
      <c r="P1251" s="748"/>
      <c r="Q1251" s="750">
        <v>0</v>
      </c>
      <c r="R1251" s="745"/>
      <c r="S1251" s="750">
        <v>0</v>
      </c>
      <c r="T1251" s="749"/>
      <c r="U1251" s="744">
        <v>0</v>
      </c>
    </row>
    <row r="1252" spans="1:21" ht="14.4" customHeight="1" x14ac:dyDescent="0.3">
      <c r="A1252" s="743">
        <v>30</v>
      </c>
      <c r="B1252" s="745" t="s">
        <v>550</v>
      </c>
      <c r="C1252" s="745">
        <v>89301303</v>
      </c>
      <c r="D1252" s="746" t="s">
        <v>4982</v>
      </c>
      <c r="E1252" s="747" t="s">
        <v>3892</v>
      </c>
      <c r="F1252" s="745" t="s">
        <v>3881</v>
      </c>
      <c r="G1252" s="745" t="s">
        <v>4486</v>
      </c>
      <c r="H1252" s="745" t="s">
        <v>551</v>
      </c>
      <c r="I1252" s="745" t="s">
        <v>2387</v>
      </c>
      <c r="J1252" s="745" t="s">
        <v>815</v>
      </c>
      <c r="K1252" s="745" t="s">
        <v>4716</v>
      </c>
      <c r="L1252" s="748">
        <v>59.55</v>
      </c>
      <c r="M1252" s="748">
        <v>357.29999999999995</v>
      </c>
      <c r="N1252" s="745">
        <v>6</v>
      </c>
      <c r="O1252" s="749">
        <v>2.5</v>
      </c>
      <c r="P1252" s="748">
        <v>238.2</v>
      </c>
      <c r="Q1252" s="750">
        <v>0.66666666666666674</v>
      </c>
      <c r="R1252" s="745">
        <v>4</v>
      </c>
      <c r="S1252" s="750">
        <v>0.66666666666666663</v>
      </c>
      <c r="T1252" s="749">
        <v>1.5</v>
      </c>
      <c r="U1252" s="744">
        <v>0.6</v>
      </c>
    </row>
    <row r="1253" spans="1:21" ht="14.4" customHeight="1" x14ac:dyDescent="0.3">
      <c r="A1253" s="743">
        <v>30</v>
      </c>
      <c r="B1253" s="745" t="s">
        <v>550</v>
      </c>
      <c r="C1253" s="745">
        <v>89301303</v>
      </c>
      <c r="D1253" s="746" t="s">
        <v>4982</v>
      </c>
      <c r="E1253" s="747" t="s">
        <v>3892</v>
      </c>
      <c r="F1253" s="745" t="s">
        <v>3881</v>
      </c>
      <c r="G1253" s="745" t="s">
        <v>4486</v>
      </c>
      <c r="H1253" s="745" t="s">
        <v>551</v>
      </c>
      <c r="I1253" s="745" t="s">
        <v>2387</v>
      </c>
      <c r="J1253" s="745" t="s">
        <v>815</v>
      </c>
      <c r="K1253" s="745" t="s">
        <v>4716</v>
      </c>
      <c r="L1253" s="748">
        <v>50.62</v>
      </c>
      <c r="M1253" s="748">
        <v>101.24</v>
      </c>
      <c r="N1253" s="745">
        <v>2</v>
      </c>
      <c r="O1253" s="749">
        <v>0.5</v>
      </c>
      <c r="P1253" s="748"/>
      <c r="Q1253" s="750">
        <v>0</v>
      </c>
      <c r="R1253" s="745"/>
      <c r="S1253" s="750">
        <v>0</v>
      </c>
      <c r="T1253" s="749"/>
      <c r="U1253" s="744">
        <v>0</v>
      </c>
    </row>
    <row r="1254" spans="1:21" ht="14.4" customHeight="1" x14ac:dyDescent="0.3">
      <c r="A1254" s="743">
        <v>30</v>
      </c>
      <c r="B1254" s="745" t="s">
        <v>550</v>
      </c>
      <c r="C1254" s="745">
        <v>89301303</v>
      </c>
      <c r="D1254" s="746" t="s">
        <v>4982</v>
      </c>
      <c r="E1254" s="747" t="s">
        <v>3892</v>
      </c>
      <c r="F1254" s="745" t="s">
        <v>3881</v>
      </c>
      <c r="G1254" s="745" t="s">
        <v>4486</v>
      </c>
      <c r="H1254" s="745" t="s">
        <v>551</v>
      </c>
      <c r="I1254" s="745" t="s">
        <v>814</v>
      </c>
      <c r="J1254" s="745" t="s">
        <v>815</v>
      </c>
      <c r="K1254" s="745" t="s">
        <v>4487</v>
      </c>
      <c r="L1254" s="748">
        <v>29.78</v>
      </c>
      <c r="M1254" s="748">
        <v>59.56</v>
      </c>
      <c r="N1254" s="745">
        <v>2</v>
      </c>
      <c r="O1254" s="749">
        <v>1</v>
      </c>
      <c r="P1254" s="748"/>
      <c r="Q1254" s="750">
        <v>0</v>
      </c>
      <c r="R1254" s="745"/>
      <c r="S1254" s="750">
        <v>0</v>
      </c>
      <c r="T1254" s="749"/>
      <c r="U1254" s="744">
        <v>0</v>
      </c>
    </row>
    <row r="1255" spans="1:21" ht="14.4" customHeight="1" x14ac:dyDescent="0.3">
      <c r="A1255" s="743">
        <v>30</v>
      </c>
      <c r="B1255" s="745" t="s">
        <v>550</v>
      </c>
      <c r="C1255" s="745">
        <v>89301303</v>
      </c>
      <c r="D1255" s="746" t="s">
        <v>4982</v>
      </c>
      <c r="E1255" s="747" t="s">
        <v>3892</v>
      </c>
      <c r="F1255" s="745" t="s">
        <v>3881</v>
      </c>
      <c r="G1255" s="745" t="s">
        <v>4061</v>
      </c>
      <c r="H1255" s="745" t="s">
        <v>2717</v>
      </c>
      <c r="I1255" s="745" t="s">
        <v>3144</v>
      </c>
      <c r="J1255" s="745" t="s">
        <v>3145</v>
      </c>
      <c r="K1255" s="745" t="s">
        <v>1398</v>
      </c>
      <c r="L1255" s="748">
        <v>41.53</v>
      </c>
      <c r="M1255" s="748">
        <v>249.18</v>
      </c>
      <c r="N1255" s="745">
        <v>6</v>
      </c>
      <c r="O1255" s="749">
        <v>1</v>
      </c>
      <c r="P1255" s="748">
        <v>124.59</v>
      </c>
      <c r="Q1255" s="750">
        <v>0.5</v>
      </c>
      <c r="R1255" s="745">
        <v>3</v>
      </c>
      <c r="S1255" s="750">
        <v>0.5</v>
      </c>
      <c r="T1255" s="749">
        <v>0.5</v>
      </c>
      <c r="U1255" s="744">
        <v>0.5</v>
      </c>
    </row>
    <row r="1256" spans="1:21" ht="14.4" customHeight="1" x14ac:dyDescent="0.3">
      <c r="A1256" s="743">
        <v>30</v>
      </c>
      <c r="B1256" s="745" t="s">
        <v>550</v>
      </c>
      <c r="C1256" s="745">
        <v>89301303</v>
      </c>
      <c r="D1256" s="746" t="s">
        <v>4982</v>
      </c>
      <c r="E1256" s="747" t="s">
        <v>3892</v>
      </c>
      <c r="F1256" s="745" t="s">
        <v>3881</v>
      </c>
      <c r="G1256" s="745" t="s">
        <v>4061</v>
      </c>
      <c r="H1256" s="745" t="s">
        <v>2717</v>
      </c>
      <c r="I1256" s="745" t="s">
        <v>3035</v>
      </c>
      <c r="J1256" s="745" t="s">
        <v>3036</v>
      </c>
      <c r="K1256" s="745" t="s">
        <v>3037</v>
      </c>
      <c r="L1256" s="748">
        <v>55.38</v>
      </c>
      <c r="M1256" s="748">
        <v>664.56000000000006</v>
      </c>
      <c r="N1256" s="745">
        <v>12</v>
      </c>
      <c r="O1256" s="749">
        <v>2.5</v>
      </c>
      <c r="P1256" s="748">
        <v>166.14000000000001</v>
      </c>
      <c r="Q1256" s="750">
        <v>0.25</v>
      </c>
      <c r="R1256" s="745">
        <v>3</v>
      </c>
      <c r="S1256" s="750">
        <v>0.25</v>
      </c>
      <c r="T1256" s="749">
        <v>1</v>
      </c>
      <c r="U1256" s="744">
        <v>0.4</v>
      </c>
    </row>
    <row r="1257" spans="1:21" ht="14.4" customHeight="1" x14ac:dyDescent="0.3">
      <c r="A1257" s="743">
        <v>30</v>
      </c>
      <c r="B1257" s="745" t="s">
        <v>550</v>
      </c>
      <c r="C1257" s="745">
        <v>89301303</v>
      </c>
      <c r="D1257" s="746" t="s">
        <v>4982</v>
      </c>
      <c r="E1257" s="747" t="s">
        <v>3892</v>
      </c>
      <c r="F1257" s="745" t="s">
        <v>3881</v>
      </c>
      <c r="G1257" s="745" t="s">
        <v>4063</v>
      </c>
      <c r="H1257" s="745" t="s">
        <v>551</v>
      </c>
      <c r="I1257" s="745" t="s">
        <v>4066</v>
      </c>
      <c r="J1257" s="745" t="s">
        <v>4065</v>
      </c>
      <c r="K1257" s="745" t="s">
        <v>878</v>
      </c>
      <c r="L1257" s="748">
        <v>314.89999999999998</v>
      </c>
      <c r="M1257" s="748">
        <v>2834.1</v>
      </c>
      <c r="N1257" s="745">
        <v>9</v>
      </c>
      <c r="O1257" s="749">
        <v>4</v>
      </c>
      <c r="P1257" s="748">
        <v>1574.5</v>
      </c>
      <c r="Q1257" s="750">
        <v>0.55555555555555558</v>
      </c>
      <c r="R1257" s="745">
        <v>5</v>
      </c>
      <c r="S1257" s="750">
        <v>0.55555555555555558</v>
      </c>
      <c r="T1257" s="749">
        <v>2</v>
      </c>
      <c r="U1257" s="744">
        <v>0.5</v>
      </c>
    </row>
    <row r="1258" spans="1:21" ht="14.4" customHeight="1" x14ac:dyDescent="0.3">
      <c r="A1258" s="743">
        <v>30</v>
      </c>
      <c r="B1258" s="745" t="s">
        <v>550</v>
      </c>
      <c r="C1258" s="745">
        <v>89301303</v>
      </c>
      <c r="D1258" s="746" t="s">
        <v>4982</v>
      </c>
      <c r="E1258" s="747" t="s">
        <v>3892</v>
      </c>
      <c r="F1258" s="745" t="s">
        <v>3881</v>
      </c>
      <c r="G1258" s="745" t="s">
        <v>4063</v>
      </c>
      <c r="H1258" s="745" t="s">
        <v>551</v>
      </c>
      <c r="I1258" s="745" t="s">
        <v>877</v>
      </c>
      <c r="J1258" s="745" t="s">
        <v>874</v>
      </c>
      <c r="K1258" s="745" t="s">
        <v>4492</v>
      </c>
      <c r="L1258" s="748">
        <v>314.89999999999998</v>
      </c>
      <c r="M1258" s="748">
        <v>3463.9</v>
      </c>
      <c r="N1258" s="745">
        <v>11</v>
      </c>
      <c r="O1258" s="749">
        <v>4.5</v>
      </c>
      <c r="P1258" s="748">
        <v>314.89999999999998</v>
      </c>
      <c r="Q1258" s="750">
        <v>9.0909090909090898E-2</v>
      </c>
      <c r="R1258" s="745">
        <v>1</v>
      </c>
      <c r="S1258" s="750">
        <v>9.0909090909090912E-2</v>
      </c>
      <c r="T1258" s="749">
        <v>1</v>
      </c>
      <c r="U1258" s="744">
        <v>0.22222222222222221</v>
      </c>
    </row>
    <row r="1259" spans="1:21" ht="14.4" customHeight="1" x14ac:dyDescent="0.3">
      <c r="A1259" s="743">
        <v>30</v>
      </c>
      <c r="B1259" s="745" t="s">
        <v>550</v>
      </c>
      <c r="C1259" s="745">
        <v>89301303</v>
      </c>
      <c r="D1259" s="746" t="s">
        <v>4982</v>
      </c>
      <c r="E1259" s="747" t="s">
        <v>3892</v>
      </c>
      <c r="F1259" s="745" t="s">
        <v>3881</v>
      </c>
      <c r="G1259" s="745" t="s">
        <v>4929</v>
      </c>
      <c r="H1259" s="745" t="s">
        <v>2717</v>
      </c>
      <c r="I1259" s="745" t="s">
        <v>3141</v>
      </c>
      <c r="J1259" s="745" t="s">
        <v>3142</v>
      </c>
      <c r="K1259" s="745" t="s">
        <v>1108</v>
      </c>
      <c r="L1259" s="748">
        <v>339.13</v>
      </c>
      <c r="M1259" s="748">
        <v>678.26</v>
      </c>
      <c r="N1259" s="745">
        <v>2</v>
      </c>
      <c r="O1259" s="749">
        <v>1</v>
      </c>
      <c r="P1259" s="748">
        <v>678.26</v>
      </c>
      <c r="Q1259" s="750">
        <v>1</v>
      </c>
      <c r="R1259" s="745">
        <v>2</v>
      </c>
      <c r="S1259" s="750">
        <v>1</v>
      </c>
      <c r="T1259" s="749">
        <v>1</v>
      </c>
      <c r="U1259" s="744">
        <v>1</v>
      </c>
    </row>
    <row r="1260" spans="1:21" ht="14.4" customHeight="1" x14ac:dyDescent="0.3">
      <c r="A1260" s="743">
        <v>30</v>
      </c>
      <c r="B1260" s="745" t="s">
        <v>550</v>
      </c>
      <c r="C1260" s="745">
        <v>89301303</v>
      </c>
      <c r="D1260" s="746" t="s">
        <v>4982</v>
      </c>
      <c r="E1260" s="747" t="s">
        <v>3892</v>
      </c>
      <c r="F1260" s="745" t="s">
        <v>3881</v>
      </c>
      <c r="G1260" s="745" t="s">
        <v>4929</v>
      </c>
      <c r="H1260" s="745" t="s">
        <v>551</v>
      </c>
      <c r="I1260" s="745" t="s">
        <v>4930</v>
      </c>
      <c r="J1260" s="745" t="s">
        <v>4931</v>
      </c>
      <c r="K1260" s="745" t="s">
        <v>1108</v>
      </c>
      <c r="L1260" s="748">
        <v>216.16</v>
      </c>
      <c r="M1260" s="748">
        <v>648.48</v>
      </c>
      <c r="N1260" s="745">
        <v>3</v>
      </c>
      <c r="O1260" s="749">
        <v>0.5</v>
      </c>
      <c r="P1260" s="748"/>
      <c r="Q1260" s="750">
        <v>0</v>
      </c>
      <c r="R1260" s="745"/>
      <c r="S1260" s="750">
        <v>0</v>
      </c>
      <c r="T1260" s="749"/>
      <c r="U1260" s="744">
        <v>0</v>
      </c>
    </row>
    <row r="1261" spans="1:21" ht="14.4" customHeight="1" x14ac:dyDescent="0.3">
      <c r="A1261" s="743">
        <v>30</v>
      </c>
      <c r="B1261" s="745" t="s">
        <v>550</v>
      </c>
      <c r="C1261" s="745">
        <v>89301303</v>
      </c>
      <c r="D1261" s="746" t="s">
        <v>4982</v>
      </c>
      <c r="E1261" s="747" t="s">
        <v>3892</v>
      </c>
      <c r="F1261" s="745" t="s">
        <v>3881</v>
      </c>
      <c r="G1261" s="745" t="s">
        <v>4929</v>
      </c>
      <c r="H1261" s="745" t="s">
        <v>551</v>
      </c>
      <c r="I1261" s="745" t="s">
        <v>4930</v>
      </c>
      <c r="J1261" s="745" t="s">
        <v>4931</v>
      </c>
      <c r="K1261" s="745" t="s">
        <v>1108</v>
      </c>
      <c r="L1261" s="748">
        <v>138</v>
      </c>
      <c r="M1261" s="748">
        <v>414</v>
      </c>
      <c r="N1261" s="745">
        <v>3</v>
      </c>
      <c r="O1261" s="749">
        <v>0.5</v>
      </c>
      <c r="P1261" s="748"/>
      <c r="Q1261" s="750">
        <v>0</v>
      </c>
      <c r="R1261" s="745"/>
      <c r="S1261" s="750">
        <v>0</v>
      </c>
      <c r="T1261" s="749"/>
      <c r="U1261" s="744">
        <v>0</v>
      </c>
    </row>
    <row r="1262" spans="1:21" ht="14.4" customHeight="1" x14ac:dyDescent="0.3">
      <c r="A1262" s="743">
        <v>30</v>
      </c>
      <c r="B1262" s="745" t="s">
        <v>550</v>
      </c>
      <c r="C1262" s="745">
        <v>89301303</v>
      </c>
      <c r="D1262" s="746" t="s">
        <v>4982</v>
      </c>
      <c r="E1262" s="747" t="s">
        <v>3892</v>
      </c>
      <c r="F1262" s="745" t="s">
        <v>3881</v>
      </c>
      <c r="G1262" s="745" t="s">
        <v>4071</v>
      </c>
      <c r="H1262" s="745" t="s">
        <v>551</v>
      </c>
      <c r="I1262" s="745" t="s">
        <v>4730</v>
      </c>
      <c r="J1262" s="745" t="s">
        <v>4247</v>
      </c>
      <c r="K1262" s="745" t="s">
        <v>4731</v>
      </c>
      <c r="L1262" s="748">
        <v>169</v>
      </c>
      <c r="M1262" s="748">
        <v>507</v>
      </c>
      <c r="N1262" s="745">
        <v>3</v>
      </c>
      <c r="O1262" s="749">
        <v>1</v>
      </c>
      <c r="P1262" s="748"/>
      <c r="Q1262" s="750">
        <v>0</v>
      </c>
      <c r="R1262" s="745"/>
      <c r="S1262" s="750">
        <v>0</v>
      </c>
      <c r="T1262" s="749"/>
      <c r="U1262" s="744">
        <v>0</v>
      </c>
    </row>
    <row r="1263" spans="1:21" ht="14.4" customHeight="1" x14ac:dyDescent="0.3">
      <c r="A1263" s="743">
        <v>30</v>
      </c>
      <c r="B1263" s="745" t="s">
        <v>550</v>
      </c>
      <c r="C1263" s="745">
        <v>89301303</v>
      </c>
      <c r="D1263" s="746" t="s">
        <v>4982</v>
      </c>
      <c r="E1263" s="747" t="s">
        <v>3892</v>
      </c>
      <c r="F1263" s="745" t="s">
        <v>3881</v>
      </c>
      <c r="G1263" s="745" t="s">
        <v>4074</v>
      </c>
      <c r="H1263" s="745" t="s">
        <v>551</v>
      </c>
      <c r="I1263" s="745" t="s">
        <v>1291</v>
      </c>
      <c r="J1263" s="745" t="s">
        <v>1292</v>
      </c>
      <c r="K1263" s="745" t="s">
        <v>1293</v>
      </c>
      <c r="L1263" s="748">
        <v>50.47</v>
      </c>
      <c r="M1263" s="748">
        <v>302.82</v>
      </c>
      <c r="N1263" s="745">
        <v>6</v>
      </c>
      <c r="O1263" s="749">
        <v>1</v>
      </c>
      <c r="P1263" s="748">
        <v>151.41</v>
      </c>
      <c r="Q1263" s="750">
        <v>0.5</v>
      </c>
      <c r="R1263" s="745">
        <v>3</v>
      </c>
      <c r="S1263" s="750">
        <v>0.5</v>
      </c>
      <c r="T1263" s="749">
        <v>0.5</v>
      </c>
      <c r="U1263" s="744">
        <v>0.5</v>
      </c>
    </row>
    <row r="1264" spans="1:21" ht="14.4" customHeight="1" x14ac:dyDescent="0.3">
      <c r="A1264" s="743">
        <v>30</v>
      </c>
      <c r="B1264" s="745" t="s">
        <v>550</v>
      </c>
      <c r="C1264" s="745">
        <v>89301303</v>
      </c>
      <c r="D1264" s="746" t="s">
        <v>4982</v>
      </c>
      <c r="E1264" s="747" t="s">
        <v>3892</v>
      </c>
      <c r="F1264" s="745" t="s">
        <v>3881</v>
      </c>
      <c r="G1264" s="745" t="s">
        <v>4074</v>
      </c>
      <c r="H1264" s="745" t="s">
        <v>2717</v>
      </c>
      <c r="I1264" s="745" t="s">
        <v>2947</v>
      </c>
      <c r="J1264" s="745" t="s">
        <v>2948</v>
      </c>
      <c r="K1264" s="745" t="s">
        <v>569</v>
      </c>
      <c r="L1264" s="748">
        <v>67.42</v>
      </c>
      <c r="M1264" s="748">
        <v>202.26</v>
      </c>
      <c r="N1264" s="745">
        <v>3</v>
      </c>
      <c r="O1264" s="749">
        <v>0.5</v>
      </c>
      <c r="P1264" s="748">
        <v>202.26</v>
      </c>
      <c r="Q1264" s="750">
        <v>1</v>
      </c>
      <c r="R1264" s="745">
        <v>3</v>
      </c>
      <c r="S1264" s="750">
        <v>1</v>
      </c>
      <c r="T1264" s="749">
        <v>0.5</v>
      </c>
      <c r="U1264" s="744">
        <v>1</v>
      </c>
    </row>
    <row r="1265" spans="1:21" ht="14.4" customHeight="1" x14ac:dyDescent="0.3">
      <c r="A1265" s="743">
        <v>30</v>
      </c>
      <c r="B1265" s="745" t="s">
        <v>550</v>
      </c>
      <c r="C1265" s="745">
        <v>89301303</v>
      </c>
      <c r="D1265" s="746" t="s">
        <v>4982</v>
      </c>
      <c r="E1265" s="747" t="s">
        <v>3892</v>
      </c>
      <c r="F1265" s="745" t="s">
        <v>3881</v>
      </c>
      <c r="G1265" s="745" t="s">
        <v>4074</v>
      </c>
      <c r="H1265" s="745" t="s">
        <v>2717</v>
      </c>
      <c r="I1265" s="745" t="s">
        <v>2947</v>
      </c>
      <c r="J1265" s="745" t="s">
        <v>2948</v>
      </c>
      <c r="K1265" s="745" t="s">
        <v>569</v>
      </c>
      <c r="L1265" s="748">
        <v>50.47</v>
      </c>
      <c r="M1265" s="748">
        <v>151.41</v>
      </c>
      <c r="N1265" s="745">
        <v>3</v>
      </c>
      <c r="O1265" s="749">
        <v>0.5</v>
      </c>
      <c r="P1265" s="748">
        <v>151.41</v>
      </c>
      <c r="Q1265" s="750">
        <v>1</v>
      </c>
      <c r="R1265" s="745">
        <v>3</v>
      </c>
      <c r="S1265" s="750">
        <v>1</v>
      </c>
      <c r="T1265" s="749">
        <v>0.5</v>
      </c>
      <c r="U1265" s="744">
        <v>1</v>
      </c>
    </row>
    <row r="1266" spans="1:21" ht="14.4" customHeight="1" x14ac:dyDescent="0.3">
      <c r="A1266" s="743">
        <v>30</v>
      </c>
      <c r="B1266" s="745" t="s">
        <v>550</v>
      </c>
      <c r="C1266" s="745">
        <v>89301303</v>
      </c>
      <c r="D1266" s="746" t="s">
        <v>4982</v>
      </c>
      <c r="E1266" s="747" t="s">
        <v>3892</v>
      </c>
      <c r="F1266" s="745" t="s">
        <v>3881</v>
      </c>
      <c r="G1266" s="745" t="s">
        <v>4075</v>
      </c>
      <c r="H1266" s="745" t="s">
        <v>551</v>
      </c>
      <c r="I1266" s="745" t="s">
        <v>4359</v>
      </c>
      <c r="J1266" s="745" t="s">
        <v>2595</v>
      </c>
      <c r="K1266" s="745" t="s">
        <v>1146</v>
      </c>
      <c r="L1266" s="748">
        <v>193.98</v>
      </c>
      <c r="M1266" s="748">
        <v>2327.7599999999998</v>
      </c>
      <c r="N1266" s="745">
        <v>12</v>
      </c>
      <c r="O1266" s="749">
        <v>2</v>
      </c>
      <c r="P1266" s="748"/>
      <c r="Q1266" s="750">
        <v>0</v>
      </c>
      <c r="R1266" s="745"/>
      <c r="S1266" s="750">
        <v>0</v>
      </c>
      <c r="T1266" s="749"/>
      <c r="U1266" s="744">
        <v>0</v>
      </c>
    </row>
    <row r="1267" spans="1:21" ht="14.4" customHeight="1" x14ac:dyDescent="0.3">
      <c r="A1267" s="743">
        <v>30</v>
      </c>
      <c r="B1267" s="745" t="s">
        <v>550</v>
      </c>
      <c r="C1267" s="745">
        <v>89301303</v>
      </c>
      <c r="D1267" s="746" t="s">
        <v>4982</v>
      </c>
      <c r="E1267" s="747" t="s">
        <v>3892</v>
      </c>
      <c r="F1267" s="745" t="s">
        <v>3881</v>
      </c>
      <c r="G1267" s="745" t="s">
        <v>4498</v>
      </c>
      <c r="H1267" s="745" t="s">
        <v>551</v>
      </c>
      <c r="I1267" s="745" t="s">
        <v>2605</v>
      </c>
      <c r="J1267" s="745" t="s">
        <v>1011</v>
      </c>
      <c r="K1267" s="745" t="s">
        <v>1623</v>
      </c>
      <c r="L1267" s="748">
        <v>113.37</v>
      </c>
      <c r="M1267" s="748">
        <v>226.74</v>
      </c>
      <c r="N1267" s="745">
        <v>2</v>
      </c>
      <c r="O1267" s="749">
        <v>0.5</v>
      </c>
      <c r="P1267" s="748"/>
      <c r="Q1267" s="750">
        <v>0</v>
      </c>
      <c r="R1267" s="745"/>
      <c r="S1267" s="750">
        <v>0</v>
      </c>
      <c r="T1267" s="749"/>
      <c r="U1267" s="744">
        <v>0</v>
      </c>
    </row>
    <row r="1268" spans="1:21" ht="14.4" customHeight="1" x14ac:dyDescent="0.3">
      <c r="A1268" s="743">
        <v>30</v>
      </c>
      <c r="B1268" s="745" t="s">
        <v>550</v>
      </c>
      <c r="C1268" s="745">
        <v>89301303</v>
      </c>
      <c r="D1268" s="746" t="s">
        <v>4982</v>
      </c>
      <c r="E1268" s="747" t="s">
        <v>3892</v>
      </c>
      <c r="F1268" s="745" t="s">
        <v>3881</v>
      </c>
      <c r="G1268" s="745" t="s">
        <v>4089</v>
      </c>
      <c r="H1268" s="745" t="s">
        <v>2717</v>
      </c>
      <c r="I1268" s="745" t="s">
        <v>2929</v>
      </c>
      <c r="J1268" s="745" t="s">
        <v>2930</v>
      </c>
      <c r="K1268" s="745" t="s">
        <v>1108</v>
      </c>
      <c r="L1268" s="748">
        <v>201.88</v>
      </c>
      <c r="M1268" s="748">
        <v>2422.56</v>
      </c>
      <c r="N1268" s="745">
        <v>12</v>
      </c>
      <c r="O1268" s="749">
        <v>2</v>
      </c>
      <c r="P1268" s="748"/>
      <c r="Q1268" s="750">
        <v>0</v>
      </c>
      <c r="R1268" s="745"/>
      <c r="S1268" s="750">
        <v>0</v>
      </c>
      <c r="T1268" s="749"/>
      <c r="U1268" s="744">
        <v>0</v>
      </c>
    </row>
    <row r="1269" spans="1:21" ht="14.4" customHeight="1" x14ac:dyDescent="0.3">
      <c r="A1269" s="743">
        <v>30</v>
      </c>
      <c r="B1269" s="745" t="s">
        <v>550</v>
      </c>
      <c r="C1269" s="745">
        <v>89301303</v>
      </c>
      <c r="D1269" s="746" t="s">
        <v>4982</v>
      </c>
      <c r="E1269" s="747" t="s">
        <v>3892</v>
      </c>
      <c r="F1269" s="745" t="s">
        <v>3881</v>
      </c>
      <c r="G1269" s="745" t="s">
        <v>4092</v>
      </c>
      <c r="H1269" s="745" t="s">
        <v>551</v>
      </c>
      <c r="I1269" s="745" t="s">
        <v>1229</v>
      </c>
      <c r="J1269" s="745" t="s">
        <v>4093</v>
      </c>
      <c r="K1269" s="745" t="s">
        <v>4094</v>
      </c>
      <c r="L1269" s="748">
        <v>0</v>
      </c>
      <c r="M1269" s="748">
        <v>0</v>
      </c>
      <c r="N1269" s="745">
        <v>3</v>
      </c>
      <c r="O1269" s="749">
        <v>0.5</v>
      </c>
      <c r="P1269" s="748">
        <v>0</v>
      </c>
      <c r="Q1269" s="750"/>
      <c r="R1269" s="745">
        <v>3</v>
      </c>
      <c r="S1269" s="750">
        <v>1</v>
      </c>
      <c r="T1269" s="749">
        <v>0.5</v>
      </c>
      <c r="U1269" s="744">
        <v>1</v>
      </c>
    </row>
    <row r="1270" spans="1:21" ht="14.4" customHeight="1" x14ac:dyDescent="0.3">
      <c r="A1270" s="743">
        <v>30</v>
      </c>
      <c r="B1270" s="745" t="s">
        <v>550</v>
      </c>
      <c r="C1270" s="745">
        <v>89301303</v>
      </c>
      <c r="D1270" s="746" t="s">
        <v>4982</v>
      </c>
      <c r="E1270" s="747" t="s">
        <v>3892</v>
      </c>
      <c r="F1270" s="745" t="s">
        <v>3881</v>
      </c>
      <c r="G1270" s="745" t="s">
        <v>4374</v>
      </c>
      <c r="H1270" s="745" t="s">
        <v>2717</v>
      </c>
      <c r="I1270" s="745" t="s">
        <v>3099</v>
      </c>
      <c r="J1270" s="745" t="s">
        <v>3848</v>
      </c>
      <c r="K1270" s="745" t="s">
        <v>3849</v>
      </c>
      <c r="L1270" s="748">
        <v>201.75</v>
      </c>
      <c r="M1270" s="748">
        <v>605.25</v>
      </c>
      <c r="N1270" s="745">
        <v>3</v>
      </c>
      <c r="O1270" s="749">
        <v>0.5</v>
      </c>
      <c r="P1270" s="748"/>
      <c r="Q1270" s="750">
        <v>0</v>
      </c>
      <c r="R1270" s="745"/>
      <c r="S1270" s="750">
        <v>0</v>
      </c>
      <c r="T1270" s="749"/>
      <c r="U1270" s="744">
        <v>0</v>
      </c>
    </row>
    <row r="1271" spans="1:21" ht="14.4" customHeight="1" x14ac:dyDescent="0.3">
      <c r="A1271" s="743">
        <v>30</v>
      </c>
      <c r="B1271" s="745" t="s">
        <v>550</v>
      </c>
      <c r="C1271" s="745">
        <v>89301303</v>
      </c>
      <c r="D1271" s="746" t="s">
        <v>4982</v>
      </c>
      <c r="E1271" s="747" t="s">
        <v>3892</v>
      </c>
      <c r="F1271" s="745" t="s">
        <v>3881</v>
      </c>
      <c r="G1271" s="745" t="s">
        <v>4095</v>
      </c>
      <c r="H1271" s="745" t="s">
        <v>551</v>
      </c>
      <c r="I1271" s="745" t="s">
        <v>1830</v>
      </c>
      <c r="J1271" s="745" t="s">
        <v>1831</v>
      </c>
      <c r="K1271" s="745" t="s">
        <v>1832</v>
      </c>
      <c r="L1271" s="748">
        <v>0</v>
      </c>
      <c r="M1271" s="748">
        <v>0</v>
      </c>
      <c r="N1271" s="745">
        <v>1</v>
      </c>
      <c r="O1271" s="749">
        <v>1</v>
      </c>
      <c r="P1271" s="748">
        <v>0</v>
      </c>
      <c r="Q1271" s="750"/>
      <c r="R1271" s="745">
        <v>1</v>
      </c>
      <c r="S1271" s="750">
        <v>1</v>
      </c>
      <c r="T1271" s="749">
        <v>1</v>
      </c>
      <c r="U1271" s="744">
        <v>1</v>
      </c>
    </row>
    <row r="1272" spans="1:21" ht="14.4" customHeight="1" x14ac:dyDescent="0.3">
      <c r="A1272" s="743">
        <v>30</v>
      </c>
      <c r="B1272" s="745" t="s">
        <v>550</v>
      </c>
      <c r="C1272" s="745">
        <v>89301303</v>
      </c>
      <c r="D1272" s="746" t="s">
        <v>4982</v>
      </c>
      <c r="E1272" s="747" t="s">
        <v>3892</v>
      </c>
      <c r="F1272" s="745" t="s">
        <v>3881</v>
      </c>
      <c r="G1272" s="745" t="s">
        <v>4098</v>
      </c>
      <c r="H1272" s="745" t="s">
        <v>551</v>
      </c>
      <c r="I1272" s="745" t="s">
        <v>1030</v>
      </c>
      <c r="J1272" s="745" t="s">
        <v>4099</v>
      </c>
      <c r="K1272" s="745" t="s">
        <v>4100</v>
      </c>
      <c r="L1272" s="748">
        <v>0</v>
      </c>
      <c r="M1272" s="748">
        <v>0</v>
      </c>
      <c r="N1272" s="745">
        <v>4</v>
      </c>
      <c r="O1272" s="749">
        <v>1</v>
      </c>
      <c r="P1272" s="748">
        <v>0</v>
      </c>
      <c r="Q1272" s="750"/>
      <c r="R1272" s="745">
        <v>4</v>
      </c>
      <c r="S1272" s="750">
        <v>1</v>
      </c>
      <c r="T1272" s="749">
        <v>1</v>
      </c>
      <c r="U1272" s="744">
        <v>1</v>
      </c>
    </row>
    <row r="1273" spans="1:21" ht="14.4" customHeight="1" x14ac:dyDescent="0.3">
      <c r="A1273" s="743">
        <v>30</v>
      </c>
      <c r="B1273" s="745" t="s">
        <v>550</v>
      </c>
      <c r="C1273" s="745">
        <v>89301303</v>
      </c>
      <c r="D1273" s="746" t="s">
        <v>4982</v>
      </c>
      <c r="E1273" s="747" t="s">
        <v>3892</v>
      </c>
      <c r="F1273" s="745" t="s">
        <v>3881</v>
      </c>
      <c r="G1273" s="745" t="s">
        <v>4098</v>
      </c>
      <c r="H1273" s="745" t="s">
        <v>551</v>
      </c>
      <c r="I1273" s="745" t="s">
        <v>787</v>
      </c>
      <c r="J1273" s="745" t="s">
        <v>4741</v>
      </c>
      <c r="K1273" s="745" t="s">
        <v>4743</v>
      </c>
      <c r="L1273" s="748">
        <v>105.46</v>
      </c>
      <c r="M1273" s="748">
        <v>421.84</v>
      </c>
      <c r="N1273" s="745">
        <v>4</v>
      </c>
      <c r="O1273" s="749">
        <v>4</v>
      </c>
      <c r="P1273" s="748">
        <v>316.38</v>
      </c>
      <c r="Q1273" s="750">
        <v>0.75</v>
      </c>
      <c r="R1273" s="745">
        <v>3</v>
      </c>
      <c r="S1273" s="750">
        <v>0.75</v>
      </c>
      <c r="T1273" s="749">
        <v>3</v>
      </c>
      <c r="U1273" s="744">
        <v>0.75</v>
      </c>
    </row>
    <row r="1274" spans="1:21" ht="14.4" customHeight="1" x14ac:dyDescent="0.3">
      <c r="A1274" s="743">
        <v>30</v>
      </c>
      <c r="B1274" s="745" t="s">
        <v>550</v>
      </c>
      <c r="C1274" s="745">
        <v>89301303</v>
      </c>
      <c r="D1274" s="746" t="s">
        <v>4982</v>
      </c>
      <c r="E1274" s="747" t="s">
        <v>3892</v>
      </c>
      <c r="F1274" s="745" t="s">
        <v>3881</v>
      </c>
      <c r="G1274" s="745" t="s">
        <v>4272</v>
      </c>
      <c r="H1274" s="745" t="s">
        <v>2717</v>
      </c>
      <c r="I1274" s="745" t="s">
        <v>2788</v>
      </c>
      <c r="J1274" s="745" t="s">
        <v>2789</v>
      </c>
      <c r="K1274" s="745" t="s">
        <v>2790</v>
      </c>
      <c r="L1274" s="748">
        <v>32.74</v>
      </c>
      <c r="M1274" s="748">
        <v>98.22</v>
      </c>
      <c r="N1274" s="745">
        <v>3</v>
      </c>
      <c r="O1274" s="749">
        <v>1</v>
      </c>
      <c r="P1274" s="748">
        <v>98.22</v>
      </c>
      <c r="Q1274" s="750">
        <v>1</v>
      </c>
      <c r="R1274" s="745">
        <v>3</v>
      </c>
      <c r="S1274" s="750">
        <v>1</v>
      </c>
      <c r="T1274" s="749">
        <v>1</v>
      </c>
      <c r="U1274" s="744">
        <v>1</v>
      </c>
    </row>
    <row r="1275" spans="1:21" ht="14.4" customHeight="1" x14ac:dyDescent="0.3">
      <c r="A1275" s="743">
        <v>30</v>
      </c>
      <c r="B1275" s="745" t="s">
        <v>550</v>
      </c>
      <c r="C1275" s="745">
        <v>89301303</v>
      </c>
      <c r="D1275" s="746" t="s">
        <v>4982</v>
      </c>
      <c r="E1275" s="747" t="s">
        <v>3892</v>
      </c>
      <c r="F1275" s="745" t="s">
        <v>3881</v>
      </c>
      <c r="G1275" s="745" t="s">
        <v>4272</v>
      </c>
      <c r="H1275" s="745" t="s">
        <v>2717</v>
      </c>
      <c r="I1275" s="745" t="s">
        <v>2856</v>
      </c>
      <c r="J1275" s="745" t="s">
        <v>2853</v>
      </c>
      <c r="K1275" s="745" t="s">
        <v>3815</v>
      </c>
      <c r="L1275" s="748">
        <v>98.23</v>
      </c>
      <c r="M1275" s="748">
        <v>196.46</v>
      </c>
      <c r="N1275" s="745">
        <v>2</v>
      </c>
      <c r="O1275" s="749">
        <v>0.5</v>
      </c>
      <c r="P1275" s="748">
        <v>196.46</v>
      </c>
      <c r="Q1275" s="750">
        <v>1</v>
      </c>
      <c r="R1275" s="745">
        <v>2</v>
      </c>
      <c r="S1275" s="750">
        <v>1</v>
      </c>
      <c r="T1275" s="749">
        <v>0.5</v>
      </c>
      <c r="U1275" s="744">
        <v>1</v>
      </c>
    </row>
    <row r="1276" spans="1:21" ht="14.4" customHeight="1" x14ac:dyDescent="0.3">
      <c r="A1276" s="743">
        <v>30</v>
      </c>
      <c r="B1276" s="745" t="s">
        <v>550</v>
      </c>
      <c r="C1276" s="745">
        <v>89301303</v>
      </c>
      <c r="D1276" s="746" t="s">
        <v>4982</v>
      </c>
      <c r="E1276" s="747" t="s">
        <v>3892</v>
      </c>
      <c r="F1276" s="745" t="s">
        <v>3881</v>
      </c>
      <c r="G1276" s="745" t="s">
        <v>4133</v>
      </c>
      <c r="H1276" s="745" t="s">
        <v>551</v>
      </c>
      <c r="I1276" s="745" t="s">
        <v>4551</v>
      </c>
      <c r="J1276" s="745" t="s">
        <v>1600</v>
      </c>
      <c r="K1276" s="745" t="s">
        <v>824</v>
      </c>
      <c r="L1276" s="748">
        <v>0</v>
      </c>
      <c r="M1276" s="748">
        <v>0</v>
      </c>
      <c r="N1276" s="745">
        <v>3</v>
      </c>
      <c r="O1276" s="749">
        <v>0.5</v>
      </c>
      <c r="P1276" s="748"/>
      <c r="Q1276" s="750"/>
      <c r="R1276" s="745"/>
      <c r="S1276" s="750">
        <v>0</v>
      </c>
      <c r="T1276" s="749"/>
      <c r="U1276" s="744">
        <v>0</v>
      </c>
    </row>
    <row r="1277" spans="1:21" ht="14.4" customHeight="1" x14ac:dyDescent="0.3">
      <c r="A1277" s="743">
        <v>30</v>
      </c>
      <c r="B1277" s="745" t="s">
        <v>550</v>
      </c>
      <c r="C1277" s="745">
        <v>89301303</v>
      </c>
      <c r="D1277" s="746" t="s">
        <v>4982</v>
      </c>
      <c r="E1277" s="747" t="s">
        <v>3892</v>
      </c>
      <c r="F1277" s="745" t="s">
        <v>3881</v>
      </c>
      <c r="G1277" s="745" t="s">
        <v>4142</v>
      </c>
      <c r="H1277" s="745" t="s">
        <v>551</v>
      </c>
      <c r="I1277" s="745" t="s">
        <v>4779</v>
      </c>
      <c r="J1277" s="745" t="s">
        <v>2513</v>
      </c>
      <c r="K1277" s="745" t="s">
        <v>1212</v>
      </c>
      <c r="L1277" s="748">
        <v>0</v>
      </c>
      <c r="M1277" s="748">
        <v>0</v>
      </c>
      <c r="N1277" s="745">
        <v>3</v>
      </c>
      <c r="O1277" s="749">
        <v>0.5</v>
      </c>
      <c r="P1277" s="748">
        <v>0</v>
      </c>
      <c r="Q1277" s="750"/>
      <c r="R1277" s="745">
        <v>3</v>
      </c>
      <c r="S1277" s="750">
        <v>1</v>
      </c>
      <c r="T1277" s="749">
        <v>0.5</v>
      </c>
      <c r="U1277" s="744">
        <v>1</v>
      </c>
    </row>
    <row r="1278" spans="1:21" ht="14.4" customHeight="1" x14ac:dyDescent="0.3">
      <c r="A1278" s="743">
        <v>30</v>
      </c>
      <c r="B1278" s="745" t="s">
        <v>550</v>
      </c>
      <c r="C1278" s="745">
        <v>89301303</v>
      </c>
      <c r="D1278" s="746" t="s">
        <v>4982</v>
      </c>
      <c r="E1278" s="747" t="s">
        <v>3892</v>
      </c>
      <c r="F1278" s="745" t="s">
        <v>3881</v>
      </c>
      <c r="G1278" s="745" t="s">
        <v>4142</v>
      </c>
      <c r="H1278" s="745" t="s">
        <v>551</v>
      </c>
      <c r="I1278" s="745" t="s">
        <v>4779</v>
      </c>
      <c r="J1278" s="745" t="s">
        <v>4780</v>
      </c>
      <c r="K1278" s="745" t="s">
        <v>1212</v>
      </c>
      <c r="L1278" s="748">
        <v>0</v>
      </c>
      <c r="M1278" s="748">
        <v>0</v>
      </c>
      <c r="N1278" s="745">
        <v>2</v>
      </c>
      <c r="O1278" s="749">
        <v>0.5</v>
      </c>
      <c r="P1278" s="748">
        <v>0</v>
      </c>
      <c r="Q1278" s="750"/>
      <c r="R1278" s="745">
        <v>2</v>
      </c>
      <c r="S1278" s="750">
        <v>1</v>
      </c>
      <c r="T1278" s="749">
        <v>0.5</v>
      </c>
      <c r="U1278" s="744">
        <v>1</v>
      </c>
    </row>
    <row r="1279" spans="1:21" ht="14.4" customHeight="1" x14ac:dyDescent="0.3">
      <c r="A1279" s="743">
        <v>30</v>
      </c>
      <c r="B1279" s="745" t="s">
        <v>550</v>
      </c>
      <c r="C1279" s="745">
        <v>89301303</v>
      </c>
      <c r="D1279" s="746" t="s">
        <v>4982</v>
      </c>
      <c r="E1279" s="747" t="s">
        <v>3892</v>
      </c>
      <c r="F1279" s="745" t="s">
        <v>3882</v>
      </c>
      <c r="G1279" s="745" t="s">
        <v>4145</v>
      </c>
      <c r="H1279" s="745" t="s">
        <v>551</v>
      </c>
      <c r="I1279" s="745" t="s">
        <v>4790</v>
      </c>
      <c r="J1279" s="745" t="s">
        <v>4004</v>
      </c>
      <c r="K1279" s="745"/>
      <c r="L1279" s="748">
        <v>0</v>
      </c>
      <c r="M1279" s="748">
        <v>0</v>
      </c>
      <c r="N1279" s="745">
        <v>17</v>
      </c>
      <c r="O1279" s="749">
        <v>17</v>
      </c>
      <c r="P1279" s="748">
        <v>0</v>
      </c>
      <c r="Q1279" s="750"/>
      <c r="R1279" s="745">
        <v>17</v>
      </c>
      <c r="S1279" s="750">
        <v>1</v>
      </c>
      <c r="T1279" s="749">
        <v>17</v>
      </c>
      <c r="U1279" s="744">
        <v>1</v>
      </c>
    </row>
    <row r="1280" spans="1:21" ht="14.4" customHeight="1" x14ac:dyDescent="0.3">
      <c r="A1280" s="743">
        <v>30</v>
      </c>
      <c r="B1280" s="745" t="s">
        <v>550</v>
      </c>
      <c r="C1280" s="745">
        <v>89301303</v>
      </c>
      <c r="D1280" s="746" t="s">
        <v>4982</v>
      </c>
      <c r="E1280" s="747" t="s">
        <v>3892</v>
      </c>
      <c r="F1280" s="745" t="s">
        <v>3882</v>
      </c>
      <c r="G1280" s="745" t="s">
        <v>4145</v>
      </c>
      <c r="H1280" s="745" t="s">
        <v>551</v>
      </c>
      <c r="I1280" s="745" t="s">
        <v>4557</v>
      </c>
      <c r="J1280" s="745" t="s">
        <v>4004</v>
      </c>
      <c r="K1280" s="745"/>
      <c r="L1280" s="748">
        <v>0</v>
      </c>
      <c r="M1280" s="748">
        <v>0</v>
      </c>
      <c r="N1280" s="745">
        <v>2</v>
      </c>
      <c r="O1280" s="749">
        <v>2</v>
      </c>
      <c r="P1280" s="748">
        <v>0</v>
      </c>
      <c r="Q1280" s="750"/>
      <c r="R1280" s="745">
        <v>1</v>
      </c>
      <c r="S1280" s="750">
        <v>0.5</v>
      </c>
      <c r="T1280" s="749">
        <v>1</v>
      </c>
      <c r="U1280" s="744">
        <v>0.5</v>
      </c>
    </row>
    <row r="1281" spans="1:21" ht="14.4" customHeight="1" x14ac:dyDescent="0.3">
      <c r="A1281" s="743">
        <v>30</v>
      </c>
      <c r="B1281" s="745" t="s">
        <v>550</v>
      </c>
      <c r="C1281" s="745">
        <v>89301303</v>
      </c>
      <c r="D1281" s="746" t="s">
        <v>4982</v>
      </c>
      <c r="E1281" s="747" t="s">
        <v>3892</v>
      </c>
      <c r="F1281" s="745" t="s">
        <v>3883</v>
      </c>
      <c r="G1281" s="745" t="s">
        <v>4932</v>
      </c>
      <c r="H1281" s="745" t="s">
        <v>551</v>
      </c>
      <c r="I1281" s="745" t="s">
        <v>4933</v>
      </c>
      <c r="J1281" s="745" t="s">
        <v>4934</v>
      </c>
      <c r="K1281" s="745" t="s">
        <v>4935</v>
      </c>
      <c r="L1281" s="748">
        <v>770.84</v>
      </c>
      <c r="M1281" s="748">
        <v>3083.36</v>
      </c>
      <c r="N1281" s="745">
        <v>4</v>
      </c>
      <c r="O1281" s="749">
        <v>1</v>
      </c>
      <c r="P1281" s="748">
        <v>3083.36</v>
      </c>
      <c r="Q1281" s="750">
        <v>1</v>
      </c>
      <c r="R1281" s="745">
        <v>4</v>
      </c>
      <c r="S1281" s="750">
        <v>1</v>
      </c>
      <c r="T1281" s="749">
        <v>1</v>
      </c>
      <c r="U1281" s="744">
        <v>1</v>
      </c>
    </row>
    <row r="1282" spans="1:21" ht="14.4" customHeight="1" x14ac:dyDescent="0.3">
      <c r="A1282" s="743">
        <v>30</v>
      </c>
      <c r="B1282" s="745" t="s">
        <v>550</v>
      </c>
      <c r="C1282" s="745">
        <v>89301303</v>
      </c>
      <c r="D1282" s="746" t="s">
        <v>4982</v>
      </c>
      <c r="E1282" s="747" t="s">
        <v>3893</v>
      </c>
      <c r="F1282" s="745" t="s">
        <v>3881</v>
      </c>
      <c r="G1282" s="745" t="s">
        <v>3902</v>
      </c>
      <c r="H1282" s="745" t="s">
        <v>551</v>
      </c>
      <c r="I1282" s="745" t="s">
        <v>1387</v>
      </c>
      <c r="J1282" s="745" t="s">
        <v>1388</v>
      </c>
      <c r="K1282" s="745" t="s">
        <v>1389</v>
      </c>
      <c r="L1282" s="748">
        <v>203.07</v>
      </c>
      <c r="M1282" s="748">
        <v>406.14</v>
      </c>
      <c r="N1282" s="745">
        <v>2</v>
      </c>
      <c r="O1282" s="749">
        <v>1</v>
      </c>
      <c r="P1282" s="748"/>
      <c r="Q1282" s="750">
        <v>0</v>
      </c>
      <c r="R1282" s="745"/>
      <c r="S1282" s="750">
        <v>0</v>
      </c>
      <c r="T1282" s="749"/>
      <c r="U1282" s="744">
        <v>0</v>
      </c>
    </row>
    <row r="1283" spans="1:21" ht="14.4" customHeight="1" x14ac:dyDescent="0.3">
      <c r="A1283" s="743">
        <v>30</v>
      </c>
      <c r="B1283" s="745" t="s">
        <v>550</v>
      </c>
      <c r="C1283" s="745">
        <v>89301303</v>
      </c>
      <c r="D1283" s="746" t="s">
        <v>4982</v>
      </c>
      <c r="E1283" s="747" t="s">
        <v>3893</v>
      </c>
      <c r="F1283" s="745" t="s">
        <v>3881</v>
      </c>
      <c r="G1283" s="745" t="s">
        <v>3906</v>
      </c>
      <c r="H1283" s="745" t="s">
        <v>2717</v>
      </c>
      <c r="I1283" s="745" t="s">
        <v>4936</v>
      </c>
      <c r="J1283" s="745" t="s">
        <v>4937</v>
      </c>
      <c r="K1283" s="745" t="s">
        <v>3048</v>
      </c>
      <c r="L1283" s="748">
        <v>195.89</v>
      </c>
      <c r="M1283" s="748">
        <v>783.56</v>
      </c>
      <c r="N1283" s="745">
        <v>4</v>
      </c>
      <c r="O1283" s="749">
        <v>2</v>
      </c>
      <c r="P1283" s="748"/>
      <c r="Q1283" s="750">
        <v>0</v>
      </c>
      <c r="R1283" s="745"/>
      <c r="S1283" s="750">
        <v>0</v>
      </c>
      <c r="T1283" s="749"/>
      <c r="U1283" s="744">
        <v>0</v>
      </c>
    </row>
    <row r="1284" spans="1:21" ht="14.4" customHeight="1" x14ac:dyDescent="0.3">
      <c r="A1284" s="743">
        <v>30</v>
      </c>
      <c r="B1284" s="745" t="s">
        <v>550</v>
      </c>
      <c r="C1284" s="745">
        <v>89301303</v>
      </c>
      <c r="D1284" s="746" t="s">
        <v>4982</v>
      </c>
      <c r="E1284" s="747" t="s">
        <v>3893</v>
      </c>
      <c r="F1284" s="745" t="s">
        <v>3881</v>
      </c>
      <c r="G1284" s="745" t="s">
        <v>4938</v>
      </c>
      <c r="H1284" s="745" t="s">
        <v>2717</v>
      </c>
      <c r="I1284" s="745" t="s">
        <v>3507</v>
      </c>
      <c r="J1284" s="745" t="s">
        <v>3508</v>
      </c>
      <c r="K1284" s="745" t="s">
        <v>3509</v>
      </c>
      <c r="L1284" s="748">
        <v>222.25</v>
      </c>
      <c r="M1284" s="748">
        <v>444.5</v>
      </c>
      <c r="N1284" s="745">
        <v>2</v>
      </c>
      <c r="O1284" s="749">
        <v>2</v>
      </c>
      <c r="P1284" s="748">
        <v>444.5</v>
      </c>
      <c r="Q1284" s="750">
        <v>1</v>
      </c>
      <c r="R1284" s="745">
        <v>2</v>
      </c>
      <c r="S1284" s="750">
        <v>1</v>
      </c>
      <c r="T1284" s="749">
        <v>2</v>
      </c>
      <c r="U1284" s="744">
        <v>1</v>
      </c>
    </row>
    <row r="1285" spans="1:21" ht="14.4" customHeight="1" x14ac:dyDescent="0.3">
      <c r="A1285" s="743">
        <v>30</v>
      </c>
      <c r="B1285" s="745" t="s">
        <v>550</v>
      </c>
      <c r="C1285" s="745">
        <v>89301303</v>
      </c>
      <c r="D1285" s="746" t="s">
        <v>4982</v>
      </c>
      <c r="E1285" s="747" t="s">
        <v>3893</v>
      </c>
      <c r="F1285" s="745" t="s">
        <v>3881</v>
      </c>
      <c r="G1285" s="745" t="s">
        <v>3915</v>
      </c>
      <c r="H1285" s="745" t="s">
        <v>2717</v>
      </c>
      <c r="I1285" s="745" t="s">
        <v>2815</v>
      </c>
      <c r="J1285" s="745" t="s">
        <v>2816</v>
      </c>
      <c r="K1285" s="745" t="s">
        <v>1293</v>
      </c>
      <c r="L1285" s="748">
        <v>44.89</v>
      </c>
      <c r="M1285" s="748">
        <v>44.89</v>
      </c>
      <c r="N1285" s="745">
        <v>1</v>
      </c>
      <c r="O1285" s="749">
        <v>0.5</v>
      </c>
      <c r="P1285" s="748">
        <v>44.89</v>
      </c>
      <c r="Q1285" s="750">
        <v>1</v>
      </c>
      <c r="R1285" s="745">
        <v>1</v>
      </c>
      <c r="S1285" s="750">
        <v>1</v>
      </c>
      <c r="T1285" s="749">
        <v>0.5</v>
      </c>
      <c r="U1285" s="744">
        <v>1</v>
      </c>
    </row>
    <row r="1286" spans="1:21" ht="14.4" customHeight="1" x14ac:dyDescent="0.3">
      <c r="A1286" s="743">
        <v>30</v>
      </c>
      <c r="B1286" s="745" t="s">
        <v>550</v>
      </c>
      <c r="C1286" s="745">
        <v>89301303</v>
      </c>
      <c r="D1286" s="746" t="s">
        <v>4982</v>
      </c>
      <c r="E1286" s="747" t="s">
        <v>3893</v>
      </c>
      <c r="F1286" s="745" t="s">
        <v>3881</v>
      </c>
      <c r="G1286" s="745" t="s">
        <v>4939</v>
      </c>
      <c r="H1286" s="745" t="s">
        <v>551</v>
      </c>
      <c r="I1286" s="745" t="s">
        <v>4940</v>
      </c>
      <c r="J1286" s="745" t="s">
        <v>4941</v>
      </c>
      <c r="K1286" s="745" t="s">
        <v>4942</v>
      </c>
      <c r="L1286" s="748">
        <v>459.98</v>
      </c>
      <c r="M1286" s="748">
        <v>459.98</v>
      </c>
      <c r="N1286" s="745">
        <v>1</v>
      </c>
      <c r="O1286" s="749">
        <v>1</v>
      </c>
      <c r="P1286" s="748">
        <v>459.98</v>
      </c>
      <c r="Q1286" s="750">
        <v>1</v>
      </c>
      <c r="R1286" s="745">
        <v>1</v>
      </c>
      <c r="S1286" s="750">
        <v>1</v>
      </c>
      <c r="T1286" s="749">
        <v>1</v>
      </c>
      <c r="U1286" s="744">
        <v>1</v>
      </c>
    </row>
    <row r="1287" spans="1:21" ht="14.4" customHeight="1" x14ac:dyDescent="0.3">
      <c r="A1287" s="743">
        <v>30</v>
      </c>
      <c r="B1287" s="745" t="s">
        <v>550</v>
      </c>
      <c r="C1287" s="745">
        <v>89301303</v>
      </c>
      <c r="D1287" s="746" t="s">
        <v>4982</v>
      </c>
      <c r="E1287" s="747" t="s">
        <v>3893</v>
      </c>
      <c r="F1287" s="745" t="s">
        <v>3881</v>
      </c>
      <c r="G1287" s="745" t="s">
        <v>3961</v>
      </c>
      <c r="H1287" s="745" t="s">
        <v>2717</v>
      </c>
      <c r="I1287" s="745" t="s">
        <v>2885</v>
      </c>
      <c r="J1287" s="745" t="s">
        <v>2886</v>
      </c>
      <c r="K1287" s="745" t="s">
        <v>2887</v>
      </c>
      <c r="L1287" s="748">
        <v>887.05</v>
      </c>
      <c r="M1287" s="748">
        <v>7096.4</v>
      </c>
      <c r="N1287" s="745">
        <v>8</v>
      </c>
      <c r="O1287" s="749">
        <v>4</v>
      </c>
      <c r="P1287" s="748">
        <v>5322.2999999999993</v>
      </c>
      <c r="Q1287" s="750">
        <v>0.74999999999999989</v>
      </c>
      <c r="R1287" s="745">
        <v>6</v>
      </c>
      <c r="S1287" s="750">
        <v>0.75</v>
      </c>
      <c r="T1287" s="749">
        <v>3</v>
      </c>
      <c r="U1287" s="744">
        <v>0.75</v>
      </c>
    </row>
    <row r="1288" spans="1:21" ht="14.4" customHeight="1" x14ac:dyDescent="0.3">
      <c r="A1288" s="743">
        <v>30</v>
      </c>
      <c r="B1288" s="745" t="s">
        <v>550</v>
      </c>
      <c r="C1288" s="745">
        <v>89301303</v>
      </c>
      <c r="D1288" s="746" t="s">
        <v>4982</v>
      </c>
      <c r="E1288" s="747" t="s">
        <v>3893</v>
      </c>
      <c r="F1288" s="745" t="s">
        <v>3881</v>
      </c>
      <c r="G1288" s="745" t="s">
        <v>4643</v>
      </c>
      <c r="H1288" s="745" t="s">
        <v>551</v>
      </c>
      <c r="I1288" s="745" t="s">
        <v>3548</v>
      </c>
      <c r="J1288" s="745" t="s">
        <v>3549</v>
      </c>
      <c r="K1288" s="745" t="s">
        <v>3550</v>
      </c>
      <c r="L1288" s="748">
        <v>64.36</v>
      </c>
      <c r="M1288" s="748">
        <v>64.36</v>
      </c>
      <c r="N1288" s="745">
        <v>1</v>
      </c>
      <c r="O1288" s="749">
        <v>1</v>
      </c>
      <c r="P1288" s="748">
        <v>64.36</v>
      </c>
      <c r="Q1288" s="750">
        <v>1</v>
      </c>
      <c r="R1288" s="745">
        <v>1</v>
      </c>
      <c r="S1288" s="750">
        <v>1</v>
      </c>
      <c r="T1288" s="749">
        <v>1</v>
      </c>
      <c r="U1288" s="744">
        <v>1</v>
      </c>
    </row>
    <row r="1289" spans="1:21" ht="14.4" customHeight="1" x14ac:dyDescent="0.3">
      <c r="A1289" s="743">
        <v>30</v>
      </c>
      <c r="B1289" s="745" t="s">
        <v>550</v>
      </c>
      <c r="C1289" s="745">
        <v>89301303</v>
      </c>
      <c r="D1289" s="746" t="s">
        <v>4982</v>
      </c>
      <c r="E1289" s="747" t="s">
        <v>3893</v>
      </c>
      <c r="F1289" s="745" t="s">
        <v>3881</v>
      </c>
      <c r="G1289" s="745" t="s">
        <v>4647</v>
      </c>
      <c r="H1289" s="745" t="s">
        <v>551</v>
      </c>
      <c r="I1289" s="745" t="s">
        <v>3287</v>
      </c>
      <c r="J1289" s="745" t="s">
        <v>3288</v>
      </c>
      <c r="K1289" s="745" t="s">
        <v>4648</v>
      </c>
      <c r="L1289" s="748">
        <v>50.27</v>
      </c>
      <c r="M1289" s="748">
        <v>50.27</v>
      </c>
      <c r="N1289" s="745">
        <v>1</v>
      </c>
      <c r="O1289" s="749">
        <v>0.5</v>
      </c>
      <c r="P1289" s="748">
        <v>50.27</v>
      </c>
      <c r="Q1289" s="750">
        <v>1</v>
      </c>
      <c r="R1289" s="745">
        <v>1</v>
      </c>
      <c r="S1289" s="750">
        <v>1</v>
      </c>
      <c r="T1289" s="749">
        <v>0.5</v>
      </c>
      <c r="U1289" s="744">
        <v>1</v>
      </c>
    </row>
    <row r="1290" spans="1:21" ht="14.4" customHeight="1" x14ac:dyDescent="0.3">
      <c r="A1290" s="743">
        <v>30</v>
      </c>
      <c r="B1290" s="745" t="s">
        <v>550</v>
      </c>
      <c r="C1290" s="745">
        <v>89301303</v>
      </c>
      <c r="D1290" s="746" t="s">
        <v>4982</v>
      </c>
      <c r="E1290" s="747" t="s">
        <v>3893</v>
      </c>
      <c r="F1290" s="745" t="s">
        <v>3881</v>
      </c>
      <c r="G1290" s="745" t="s">
        <v>4909</v>
      </c>
      <c r="H1290" s="745" t="s">
        <v>551</v>
      </c>
      <c r="I1290" s="745" t="s">
        <v>1050</v>
      </c>
      <c r="J1290" s="745" t="s">
        <v>4910</v>
      </c>
      <c r="K1290" s="745" t="s">
        <v>4911</v>
      </c>
      <c r="L1290" s="748">
        <v>72.05</v>
      </c>
      <c r="M1290" s="748">
        <v>144.1</v>
      </c>
      <c r="N1290" s="745">
        <v>2</v>
      </c>
      <c r="O1290" s="749">
        <v>0.5</v>
      </c>
      <c r="P1290" s="748">
        <v>144.1</v>
      </c>
      <c r="Q1290" s="750">
        <v>1</v>
      </c>
      <c r="R1290" s="745">
        <v>2</v>
      </c>
      <c r="S1290" s="750">
        <v>1</v>
      </c>
      <c r="T1290" s="749">
        <v>0.5</v>
      </c>
      <c r="U1290" s="744">
        <v>1</v>
      </c>
    </row>
    <row r="1291" spans="1:21" ht="14.4" customHeight="1" x14ac:dyDescent="0.3">
      <c r="A1291" s="743">
        <v>30</v>
      </c>
      <c r="B1291" s="745" t="s">
        <v>550</v>
      </c>
      <c r="C1291" s="745">
        <v>89301303</v>
      </c>
      <c r="D1291" s="746" t="s">
        <v>4982</v>
      </c>
      <c r="E1291" s="747" t="s">
        <v>3893</v>
      </c>
      <c r="F1291" s="745" t="s">
        <v>3881</v>
      </c>
      <c r="G1291" s="745" t="s">
        <v>3998</v>
      </c>
      <c r="H1291" s="745" t="s">
        <v>551</v>
      </c>
      <c r="I1291" s="745" t="s">
        <v>1301</v>
      </c>
      <c r="J1291" s="745" t="s">
        <v>3999</v>
      </c>
      <c r="K1291" s="745" t="s">
        <v>4000</v>
      </c>
      <c r="L1291" s="748">
        <v>36.78</v>
      </c>
      <c r="M1291" s="748">
        <v>73.56</v>
      </c>
      <c r="N1291" s="745">
        <v>2</v>
      </c>
      <c r="O1291" s="749">
        <v>1.5</v>
      </c>
      <c r="P1291" s="748">
        <v>36.78</v>
      </c>
      <c r="Q1291" s="750">
        <v>0.5</v>
      </c>
      <c r="R1291" s="745">
        <v>1</v>
      </c>
      <c r="S1291" s="750">
        <v>0.5</v>
      </c>
      <c r="T1291" s="749">
        <v>0.5</v>
      </c>
      <c r="U1291" s="744">
        <v>0.33333333333333331</v>
      </c>
    </row>
    <row r="1292" spans="1:21" ht="14.4" customHeight="1" x14ac:dyDescent="0.3">
      <c r="A1292" s="743">
        <v>30</v>
      </c>
      <c r="B1292" s="745" t="s">
        <v>550</v>
      </c>
      <c r="C1292" s="745">
        <v>89301303</v>
      </c>
      <c r="D1292" s="746" t="s">
        <v>4982</v>
      </c>
      <c r="E1292" s="747" t="s">
        <v>3893</v>
      </c>
      <c r="F1292" s="745" t="s">
        <v>3881</v>
      </c>
      <c r="G1292" s="745" t="s">
        <v>3998</v>
      </c>
      <c r="H1292" s="745" t="s">
        <v>551</v>
      </c>
      <c r="I1292" s="745" t="s">
        <v>4001</v>
      </c>
      <c r="J1292" s="745" t="s">
        <v>3999</v>
      </c>
      <c r="K1292" s="745" t="s">
        <v>3808</v>
      </c>
      <c r="L1292" s="748">
        <v>0</v>
      </c>
      <c r="M1292" s="748">
        <v>0</v>
      </c>
      <c r="N1292" s="745">
        <v>9</v>
      </c>
      <c r="O1292" s="749">
        <v>2.5</v>
      </c>
      <c r="P1292" s="748"/>
      <c r="Q1292" s="750"/>
      <c r="R1292" s="745"/>
      <c r="S1292" s="750">
        <v>0</v>
      </c>
      <c r="T1292" s="749"/>
      <c r="U1292" s="744">
        <v>0</v>
      </c>
    </row>
    <row r="1293" spans="1:21" ht="14.4" customHeight="1" x14ac:dyDescent="0.3">
      <c r="A1293" s="743">
        <v>30</v>
      </c>
      <c r="B1293" s="745" t="s">
        <v>550</v>
      </c>
      <c r="C1293" s="745">
        <v>89301303</v>
      </c>
      <c r="D1293" s="746" t="s">
        <v>4982</v>
      </c>
      <c r="E1293" s="747" t="s">
        <v>3893</v>
      </c>
      <c r="F1293" s="745" t="s">
        <v>3881</v>
      </c>
      <c r="G1293" s="745" t="s">
        <v>4006</v>
      </c>
      <c r="H1293" s="745" t="s">
        <v>551</v>
      </c>
      <c r="I1293" s="745" t="s">
        <v>1110</v>
      </c>
      <c r="J1293" s="745" t="s">
        <v>4007</v>
      </c>
      <c r="K1293" s="745" t="s">
        <v>4008</v>
      </c>
      <c r="L1293" s="748">
        <v>91.14</v>
      </c>
      <c r="M1293" s="748">
        <v>91.14</v>
      </c>
      <c r="N1293" s="745">
        <v>1</v>
      </c>
      <c r="O1293" s="749">
        <v>0.5</v>
      </c>
      <c r="P1293" s="748">
        <v>91.14</v>
      </c>
      <c r="Q1293" s="750">
        <v>1</v>
      </c>
      <c r="R1293" s="745">
        <v>1</v>
      </c>
      <c r="S1293" s="750">
        <v>1</v>
      </c>
      <c r="T1293" s="749">
        <v>0.5</v>
      </c>
      <c r="U1293" s="744">
        <v>1</v>
      </c>
    </row>
    <row r="1294" spans="1:21" ht="14.4" customHeight="1" x14ac:dyDescent="0.3">
      <c r="A1294" s="743">
        <v>30</v>
      </c>
      <c r="B1294" s="745" t="s">
        <v>550</v>
      </c>
      <c r="C1294" s="745">
        <v>89301303</v>
      </c>
      <c r="D1294" s="746" t="s">
        <v>4982</v>
      </c>
      <c r="E1294" s="747" t="s">
        <v>3893</v>
      </c>
      <c r="F1294" s="745" t="s">
        <v>3881</v>
      </c>
      <c r="G1294" s="745" t="s">
        <v>4016</v>
      </c>
      <c r="H1294" s="745" t="s">
        <v>551</v>
      </c>
      <c r="I1294" s="745" t="s">
        <v>1654</v>
      </c>
      <c r="J1294" s="745" t="s">
        <v>4027</v>
      </c>
      <c r="K1294" s="745" t="s">
        <v>4028</v>
      </c>
      <c r="L1294" s="748">
        <v>86.76</v>
      </c>
      <c r="M1294" s="748">
        <v>173.52</v>
      </c>
      <c r="N1294" s="745">
        <v>2</v>
      </c>
      <c r="O1294" s="749">
        <v>1.5</v>
      </c>
      <c r="P1294" s="748">
        <v>173.52</v>
      </c>
      <c r="Q1294" s="750">
        <v>1</v>
      </c>
      <c r="R1294" s="745">
        <v>2</v>
      </c>
      <c r="S1294" s="750">
        <v>1</v>
      </c>
      <c r="T1294" s="749">
        <v>1.5</v>
      </c>
      <c r="U1294" s="744">
        <v>1</v>
      </c>
    </row>
    <row r="1295" spans="1:21" ht="14.4" customHeight="1" x14ac:dyDescent="0.3">
      <c r="A1295" s="743">
        <v>30</v>
      </c>
      <c r="B1295" s="745" t="s">
        <v>550</v>
      </c>
      <c r="C1295" s="745">
        <v>89301303</v>
      </c>
      <c r="D1295" s="746" t="s">
        <v>4982</v>
      </c>
      <c r="E1295" s="747" t="s">
        <v>3893</v>
      </c>
      <c r="F1295" s="745" t="s">
        <v>3881</v>
      </c>
      <c r="G1295" s="745" t="s">
        <v>4037</v>
      </c>
      <c r="H1295" s="745" t="s">
        <v>551</v>
      </c>
      <c r="I1295" s="745" t="s">
        <v>4837</v>
      </c>
      <c r="J1295" s="745" t="s">
        <v>4838</v>
      </c>
      <c r="K1295" s="745" t="s">
        <v>4839</v>
      </c>
      <c r="L1295" s="748">
        <v>26.58</v>
      </c>
      <c r="M1295" s="748">
        <v>79.739999999999995</v>
      </c>
      <c r="N1295" s="745">
        <v>3</v>
      </c>
      <c r="O1295" s="749">
        <v>0.5</v>
      </c>
      <c r="P1295" s="748">
        <v>79.739999999999995</v>
      </c>
      <c r="Q1295" s="750">
        <v>1</v>
      </c>
      <c r="R1295" s="745">
        <v>3</v>
      </c>
      <c r="S1295" s="750">
        <v>1</v>
      </c>
      <c r="T1295" s="749">
        <v>0.5</v>
      </c>
      <c r="U1295" s="744">
        <v>1</v>
      </c>
    </row>
    <row r="1296" spans="1:21" ht="14.4" customHeight="1" x14ac:dyDescent="0.3">
      <c r="A1296" s="743">
        <v>30</v>
      </c>
      <c r="B1296" s="745" t="s">
        <v>550</v>
      </c>
      <c r="C1296" s="745">
        <v>89301303</v>
      </c>
      <c r="D1296" s="746" t="s">
        <v>4982</v>
      </c>
      <c r="E1296" s="747" t="s">
        <v>3893</v>
      </c>
      <c r="F1296" s="745" t="s">
        <v>3881</v>
      </c>
      <c r="G1296" s="745" t="s">
        <v>4041</v>
      </c>
      <c r="H1296" s="745" t="s">
        <v>551</v>
      </c>
      <c r="I1296" s="745" t="s">
        <v>4943</v>
      </c>
      <c r="J1296" s="745" t="s">
        <v>4043</v>
      </c>
      <c r="K1296" s="745" t="s">
        <v>4736</v>
      </c>
      <c r="L1296" s="748">
        <v>298.88</v>
      </c>
      <c r="M1296" s="748">
        <v>896.64</v>
      </c>
      <c r="N1296" s="745">
        <v>3</v>
      </c>
      <c r="O1296" s="749">
        <v>1.5</v>
      </c>
      <c r="P1296" s="748">
        <v>896.64</v>
      </c>
      <c r="Q1296" s="750">
        <v>1</v>
      </c>
      <c r="R1296" s="745">
        <v>3</v>
      </c>
      <c r="S1296" s="750">
        <v>1</v>
      </c>
      <c r="T1296" s="749">
        <v>1.5</v>
      </c>
      <c r="U1296" s="744">
        <v>1</v>
      </c>
    </row>
    <row r="1297" spans="1:21" ht="14.4" customHeight="1" x14ac:dyDescent="0.3">
      <c r="A1297" s="743">
        <v>30</v>
      </c>
      <c r="B1297" s="745" t="s">
        <v>550</v>
      </c>
      <c r="C1297" s="745">
        <v>89301303</v>
      </c>
      <c r="D1297" s="746" t="s">
        <v>4982</v>
      </c>
      <c r="E1297" s="747" t="s">
        <v>3893</v>
      </c>
      <c r="F1297" s="745" t="s">
        <v>3881</v>
      </c>
      <c r="G1297" s="745" t="s">
        <v>4048</v>
      </c>
      <c r="H1297" s="745" t="s">
        <v>551</v>
      </c>
      <c r="I1297" s="745" t="s">
        <v>1066</v>
      </c>
      <c r="J1297" s="745" t="s">
        <v>1744</v>
      </c>
      <c r="K1297" s="745" t="s">
        <v>4052</v>
      </c>
      <c r="L1297" s="748">
        <v>33.68</v>
      </c>
      <c r="M1297" s="748">
        <v>101.03999999999999</v>
      </c>
      <c r="N1297" s="745">
        <v>3</v>
      </c>
      <c r="O1297" s="749">
        <v>1</v>
      </c>
      <c r="P1297" s="748"/>
      <c r="Q1297" s="750">
        <v>0</v>
      </c>
      <c r="R1297" s="745"/>
      <c r="S1297" s="750">
        <v>0</v>
      </c>
      <c r="T1297" s="749"/>
      <c r="U1297" s="744">
        <v>0</v>
      </c>
    </row>
    <row r="1298" spans="1:21" ht="14.4" customHeight="1" x14ac:dyDescent="0.3">
      <c r="A1298" s="743">
        <v>30</v>
      </c>
      <c r="B1298" s="745" t="s">
        <v>550</v>
      </c>
      <c r="C1298" s="745">
        <v>89301303</v>
      </c>
      <c r="D1298" s="746" t="s">
        <v>4982</v>
      </c>
      <c r="E1298" s="747" t="s">
        <v>3893</v>
      </c>
      <c r="F1298" s="745" t="s">
        <v>3881</v>
      </c>
      <c r="G1298" s="745" t="s">
        <v>4075</v>
      </c>
      <c r="H1298" s="745" t="s">
        <v>551</v>
      </c>
      <c r="I1298" s="745" t="s">
        <v>1676</v>
      </c>
      <c r="J1298" s="745" t="s">
        <v>1677</v>
      </c>
      <c r="K1298" s="745" t="s">
        <v>1146</v>
      </c>
      <c r="L1298" s="748">
        <v>160.6</v>
      </c>
      <c r="M1298" s="748">
        <v>481.79999999999995</v>
      </c>
      <c r="N1298" s="745">
        <v>3</v>
      </c>
      <c r="O1298" s="749">
        <v>1.5</v>
      </c>
      <c r="P1298" s="748"/>
      <c r="Q1298" s="750">
        <v>0</v>
      </c>
      <c r="R1298" s="745"/>
      <c r="S1298" s="750">
        <v>0</v>
      </c>
      <c r="T1298" s="749"/>
      <c r="U1298" s="744">
        <v>0</v>
      </c>
    </row>
    <row r="1299" spans="1:21" ht="14.4" customHeight="1" x14ac:dyDescent="0.3">
      <c r="A1299" s="743">
        <v>30</v>
      </c>
      <c r="B1299" s="745" t="s">
        <v>550</v>
      </c>
      <c r="C1299" s="745">
        <v>89301303</v>
      </c>
      <c r="D1299" s="746" t="s">
        <v>4982</v>
      </c>
      <c r="E1299" s="747" t="s">
        <v>3893</v>
      </c>
      <c r="F1299" s="745" t="s">
        <v>3881</v>
      </c>
      <c r="G1299" s="745" t="s">
        <v>4498</v>
      </c>
      <c r="H1299" s="745" t="s">
        <v>551</v>
      </c>
      <c r="I1299" s="745" t="s">
        <v>1010</v>
      </c>
      <c r="J1299" s="745" t="s">
        <v>1011</v>
      </c>
      <c r="K1299" s="745" t="s">
        <v>1012</v>
      </c>
      <c r="L1299" s="748">
        <v>56.69</v>
      </c>
      <c r="M1299" s="748">
        <v>113.38</v>
      </c>
      <c r="N1299" s="745">
        <v>2</v>
      </c>
      <c r="O1299" s="749">
        <v>1</v>
      </c>
      <c r="P1299" s="748">
        <v>113.38</v>
      </c>
      <c r="Q1299" s="750">
        <v>1</v>
      </c>
      <c r="R1299" s="745">
        <v>2</v>
      </c>
      <c r="S1299" s="750">
        <v>1</v>
      </c>
      <c r="T1299" s="749">
        <v>1</v>
      </c>
      <c r="U1299" s="744">
        <v>1</v>
      </c>
    </row>
    <row r="1300" spans="1:21" ht="14.4" customHeight="1" x14ac:dyDescent="0.3">
      <c r="A1300" s="743">
        <v>30</v>
      </c>
      <c r="B1300" s="745" t="s">
        <v>550</v>
      </c>
      <c r="C1300" s="745">
        <v>89301303</v>
      </c>
      <c r="D1300" s="746" t="s">
        <v>4982</v>
      </c>
      <c r="E1300" s="747" t="s">
        <v>3893</v>
      </c>
      <c r="F1300" s="745" t="s">
        <v>3881</v>
      </c>
      <c r="G1300" s="745" t="s">
        <v>4081</v>
      </c>
      <c r="H1300" s="745" t="s">
        <v>2717</v>
      </c>
      <c r="I1300" s="745" t="s">
        <v>2721</v>
      </c>
      <c r="J1300" s="745" t="s">
        <v>2722</v>
      </c>
      <c r="K1300" s="745" t="s">
        <v>2723</v>
      </c>
      <c r="L1300" s="748">
        <v>14.6</v>
      </c>
      <c r="M1300" s="748">
        <v>29.2</v>
      </c>
      <c r="N1300" s="745">
        <v>2</v>
      </c>
      <c r="O1300" s="749">
        <v>1</v>
      </c>
      <c r="P1300" s="748"/>
      <c r="Q1300" s="750">
        <v>0</v>
      </c>
      <c r="R1300" s="745"/>
      <c r="S1300" s="750">
        <v>0</v>
      </c>
      <c r="T1300" s="749"/>
      <c r="U1300" s="744">
        <v>0</v>
      </c>
    </row>
    <row r="1301" spans="1:21" ht="14.4" customHeight="1" x14ac:dyDescent="0.3">
      <c r="A1301" s="743">
        <v>30</v>
      </c>
      <c r="B1301" s="745" t="s">
        <v>550</v>
      </c>
      <c r="C1301" s="745">
        <v>89301303</v>
      </c>
      <c r="D1301" s="746" t="s">
        <v>4982</v>
      </c>
      <c r="E1301" s="747" t="s">
        <v>3893</v>
      </c>
      <c r="F1301" s="745" t="s">
        <v>3881</v>
      </c>
      <c r="G1301" s="745" t="s">
        <v>4081</v>
      </c>
      <c r="H1301" s="745" t="s">
        <v>2717</v>
      </c>
      <c r="I1301" s="745" t="s">
        <v>4082</v>
      </c>
      <c r="J1301" s="745" t="s">
        <v>2722</v>
      </c>
      <c r="K1301" s="745" t="s">
        <v>4083</v>
      </c>
      <c r="L1301" s="748">
        <v>21.92</v>
      </c>
      <c r="M1301" s="748">
        <v>131.52000000000001</v>
      </c>
      <c r="N1301" s="745">
        <v>6</v>
      </c>
      <c r="O1301" s="749">
        <v>1</v>
      </c>
      <c r="P1301" s="748">
        <v>131.52000000000001</v>
      </c>
      <c r="Q1301" s="750">
        <v>1</v>
      </c>
      <c r="R1301" s="745">
        <v>6</v>
      </c>
      <c r="S1301" s="750">
        <v>1</v>
      </c>
      <c r="T1301" s="749">
        <v>1</v>
      </c>
      <c r="U1301" s="744">
        <v>1</v>
      </c>
    </row>
    <row r="1302" spans="1:21" ht="14.4" customHeight="1" x14ac:dyDescent="0.3">
      <c r="A1302" s="743">
        <v>30</v>
      </c>
      <c r="B1302" s="745" t="s">
        <v>550</v>
      </c>
      <c r="C1302" s="745">
        <v>89301303</v>
      </c>
      <c r="D1302" s="746" t="s">
        <v>4982</v>
      </c>
      <c r="E1302" s="747" t="s">
        <v>3893</v>
      </c>
      <c r="F1302" s="745" t="s">
        <v>3881</v>
      </c>
      <c r="G1302" s="745" t="s">
        <v>4081</v>
      </c>
      <c r="H1302" s="745" t="s">
        <v>2717</v>
      </c>
      <c r="I1302" s="745" t="s">
        <v>4082</v>
      </c>
      <c r="J1302" s="745" t="s">
        <v>2722</v>
      </c>
      <c r="K1302" s="745" t="s">
        <v>4083</v>
      </c>
      <c r="L1302" s="748">
        <v>16.32</v>
      </c>
      <c r="M1302" s="748">
        <v>48.96</v>
      </c>
      <c r="N1302" s="745">
        <v>3</v>
      </c>
      <c r="O1302" s="749">
        <v>1</v>
      </c>
      <c r="P1302" s="748">
        <v>48.96</v>
      </c>
      <c r="Q1302" s="750">
        <v>1</v>
      </c>
      <c r="R1302" s="745">
        <v>3</v>
      </c>
      <c r="S1302" s="750">
        <v>1</v>
      </c>
      <c r="T1302" s="749">
        <v>1</v>
      </c>
      <c r="U1302" s="744">
        <v>1</v>
      </c>
    </row>
    <row r="1303" spans="1:21" ht="14.4" customHeight="1" x14ac:dyDescent="0.3">
      <c r="A1303" s="743">
        <v>30</v>
      </c>
      <c r="B1303" s="745" t="s">
        <v>550</v>
      </c>
      <c r="C1303" s="745">
        <v>89301303</v>
      </c>
      <c r="D1303" s="746" t="s">
        <v>4982</v>
      </c>
      <c r="E1303" s="747" t="s">
        <v>3893</v>
      </c>
      <c r="F1303" s="745" t="s">
        <v>3881</v>
      </c>
      <c r="G1303" s="745" t="s">
        <v>4081</v>
      </c>
      <c r="H1303" s="745" t="s">
        <v>2717</v>
      </c>
      <c r="I1303" s="745" t="s">
        <v>4364</v>
      </c>
      <c r="J1303" s="745" t="s">
        <v>2725</v>
      </c>
      <c r="K1303" s="745" t="s">
        <v>4365</v>
      </c>
      <c r="L1303" s="748">
        <v>25.23</v>
      </c>
      <c r="M1303" s="748">
        <v>75.69</v>
      </c>
      <c r="N1303" s="745">
        <v>3</v>
      </c>
      <c r="O1303" s="749">
        <v>1</v>
      </c>
      <c r="P1303" s="748"/>
      <c r="Q1303" s="750">
        <v>0</v>
      </c>
      <c r="R1303" s="745"/>
      <c r="S1303" s="750">
        <v>0</v>
      </c>
      <c r="T1303" s="749"/>
      <c r="U1303" s="744">
        <v>0</v>
      </c>
    </row>
    <row r="1304" spans="1:21" ht="14.4" customHeight="1" x14ac:dyDescent="0.3">
      <c r="A1304" s="743">
        <v>30</v>
      </c>
      <c r="B1304" s="745" t="s">
        <v>550</v>
      </c>
      <c r="C1304" s="745">
        <v>89301303</v>
      </c>
      <c r="D1304" s="746" t="s">
        <v>4982</v>
      </c>
      <c r="E1304" s="747" t="s">
        <v>3893</v>
      </c>
      <c r="F1304" s="745" t="s">
        <v>3881</v>
      </c>
      <c r="G1304" s="745" t="s">
        <v>4506</v>
      </c>
      <c r="H1304" s="745" t="s">
        <v>551</v>
      </c>
      <c r="I1304" s="745" t="s">
        <v>1853</v>
      </c>
      <c r="J1304" s="745" t="s">
        <v>4507</v>
      </c>
      <c r="K1304" s="745" t="s">
        <v>1008</v>
      </c>
      <c r="L1304" s="748">
        <v>117.41</v>
      </c>
      <c r="M1304" s="748">
        <v>352.23</v>
      </c>
      <c r="N1304" s="745">
        <v>3</v>
      </c>
      <c r="O1304" s="749">
        <v>0.5</v>
      </c>
      <c r="P1304" s="748">
        <v>352.23</v>
      </c>
      <c r="Q1304" s="750">
        <v>1</v>
      </c>
      <c r="R1304" s="745">
        <v>3</v>
      </c>
      <c r="S1304" s="750">
        <v>1</v>
      </c>
      <c r="T1304" s="749">
        <v>0.5</v>
      </c>
      <c r="U1304" s="744">
        <v>1</v>
      </c>
    </row>
    <row r="1305" spans="1:21" ht="14.4" customHeight="1" x14ac:dyDescent="0.3">
      <c r="A1305" s="743">
        <v>30</v>
      </c>
      <c r="B1305" s="745" t="s">
        <v>550</v>
      </c>
      <c r="C1305" s="745">
        <v>89301303</v>
      </c>
      <c r="D1305" s="746" t="s">
        <v>4982</v>
      </c>
      <c r="E1305" s="747" t="s">
        <v>3893</v>
      </c>
      <c r="F1305" s="745" t="s">
        <v>3881</v>
      </c>
      <c r="G1305" s="745" t="s">
        <v>4944</v>
      </c>
      <c r="H1305" s="745" t="s">
        <v>2717</v>
      </c>
      <c r="I1305" s="745" t="s">
        <v>2972</v>
      </c>
      <c r="J1305" s="745" t="s">
        <v>2973</v>
      </c>
      <c r="K1305" s="745" t="s">
        <v>3859</v>
      </c>
      <c r="L1305" s="748">
        <v>94.8</v>
      </c>
      <c r="M1305" s="748">
        <v>94.8</v>
      </c>
      <c r="N1305" s="745">
        <v>1</v>
      </c>
      <c r="O1305" s="749">
        <v>1</v>
      </c>
      <c r="P1305" s="748">
        <v>94.8</v>
      </c>
      <c r="Q1305" s="750">
        <v>1</v>
      </c>
      <c r="R1305" s="745">
        <v>1</v>
      </c>
      <c r="S1305" s="750">
        <v>1</v>
      </c>
      <c r="T1305" s="749">
        <v>1</v>
      </c>
      <c r="U1305" s="744">
        <v>1</v>
      </c>
    </row>
    <row r="1306" spans="1:21" ht="14.4" customHeight="1" x14ac:dyDescent="0.3">
      <c r="A1306" s="743">
        <v>30</v>
      </c>
      <c r="B1306" s="745" t="s">
        <v>550</v>
      </c>
      <c r="C1306" s="745">
        <v>89301303</v>
      </c>
      <c r="D1306" s="746" t="s">
        <v>4982</v>
      </c>
      <c r="E1306" s="747" t="s">
        <v>3893</v>
      </c>
      <c r="F1306" s="745" t="s">
        <v>3881</v>
      </c>
      <c r="G1306" s="745" t="s">
        <v>4388</v>
      </c>
      <c r="H1306" s="745" t="s">
        <v>551</v>
      </c>
      <c r="I1306" s="745" t="s">
        <v>1568</v>
      </c>
      <c r="J1306" s="745" t="s">
        <v>1569</v>
      </c>
      <c r="K1306" s="745" t="s">
        <v>4945</v>
      </c>
      <c r="L1306" s="748">
        <v>162.13</v>
      </c>
      <c r="M1306" s="748">
        <v>162.13</v>
      </c>
      <c r="N1306" s="745">
        <v>1</v>
      </c>
      <c r="O1306" s="749">
        <v>1</v>
      </c>
      <c r="P1306" s="748">
        <v>162.13</v>
      </c>
      <c r="Q1306" s="750">
        <v>1</v>
      </c>
      <c r="R1306" s="745">
        <v>1</v>
      </c>
      <c r="S1306" s="750">
        <v>1</v>
      </c>
      <c r="T1306" s="749">
        <v>1</v>
      </c>
      <c r="U1306" s="744">
        <v>1</v>
      </c>
    </row>
    <row r="1307" spans="1:21" ht="14.4" customHeight="1" x14ac:dyDescent="0.3">
      <c r="A1307" s="743">
        <v>30</v>
      </c>
      <c r="B1307" s="745" t="s">
        <v>550</v>
      </c>
      <c r="C1307" s="745">
        <v>89301303</v>
      </c>
      <c r="D1307" s="746" t="s">
        <v>4982</v>
      </c>
      <c r="E1307" s="747" t="s">
        <v>3893</v>
      </c>
      <c r="F1307" s="745" t="s">
        <v>3881</v>
      </c>
      <c r="G1307" s="745" t="s">
        <v>4142</v>
      </c>
      <c r="H1307" s="745" t="s">
        <v>551</v>
      </c>
      <c r="I1307" s="745" t="s">
        <v>4143</v>
      </c>
      <c r="J1307" s="745" t="s">
        <v>4144</v>
      </c>
      <c r="K1307" s="745" t="s">
        <v>1212</v>
      </c>
      <c r="L1307" s="748">
        <v>0</v>
      </c>
      <c r="M1307" s="748">
        <v>0</v>
      </c>
      <c r="N1307" s="745">
        <v>1</v>
      </c>
      <c r="O1307" s="749">
        <v>0.5</v>
      </c>
      <c r="P1307" s="748">
        <v>0</v>
      </c>
      <c r="Q1307" s="750"/>
      <c r="R1307" s="745">
        <v>1</v>
      </c>
      <c r="S1307" s="750">
        <v>1</v>
      </c>
      <c r="T1307" s="749">
        <v>0.5</v>
      </c>
      <c r="U1307" s="744">
        <v>1</v>
      </c>
    </row>
    <row r="1308" spans="1:21" ht="14.4" customHeight="1" x14ac:dyDescent="0.3">
      <c r="A1308" s="743">
        <v>30</v>
      </c>
      <c r="B1308" s="745" t="s">
        <v>550</v>
      </c>
      <c r="C1308" s="745">
        <v>89301303</v>
      </c>
      <c r="D1308" s="746" t="s">
        <v>4982</v>
      </c>
      <c r="E1308" s="747" t="s">
        <v>3893</v>
      </c>
      <c r="F1308" s="745" t="s">
        <v>3881</v>
      </c>
      <c r="G1308" s="745" t="s">
        <v>4946</v>
      </c>
      <c r="H1308" s="745" t="s">
        <v>551</v>
      </c>
      <c r="I1308" s="745" t="s">
        <v>4947</v>
      </c>
      <c r="J1308" s="745" t="s">
        <v>4948</v>
      </c>
      <c r="K1308" s="745" t="s">
        <v>4949</v>
      </c>
      <c r="L1308" s="748">
        <v>0</v>
      </c>
      <c r="M1308" s="748">
        <v>0</v>
      </c>
      <c r="N1308" s="745">
        <v>1</v>
      </c>
      <c r="O1308" s="749">
        <v>1</v>
      </c>
      <c r="P1308" s="748"/>
      <c r="Q1308" s="750"/>
      <c r="R1308" s="745"/>
      <c r="S1308" s="750">
        <v>0</v>
      </c>
      <c r="T1308" s="749"/>
      <c r="U1308" s="744">
        <v>0</v>
      </c>
    </row>
    <row r="1309" spans="1:21" ht="14.4" customHeight="1" x14ac:dyDescent="0.3">
      <c r="A1309" s="743">
        <v>30</v>
      </c>
      <c r="B1309" s="745" t="s">
        <v>550</v>
      </c>
      <c r="C1309" s="745">
        <v>89301303</v>
      </c>
      <c r="D1309" s="746" t="s">
        <v>4982</v>
      </c>
      <c r="E1309" s="747" t="s">
        <v>3893</v>
      </c>
      <c r="F1309" s="745" t="s">
        <v>3882</v>
      </c>
      <c r="G1309" s="745" t="s">
        <v>4145</v>
      </c>
      <c r="H1309" s="745" t="s">
        <v>551</v>
      </c>
      <c r="I1309" s="745" t="s">
        <v>4790</v>
      </c>
      <c r="J1309" s="745" t="s">
        <v>4004</v>
      </c>
      <c r="K1309" s="745"/>
      <c r="L1309" s="748">
        <v>0</v>
      </c>
      <c r="M1309" s="748">
        <v>0</v>
      </c>
      <c r="N1309" s="745">
        <v>6</v>
      </c>
      <c r="O1309" s="749">
        <v>6</v>
      </c>
      <c r="P1309" s="748">
        <v>0</v>
      </c>
      <c r="Q1309" s="750"/>
      <c r="R1309" s="745">
        <v>2</v>
      </c>
      <c r="S1309" s="750">
        <v>0.33333333333333331</v>
      </c>
      <c r="T1309" s="749">
        <v>2</v>
      </c>
      <c r="U1309" s="744">
        <v>0.33333333333333331</v>
      </c>
    </row>
    <row r="1310" spans="1:21" ht="14.4" customHeight="1" x14ac:dyDescent="0.3">
      <c r="A1310" s="743">
        <v>30</v>
      </c>
      <c r="B1310" s="745" t="s">
        <v>550</v>
      </c>
      <c r="C1310" s="745">
        <v>89301303</v>
      </c>
      <c r="D1310" s="746" t="s">
        <v>4982</v>
      </c>
      <c r="E1310" s="747" t="s">
        <v>3893</v>
      </c>
      <c r="F1310" s="745" t="s">
        <v>3883</v>
      </c>
      <c r="G1310" s="745" t="s">
        <v>4791</v>
      </c>
      <c r="H1310" s="745" t="s">
        <v>551</v>
      </c>
      <c r="I1310" s="745" t="s">
        <v>4792</v>
      </c>
      <c r="J1310" s="745" t="s">
        <v>4793</v>
      </c>
      <c r="K1310" s="745" t="s">
        <v>4794</v>
      </c>
      <c r="L1310" s="748">
        <v>410</v>
      </c>
      <c r="M1310" s="748">
        <v>2460</v>
      </c>
      <c r="N1310" s="745">
        <v>6</v>
      </c>
      <c r="O1310" s="749">
        <v>6</v>
      </c>
      <c r="P1310" s="748"/>
      <c r="Q1310" s="750">
        <v>0</v>
      </c>
      <c r="R1310" s="745"/>
      <c r="S1310" s="750">
        <v>0</v>
      </c>
      <c r="T1310" s="749"/>
      <c r="U1310" s="744">
        <v>0</v>
      </c>
    </row>
    <row r="1311" spans="1:21" ht="14.4" customHeight="1" x14ac:dyDescent="0.3">
      <c r="A1311" s="743">
        <v>30</v>
      </c>
      <c r="B1311" s="745" t="s">
        <v>550</v>
      </c>
      <c r="C1311" s="745">
        <v>89301303</v>
      </c>
      <c r="D1311" s="746" t="s">
        <v>4982</v>
      </c>
      <c r="E1311" s="747" t="s">
        <v>3893</v>
      </c>
      <c r="F1311" s="745" t="s">
        <v>3883</v>
      </c>
      <c r="G1311" s="745" t="s">
        <v>4822</v>
      </c>
      <c r="H1311" s="745" t="s">
        <v>551</v>
      </c>
      <c r="I1311" s="745" t="s">
        <v>4792</v>
      </c>
      <c r="J1311" s="745" t="s">
        <v>4793</v>
      </c>
      <c r="K1311" s="745" t="s">
        <v>4794</v>
      </c>
      <c r="L1311" s="748">
        <v>410</v>
      </c>
      <c r="M1311" s="748">
        <v>410</v>
      </c>
      <c r="N1311" s="745">
        <v>1</v>
      </c>
      <c r="O1311" s="749">
        <v>1</v>
      </c>
      <c r="P1311" s="748">
        <v>410</v>
      </c>
      <c r="Q1311" s="750">
        <v>1</v>
      </c>
      <c r="R1311" s="745">
        <v>1</v>
      </c>
      <c r="S1311" s="750">
        <v>1</v>
      </c>
      <c r="T1311" s="749">
        <v>1</v>
      </c>
      <c r="U1311" s="744">
        <v>1</v>
      </c>
    </row>
    <row r="1312" spans="1:21" ht="14.4" customHeight="1" x14ac:dyDescent="0.3">
      <c r="A1312" s="743">
        <v>30</v>
      </c>
      <c r="B1312" s="745" t="s">
        <v>550</v>
      </c>
      <c r="C1312" s="745">
        <v>89301303</v>
      </c>
      <c r="D1312" s="746" t="s">
        <v>4982</v>
      </c>
      <c r="E1312" s="747" t="s">
        <v>3894</v>
      </c>
      <c r="F1312" s="745" t="s">
        <v>3881</v>
      </c>
      <c r="G1312" s="745" t="s">
        <v>4158</v>
      </c>
      <c r="H1312" s="745" t="s">
        <v>551</v>
      </c>
      <c r="I1312" s="745" t="s">
        <v>1125</v>
      </c>
      <c r="J1312" s="745" t="s">
        <v>4159</v>
      </c>
      <c r="K1312" s="745" t="s">
        <v>1361</v>
      </c>
      <c r="L1312" s="748">
        <v>44.89</v>
      </c>
      <c r="M1312" s="748">
        <v>134.67000000000002</v>
      </c>
      <c r="N1312" s="745">
        <v>3</v>
      </c>
      <c r="O1312" s="749">
        <v>0.5</v>
      </c>
      <c r="P1312" s="748">
        <v>134.67000000000002</v>
      </c>
      <c r="Q1312" s="750">
        <v>1</v>
      </c>
      <c r="R1312" s="745">
        <v>3</v>
      </c>
      <c r="S1312" s="750">
        <v>1</v>
      </c>
      <c r="T1312" s="749">
        <v>0.5</v>
      </c>
      <c r="U1312" s="744">
        <v>1</v>
      </c>
    </row>
    <row r="1313" spans="1:21" ht="14.4" customHeight="1" x14ac:dyDescent="0.3">
      <c r="A1313" s="743">
        <v>30</v>
      </c>
      <c r="B1313" s="745" t="s">
        <v>550</v>
      </c>
      <c r="C1313" s="745">
        <v>89301303</v>
      </c>
      <c r="D1313" s="746" t="s">
        <v>4982</v>
      </c>
      <c r="E1313" s="747" t="s">
        <v>3894</v>
      </c>
      <c r="F1313" s="745" t="s">
        <v>3881</v>
      </c>
      <c r="G1313" s="745" t="s">
        <v>3896</v>
      </c>
      <c r="H1313" s="745" t="s">
        <v>551</v>
      </c>
      <c r="I1313" s="745" t="s">
        <v>1348</v>
      </c>
      <c r="J1313" s="745" t="s">
        <v>1349</v>
      </c>
      <c r="K1313" s="745" t="s">
        <v>1350</v>
      </c>
      <c r="L1313" s="748">
        <v>89.6</v>
      </c>
      <c r="M1313" s="748">
        <v>179.2</v>
      </c>
      <c r="N1313" s="745">
        <v>2</v>
      </c>
      <c r="O1313" s="749">
        <v>0.5</v>
      </c>
      <c r="P1313" s="748"/>
      <c r="Q1313" s="750">
        <v>0</v>
      </c>
      <c r="R1313" s="745"/>
      <c r="S1313" s="750">
        <v>0</v>
      </c>
      <c r="T1313" s="749"/>
      <c r="U1313" s="744">
        <v>0</v>
      </c>
    </row>
    <row r="1314" spans="1:21" ht="14.4" customHeight="1" x14ac:dyDescent="0.3">
      <c r="A1314" s="743">
        <v>30</v>
      </c>
      <c r="B1314" s="745" t="s">
        <v>550</v>
      </c>
      <c r="C1314" s="745">
        <v>89301303</v>
      </c>
      <c r="D1314" s="746" t="s">
        <v>4982</v>
      </c>
      <c r="E1314" s="747" t="s">
        <v>3894</v>
      </c>
      <c r="F1314" s="745" t="s">
        <v>3881</v>
      </c>
      <c r="G1314" s="745" t="s">
        <v>3896</v>
      </c>
      <c r="H1314" s="745" t="s">
        <v>551</v>
      </c>
      <c r="I1314" s="745" t="s">
        <v>1348</v>
      </c>
      <c r="J1314" s="745" t="s">
        <v>1349</v>
      </c>
      <c r="K1314" s="745" t="s">
        <v>1350</v>
      </c>
      <c r="L1314" s="748">
        <v>95.25</v>
      </c>
      <c r="M1314" s="748">
        <v>95.25</v>
      </c>
      <c r="N1314" s="745">
        <v>1</v>
      </c>
      <c r="O1314" s="749">
        <v>0.5</v>
      </c>
      <c r="P1314" s="748"/>
      <c r="Q1314" s="750">
        <v>0</v>
      </c>
      <c r="R1314" s="745"/>
      <c r="S1314" s="750">
        <v>0</v>
      </c>
      <c r="T1314" s="749"/>
      <c r="U1314" s="744">
        <v>0</v>
      </c>
    </row>
    <row r="1315" spans="1:21" ht="14.4" customHeight="1" x14ac:dyDescent="0.3">
      <c r="A1315" s="743">
        <v>30</v>
      </c>
      <c r="B1315" s="745" t="s">
        <v>550</v>
      </c>
      <c r="C1315" s="745">
        <v>89301303</v>
      </c>
      <c r="D1315" s="746" t="s">
        <v>4982</v>
      </c>
      <c r="E1315" s="747" t="s">
        <v>3894</v>
      </c>
      <c r="F1315" s="745" t="s">
        <v>3881</v>
      </c>
      <c r="G1315" s="745" t="s">
        <v>3896</v>
      </c>
      <c r="H1315" s="745" t="s">
        <v>551</v>
      </c>
      <c r="I1315" s="745" t="s">
        <v>4950</v>
      </c>
      <c r="J1315" s="745" t="s">
        <v>3899</v>
      </c>
      <c r="K1315" s="745" t="s">
        <v>1350</v>
      </c>
      <c r="L1315" s="748">
        <v>0</v>
      </c>
      <c r="M1315" s="748">
        <v>0</v>
      </c>
      <c r="N1315" s="745">
        <v>2</v>
      </c>
      <c r="O1315" s="749">
        <v>0.5</v>
      </c>
      <c r="P1315" s="748">
        <v>0</v>
      </c>
      <c r="Q1315" s="750"/>
      <c r="R1315" s="745">
        <v>2</v>
      </c>
      <c r="S1315" s="750">
        <v>1</v>
      </c>
      <c r="T1315" s="749">
        <v>0.5</v>
      </c>
      <c r="U1315" s="744">
        <v>1</v>
      </c>
    </row>
    <row r="1316" spans="1:21" ht="14.4" customHeight="1" x14ac:dyDescent="0.3">
      <c r="A1316" s="743">
        <v>30</v>
      </c>
      <c r="B1316" s="745" t="s">
        <v>550</v>
      </c>
      <c r="C1316" s="745">
        <v>89301303</v>
      </c>
      <c r="D1316" s="746" t="s">
        <v>4982</v>
      </c>
      <c r="E1316" s="747" t="s">
        <v>3894</v>
      </c>
      <c r="F1316" s="745" t="s">
        <v>3881</v>
      </c>
      <c r="G1316" s="745" t="s">
        <v>3896</v>
      </c>
      <c r="H1316" s="745" t="s">
        <v>551</v>
      </c>
      <c r="I1316" s="745" t="s">
        <v>4862</v>
      </c>
      <c r="J1316" s="745" t="s">
        <v>711</v>
      </c>
      <c r="K1316" s="745" t="s">
        <v>4863</v>
      </c>
      <c r="L1316" s="748">
        <v>285.75</v>
      </c>
      <c r="M1316" s="748">
        <v>285.75</v>
      </c>
      <c r="N1316" s="745">
        <v>1</v>
      </c>
      <c r="O1316" s="749">
        <v>1</v>
      </c>
      <c r="P1316" s="748"/>
      <c r="Q1316" s="750">
        <v>0</v>
      </c>
      <c r="R1316" s="745"/>
      <c r="S1316" s="750">
        <v>0</v>
      </c>
      <c r="T1316" s="749"/>
      <c r="U1316" s="744">
        <v>0</v>
      </c>
    </row>
    <row r="1317" spans="1:21" ht="14.4" customHeight="1" x14ac:dyDescent="0.3">
      <c r="A1317" s="743">
        <v>30</v>
      </c>
      <c r="B1317" s="745" t="s">
        <v>550</v>
      </c>
      <c r="C1317" s="745">
        <v>89301303</v>
      </c>
      <c r="D1317" s="746" t="s">
        <v>4982</v>
      </c>
      <c r="E1317" s="747" t="s">
        <v>3894</v>
      </c>
      <c r="F1317" s="745" t="s">
        <v>3881</v>
      </c>
      <c r="G1317" s="745" t="s">
        <v>3896</v>
      </c>
      <c r="H1317" s="745" t="s">
        <v>551</v>
      </c>
      <c r="I1317" s="745" t="s">
        <v>741</v>
      </c>
      <c r="J1317" s="745" t="s">
        <v>3899</v>
      </c>
      <c r="K1317" s="745" t="s">
        <v>1701</v>
      </c>
      <c r="L1317" s="748">
        <v>44.8</v>
      </c>
      <c r="M1317" s="748">
        <v>268.79999999999995</v>
      </c>
      <c r="N1317" s="745">
        <v>6</v>
      </c>
      <c r="O1317" s="749">
        <v>1</v>
      </c>
      <c r="P1317" s="748">
        <v>134.39999999999998</v>
      </c>
      <c r="Q1317" s="750">
        <v>0.5</v>
      </c>
      <c r="R1317" s="745">
        <v>3</v>
      </c>
      <c r="S1317" s="750">
        <v>0.5</v>
      </c>
      <c r="T1317" s="749">
        <v>0.5</v>
      </c>
      <c r="U1317" s="744">
        <v>0.5</v>
      </c>
    </row>
    <row r="1318" spans="1:21" ht="14.4" customHeight="1" x14ac:dyDescent="0.3">
      <c r="A1318" s="743">
        <v>30</v>
      </c>
      <c r="B1318" s="745" t="s">
        <v>550</v>
      </c>
      <c r="C1318" s="745">
        <v>89301303</v>
      </c>
      <c r="D1318" s="746" t="s">
        <v>4982</v>
      </c>
      <c r="E1318" s="747" t="s">
        <v>3894</v>
      </c>
      <c r="F1318" s="745" t="s">
        <v>3881</v>
      </c>
      <c r="G1318" s="745" t="s">
        <v>3896</v>
      </c>
      <c r="H1318" s="745" t="s">
        <v>551</v>
      </c>
      <c r="I1318" s="745" t="s">
        <v>4570</v>
      </c>
      <c r="J1318" s="745" t="s">
        <v>3899</v>
      </c>
      <c r="K1318" s="745" t="s">
        <v>1701</v>
      </c>
      <c r="L1318" s="748">
        <v>44.8</v>
      </c>
      <c r="M1318" s="748">
        <v>179.2</v>
      </c>
      <c r="N1318" s="745">
        <v>4</v>
      </c>
      <c r="O1318" s="749">
        <v>0.5</v>
      </c>
      <c r="P1318" s="748">
        <v>179.2</v>
      </c>
      <c r="Q1318" s="750">
        <v>1</v>
      </c>
      <c r="R1318" s="745">
        <v>4</v>
      </c>
      <c r="S1318" s="750">
        <v>1</v>
      </c>
      <c r="T1318" s="749">
        <v>0.5</v>
      </c>
      <c r="U1318" s="744">
        <v>1</v>
      </c>
    </row>
    <row r="1319" spans="1:21" ht="14.4" customHeight="1" x14ac:dyDescent="0.3">
      <c r="A1319" s="743">
        <v>30</v>
      </c>
      <c r="B1319" s="745" t="s">
        <v>550</v>
      </c>
      <c r="C1319" s="745">
        <v>89301303</v>
      </c>
      <c r="D1319" s="746" t="s">
        <v>4982</v>
      </c>
      <c r="E1319" s="747" t="s">
        <v>3894</v>
      </c>
      <c r="F1319" s="745" t="s">
        <v>3881</v>
      </c>
      <c r="G1319" s="745" t="s">
        <v>3902</v>
      </c>
      <c r="H1319" s="745" t="s">
        <v>551</v>
      </c>
      <c r="I1319" s="745" t="s">
        <v>4951</v>
      </c>
      <c r="J1319" s="745" t="s">
        <v>1388</v>
      </c>
      <c r="K1319" s="745" t="s">
        <v>4576</v>
      </c>
      <c r="L1319" s="748">
        <v>0</v>
      </c>
      <c r="M1319" s="748">
        <v>0</v>
      </c>
      <c r="N1319" s="745">
        <v>2</v>
      </c>
      <c r="O1319" s="749">
        <v>0.5</v>
      </c>
      <c r="P1319" s="748"/>
      <c r="Q1319" s="750"/>
      <c r="R1319" s="745"/>
      <c r="S1319" s="750">
        <v>0</v>
      </c>
      <c r="T1319" s="749"/>
      <c r="U1319" s="744">
        <v>0</v>
      </c>
    </row>
    <row r="1320" spans="1:21" ht="14.4" customHeight="1" x14ac:dyDescent="0.3">
      <c r="A1320" s="743">
        <v>30</v>
      </c>
      <c r="B1320" s="745" t="s">
        <v>550</v>
      </c>
      <c r="C1320" s="745">
        <v>89301303</v>
      </c>
      <c r="D1320" s="746" t="s">
        <v>4982</v>
      </c>
      <c r="E1320" s="747" t="s">
        <v>3894</v>
      </c>
      <c r="F1320" s="745" t="s">
        <v>3881</v>
      </c>
      <c r="G1320" s="745" t="s">
        <v>3902</v>
      </c>
      <c r="H1320" s="745" t="s">
        <v>551</v>
      </c>
      <c r="I1320" s="745" t="s">
        <v>4952</v>
      </c>
      <c r="J1320" s="745" t="s">
        <v>4953</v>
      </c>
      <c r="K1320" s="745" t="s">
        <v>4576</v>
      </c>
      <c r="L1320" s="748">
        <v>182.76</v>
      </c>
      <c r="M1320" s="748">
        <v>182.76</v>
      </c>
      <c r="N1320" s="745">
        <v>1</v>
      </c>
      <c r="O1320" s="749">
        <v>0.5</v>
      </c>
      <c r="P1320" s="748">
        <v>182.76</v>
      </c>
      <c r="Q1320" s="750">
        <v>1</v>
      </c>
      <c r="R1320" s="745">
        <v>1</v>
      </c>
      <c r="S1320" s="750">
        <v>1</v>
      </c>
      <c r="T1320" s="749">
        <v>0.5</v>
      </c>
      <c r="U1320" s="744">
        <v>1</v>
      </c>
    </row>
    <row r="1321" spans="1:21" ht="14.4" customHeight="1" x14ac:dyDescent="0.3">
      <c r="A1321" s="743">
        <v>30</v>
      </c>
      <c r="B1321" s="745" t="s">
        <v>550</v>
      </c>
      <c r="C1321" s="745">
        <v>89301303</v>
      </c>
      <c r="D1321" s="746" t="s">
        <v>4982</v>
      </c>
      <c r="E1321" s="747" t="s">
        <v>3894</v>
      </c>
      <c r="F1321" s="745" t="s">
        <v>3881</v>
      </c>
      <c r="G1321" s="745" t="s">
        <v>4530</v>
      </c>
      <c r="H1321" s="745" t="s">
        <v>551</v>
      </c>
      <c r="I1321" s="745" t="s">
        <v>1583</v>
      </c>
      <c r="J1321" s="745" t="s">
        <v>1584</v>
      </c>
      <c r="K1321" s="745" t="s">
        <v>4531</v>
      </c>
      <c r="L1321" s="748">
        <v>317.26</v>
      </c>
      <c r="M1321" s="748">
        <v>951.78</v>
      </c>
      <c r="N1321" s="745">
        <v>3</v>
      </c>
      <c r="O1321" s="749">
        <v>0.5</v>
      </c>
      <c r="P1321" s="748">
        <v>951.78</v>
      </c>
      <c r="Q1321" s="750">
        <v>1</v>
      </c>
      <c r="R1321" s="745">
        <v>3</v>
      </c>
      <c r="S1321" s="750">
        <v>1</v>
      </c>
      <c r="T1321" s="749">
        <v>0.5</v>
      </c>
      <c r="U1321" s="744">
        <v>1</v>
      </c>
    </row>
    <row r="1322" spans="1:21" ht="14.4" customHeight="1" x14ac:dyDescent="0.3">
      <c r="A1322" s="743">
        <v>30</v>
      </c>
      <c r="B1322" s="745" t="s">
        <v>550</v>
      </c>
      <c r="C1322" s="745">
        <v>89301303</v>
      </c>
      <c r="D1322" s="746" t="s">
        <v>4982</v>
      </c>
      <c r="E1322" s="747" t="s">
        <v>3894</v>
      </c>
      <c r="F1322" s="745" t="s">
        <v>3881</v>
      </c>
      <c r="G1322" s="745" t="s">
        <v>4954</v>
      </c>
      <c r="H1322" s="745" t="s">
        <v>551</v>
      </c>
      <c r="I1322" s="745" t="s">
        <v>4955</v>
      </c>
      <c r="J1322" s="745" t="s">
        <v>4956</v>
      </c>
      <c r="K1322" s="745" t="s">
        <v>1385</v>
      </c>
      <c r="L1322" s="748">
        <v>123.4</v>
      </c>
      <c r="M1322" s="748">
        <v>863.80000000000007</v>
      </c>
      <c r="N1322" s="745">
        <v>7</v>
      </c>
      <c r="O1322" s="749">
        <v>2</v>
      </c>
      <c r="P1322" s="748">
        <v>863.80000000000007</v>
      </c>
      <c r="Q1322" s="750">
        <v>1</v>
      </c>
      <c r="R1322" s="745">
        <v>7</v>
      </c>
      <c r="S1322" s="750">
        <v>1</v>
      </c>
      <c r="T1322" s="749">
        <v>2</v>
      </c>
      <c r="U1322" s="744">
        <v>1</v>
      </c>
    </row>
    <row r="1323" spans="1:21" ht="14.4" customHeight="1" x14ac:dyDescent="0.3">
      <c r="A1323" s="743">
        <v>30</v>
      </c>
      <c r="B1323" s="745" t="s">
        <v>550</v>
      </c>
      <c r="C1323" s="745">
        <v>89301303</v>
      </c>
      <c r="D1323" s="746" t="s">
        <v>4982</v>
      </c>
      <c r="E1323" s="747" t="s">
        <v>3894</v>
      </c>
      <c r="F1323" s="745" t="s">
        <v>3881</v>
      </c>
      <c r="G1323" s="745" t="s">
        <v>3906</v>
      </c>
      <c r="H1323" s="745" t="s">
        <v>551</v>
      </c>
      <c r="I1323" s="745" t="s">
        <v>4957</v>
      </c>
      <c r="J1323" s="745" t="s">
        <v>3044</v>
      </c>
      <c r="K1323" s="745" t="s">
        <v>3048</v>
      </c>
      <c r="L1323" s="748">
        <v>0</v>
      </c>
      <c r="M1323" s="748">
        <v>0</v>
      </c>
      <c r="N1323" s="745">
        <v>1</v>
      </c>
      <c r="O1323" s="749">
        <v>1</v>
      </c>
      <c r="P1323" s="748"/>
      <c r="Q1323" s="750"/>
      <c r="R1323" s="745"/>
      <c r="S1323" s="750">
        <v>0</v>
      </c>
      <c r="T1323" s="749"/>
      <c r="U1323" s="744">
        <v>0</v>
      </c>
    </row>
    <row r="1324" spans="1:21" ht="14.4" customHeight="1" x14ac:dyDescent="0.3">
      <c r="A1324" s="743">
        <v>30</v>
      </c>
      <c r="B1324" s="745" t="s">
        <v>550</v>
      </c>
      <c r="C1324" s="745">
        <v>89301303</v>
      </c>
      <c r="D1324" s="746" t="s">
        <v>4982</v>
      </c>
      <c r="E1324" s="747" t="s">
        <v>3894</v>
      </c>
      <c r="F1324" s="745" t="s">
        <v>3881</v>
      </c>
      <c r="G1324" s="745" t="s">
        <v>3906</v>
      </c>
      <c r="H1324" s="745" t="s">
        <v>551</v>
      </c>
      <c r="I1324" s="745" t="s">
        <v>4958</v>
      </c>
      <c r="J1324" s="745" t="s">
        <v>2907</v>
      </c>
      <c r="K1324" s="745" t="s">
        <v>4582</v>
      </c>
      <c r="L1324" s="748">
        <v>0</v>
      </c>
      <c r="M1324" s="748">
        <v>0</v>
      </c>
      <c r="N1324" s="745">
        <v>1</v>
      </c>
      <c r="O1324" s="749">
        <v>0.5</v>
      </c>
      <c r="P1324" s="748"/>
      <c r="Q1324" s="750"/>
      <c r="R1324" s="745"/>
      <c r="S1324" s="750">
        <v>0</v>
      </c>
      <c r="T1324" s="749"/>
      <c r="U1324" s="744">
        <v>0</v>
      </c>
    </row>
    <row r="1325" spans="1:21" ht="14.4" customHeight="1" x14ac:dyDescent="0.3">
      <c r="A1325" s="743">
        <v>30</v>
      </c>
      <c r="B1325" s="745" t="s">
        <v>550</v>
      </c>
      <c r="C1325" s="745">
        <v>89301303</v>
      </c>
      <c r="D1325" s="746" t="s">
        <v>4982</v>
      </c>
      <c r="E1325" s="747" t="s">
        <v>3894</v>
      </c>
      <c r="F1325" s="745" t="s">
        <v>3881</v>
      </c>
      <c r="G1325" s="745" t="s">
        <v>3906</v>
      </c>
      <c r="H1325" s="745" t="s">
        <v>551</v>
      </c>
      <c r="I1325" s="745" t="s">
        <v>4959</v>
      </c>
      <c r="J1325" s="745" t="s">
        <v>3012</v>
      </c>
      <c r="K1325" s="745" t="s">
        <v>4451</v>
      </c>
      <c r="L1325" s="748">
        <v>0</v>
      </c>
      <c r="M1325" s="748">
        <v>0</v>
      </c>
      <c r="N1325" s="745">
        <v>1</v>
      </c>
      <c r="O1325" s="749">
        <v>0.5</v>
      </c>
      <c r="P1325" s="748"/>
      <c r="Q1325" s="750"/>
      <c r="R1325" s="745"/>
      <c r="S1325" s="750">
        <v>0</v>
      </c>
      <c r="T1325" s="749"/>
      <c r="U1325" s="744">
        <v>0</v>
      </c>
    </row>
    <row r="1326" spans="1:21" ht="14.4" customHeight="1" x14ac:dyDescent="0.3">
      <c r="A1326" s="743">
        <v>30</v>
      </c>
      <c r="B1326" s="745" t="s">
        <v>550</v>
      </c>
      <c r="C1326" s="745">
        <v>89301303</v>
      </c>
      <c r="D1326" s="746" t="s">
        <v>4982</v>
      </c>
      <c r="E1326" s="747" t="s">
        <v>3894</v>
      </c>
      <c r="F1326" s="745" t="s">
        <v>3881</v>
      </c>
      <c r="G1326" s="745" t="s">
        <v>3906</v>
      </c>
      <c r="H1326" s="745" t="s">
        <v>2717</v>
      </c>
      <c r="I1326" s="745" t="s">
        <v>4960</v>
      </c>
      <c r="J1326" s="745" t="s">
        <v>4937</v>
      </c>
      <c r="K1326" s="745" t="s">
        <v>1105</v>
      </c>
      <c r="L1326" s="748">
        <v>65.3</v>
      </c>
      <c r="M1326" s="748">
        <v>65.3</v>
      </c>
      <c r="N1326" s="745">
        <v>1</v>
      </c>
      <c r="O1326" s="749">
        <v>0.5</v>
      </c>
      <c r="P1326" s="748"/>
      <c r="Q1326" s="750">
        <v>0</v>
      </c>
      <c r="R1326" s="745"/>
      <c r="S1326" s="750">
        <v>0</v>
      </c>
      <c r="T1326" s="749"/>
      <c r="U1326" s="744">
        <v>0</v>
      </c>
    </row>
    <row r="1327" spans="1:21" ht="14.4" customHeight="1" x14ac:dyDescent="0.3">
      <c r="A1327" s="743">
        <v>30</v>
      </c>
      <c r="B1327" s="745" t="s">
        <v>550</v>
      </c>
      <c r="C1327" s="745">
        <v>89301303</v>
      </c>
      <c r="D1327" s="746" t="s">
        <v>4982</v>
      </c>
      <c r="E1327" s="747" t="s">
        <v>3894</v>
      </c>
      <c r="F1327" s="745" t="s">
        <v>3881</v>
      </c>
      <c r="G1327" s="745" t="s">
        <v>3906</v>
      </c>
      <c r="H1327" s="745" t="s">
        <v>2717</v>
      </c>
      <c r="I1327" s="745" t="s">
        <v>4936</v>
      </c>
      <c r="J1327" s="745" t="s">
        <v>4937</v>
      </c>
      <c r="K1327" s="745" t="s">
        <v>3048</v>
      </c>
      <c r="L1327" s="748">
        <v>195.89</v>
      </c>
      <c r="M1327" s="748">
        <v>391.78</v>
      </c>
      <c r="N1327" s="745">
        <v>2</v>
      </c>
      <c r="O1327" s="749">
        <v>1</v>
      </c>
      <c r="P1327" s="748">
        <v>195.89</v>
      </c>
      <c r="Q1327" s="750">
        <v>0.5</v>
      </c>
      <c r="R1327" s="745">
        <v>1</v>
      </c>
      <c r="S1327" s="750">
        <v>0.5</v>
      </c>
      <c r="T1327" s="749">
        <v>0.5</v>
      </c>
      <c r="U1327" s="744">
        <v>0.5</v>
      </c>
    </row>
    <row r="1328" spans="1:21" ht="14.4" customHeight="1" x14ac:dyDescent="0.3">
      <c r="A1328" s="743">
        <v>30</v>
      </c>
      <c r="B1328" s="745" t="s">
        <v>550</v>
      </c>
      <c r="C1328" s="745">
        <v>89301303</v>
      </c>
      <c r="D1328" s="746" t="s">
        <v>4982</v>
      </c>
      <c r="E1328" s="747" t="s">
        <v>3894</v>
      </c>
      <c r="F1328" s="745" t="s">
        <v>3881</v>
      </c>
      <c r="G1328" s="745" t="s">
        <v>3906</v>
      </c>
      <c r="H1328" s="745" t="s">
        <v>2717</v>
      </c>
      <c r="I1328" s="745" t="s">
        <v>2899</v>
      </c>
      <c r="J1328" s="745" t="s">
        <v>3044</v>
      </c>
      <c r="K1328" s="745" t="s">
        <v>1105</v>
      </c>
      <c r="L1328" s="748">
        <v>65.3</v>
      </c>
      <c r="M1328" s="748">
        <v>195.89999999999998</v>
      </c>
      <c r="N1328" s="745">
        <v>3</v>
      </c>
      <c r="O1328" s="749">
        <v>1</v>
      </c>
      <c r="P1328" s="748">
        <v>195.89999999999998</v>
      </c>
      <c r="Q1328" s="750">
        <v>1</v>
      </c>
      <c r="R1328" s="745">
        <v>3</v>
      </c>
      <c r="S1328" s="750">
        <v>1</v>
      </c>
      <c r="T1328" s="749">
        <v>1</v>
      </c>
      <c r="U1328" s="744">
        <v>1</v>
      </c>
    </row>
    <row r="1329" spans="1:21" ht="14.4" customHeight="1" x14ac:dyDescent="0.3">
      <c r="A1329" s="743">
        <v>30</v>
      </c>
      <c r="B1329" s="745" t="s">
        <v>550</v>
      </c>
      <c r="C1329" s="745">
        <v>89301303</v>
      </c>
      <c r="D1329" s="746" t="s">
        <v>4982</v>
      </c>
      <c r="E1329" s="747" t="s">
        <v>3894</v>
      </c>
      <c r="F1329" s="745" t="s">
        <v>3881</v>
      </c>
      <c r="G1329" s="745" t="s">
        <v>3906</v>
      </c>
      <c r="H1329" s="745" t="s">
        <v>2717</v>
      </c>
      <c r="I1329" s="745" t="s">
        <v>2902</v>
      </c>
      <c r="J1329" s="745" t="s">
        <v>2907</v>
      </c>
      <c r="K1329" s="745" t="s">
        <v>1108</v>
      </c>
      <c r="L1329" s="748">
        <v>130.59</v>
      </c>
      <c r="M1329" s="748">
        <v>2350.62</v>
      </c>
      <c r="N1329" s="745">
        <v>18</v>
      </c>
      <c r="O1329" s="749">
        <v>3</v>
      </c>
      <c r="P1329" s="748">
        <v>1567.08</v>
      </c>
      <c r="Q1329" s="750">
        <v>0.66666666666666663</v>
      </c>
      <c r="R1329" s="745">
        <v>12</v>
      </c>
      <c r="S1329" s="750">
        <v>0.66666666666666663</v>
      </c>
      <c r="T1329" s="749">
        <v>2</v>
      </c>
      <c r="U1329" s="744">
        <v>0.66666666666666663</v>
      </c>
    </row>
    <row r="1330" spans="1:21" ht="14.4" customHeight="1" x14ac:dyDescent="0.3">
      <c r="A1330" s="743">
        <v>30</v>
      </c>
      <c r="B1330" s="745" t="s">
        <v>550</v>
      </c>
      <c r="C1330" s="745">
        <v>89301303</v>
      </c>
      <c r="D1330" s="746" t="s">
        <v>4982</v>
      </c>
      <c r="E1330" s="747" t="s">
        <v>3894</v>
      </c>
      <c r="F1330" s="745" t="s">
        <v>3881</v>
      </c>
      <c r="G1330" s="745" t="s">
        <v>3906</v>
      </c>
      <c r="H1330" s="745" t="s">
        <v>551</v>
      </c>
      <c r="I1330" s="745" t="s">
        <v>4961</v>
      </c>
      <c r="J1330" s="745" t="s">
        <v>3044</v>
      </c>
      <c r="K1330" s="745" t="s">
        <v>3048</v>
      </c>
      <c r="L1330" s="748">
        <v>0</v>
      </c>
      <c r="M1330" s="748">
        <v>0</v>
      </c>
      <c r="N1330" s="745">
        <v>2</v>
      </c>
      <c r="O1330" s="749">
        <v>2</v>
      </c>
      <c r="P1330" s="748">
        <v>0</v>
      </c>
      <c r="Q1330" s="750"/>
      <c r="R1330" s="745">
        <v>1</v>
      </c>
      <c r="S1330" s="750">
        <v>0.5</v>
      </c>
      <c r="T1330" s="749">
        <v>1</v>
      </c>
      <c r="U1330" s="744">
        <v>0.5</v>
      </c>
    </row>
    <row r="1331" spans="1:21" ht="14.4" customHeight="1" x14ac:dyDescent="0.3">
      <c r="A1331" s="743">
        <v>30</v>
      </c>
      <c r="B1331" s="745" t="s">
        <v>550</v>
      </c>
      <c r="C1331" s="745">
        <v>89301303</v>
      </c>
      <c r="D1331" s="746" t="s">
        <v>4982</v>
      </c>
      <c r="E1331" s="747" t="s">
        <v>3894</v>
      </c>
      <c r="F1331" s="745" t="s">
        <v>3881</v>
      </c>
      <c r="G1331" s="745" t="s">
        <v>4532</v>
      </c>
      <c r="H1331" s="745" t="s">
        <v>2717</v>
      </c>
      <c r="I1331" s="745" t="s">
        <v>3473</v>
      </c>
      <c r="J1331" s="745" t="s">
        <v>3474</v>
      </c>
      <c r="K1331" s="745" t="s">
        <v>3778</v>
      </c>
      <c r="L1331" s="748">
        <v>184.22</v>
      </c>
      <c r="M1331" s="748">
        <v>368.44</v>
      </c>
      <c r="N1331" s="745">
        <v>2</v>
      </c>
      <c r="O1331" s="749">
        <v>0.5</v>
      </c>
      <c r="P1331" s="748">
        <v>368.44</v>
      </c>
      <c r="Q1331" s="750">
        <v>1</v>
      </c>
      <c r="R1331" s="745">
        <v>2</v>
      </c>
      <c r="S1331" s="750">
        <v>1</v>
      </c>
      <c r="T1331" s="749">
        <v>0.5</v>
      </c>
      <c r="U1331" s="744">
        <v>1</v>
      </c>
    </row>
    <row r="1332" spans="1:21" ht="14.4" customHeight="1" x14ac:dyDescent="0.3">
      <c r="A1332" s="743">
        <v>30</v>
      </c>
      <c r="B1332" s="745" t="s">
        <v>550</v>
      </c>
      <c r="C1332" s="745">
        <v>89301303</v>
      </c>
      <c r="D1332" s="746" t="s">
        <v>4982</v>
      </c>
      <c r="E1332" s="747" t="s">
        <v>3894</v>
      </c>
      <c r="F1332" s="745" t="s">
        <v>3881</v>
      </c>
      <c r="G1332" s="745" t="s">
        <v>3926</v>
      </c>
      <c r="H1332" s="745" t="s">
        <v>2717</v>
      </c>
      <c r="I1332" s="745" t="s">
        <v>3047</v>
      </c>
      <c r="J1332" s="745" t="s">
        <v>2732</v>
      </c>
      <c r="K1332" s="745" t="s">
        <v>3048</v>
      </c>
      <c r="L1332" s="748">
        <v>356.47</v>
      </c>
      <c r="M1332" s="748">
        <v>356.47</v>
      </c>
      <c r="N1332" s="745">
        <v>1</v>
      </c>
      <c r="O1332" s="749">
        <v>0.5</v>
      </c>
      <c r="P1332" s="748"/>
      <c r="Q1332" s="750">
        <v>0</v>
      </c>
      <c r="R1332" s="745"/>
      <c r="S1332" s="750">
        <v>0</v>
      </c>
      <c r="T1332" s="749"/>
      <c r="U1332" s="744">
        <v>0</v>
      </c>
    </row>
    <row r="1333" spans="1:21" ht="14.4" customHeight="1" x14ac:dyDescent="0.3">
      <c r="A1333" s="743">
        <v>30</v>
      </c>
      <c r="B1333" s="745" t="s">
        <v>550</v>
      </c>
      <c r="C1333" s="745">
        <v>89301303</v>
      </c>
      <c r="D1333" s="746" t="s">
        <v>4982</v>
      </c>
      <c r="E1333" s="747" t="s">
        <v>3894</v>
      </c>
      <c r="F1333" s="745" t="s">
        <v>3881</v>
      </c>
      <c r="G1333" s="745" t="s">
        <v>3933</v>
      </c>
      <c r="H1333" s="745" t="s">
        <v>551</v>
      </c>
      <c r="I1333" s="745" t="s">
        <v>1137</v>
      </c>
      <c r="J1333" s="745" t="s">
        <v>3934</v>
      </c>
      <c r="K1333" s="745" t="s">
        <v>3935</v>
      </c>
      <c r="L1333" s="748">
        <v>36.89</v>
      </c>
      <c r="M1333" s="748">
        <v>221.34</v>
      </c>
      <c r="N1333" s="745">
        <v>6</v>
      </c>
      <c r="O1333" s="749">
        <v>1</v>
      </c>
      <c r="P1333" s="748"/>
      <c r="Q1333" s="750">
        <v>0</v>
      </c>
      <c r="R1333" s="745"/>
      <c r="S1333" s="750">
        <v>0</v>
      </c>
      <c r="T1333" s="749"/>
      <c r="U1333" s="744">
        <v>0</v>
      </c>
    </row>
    <row r="1334" spans="1:21" ht="14.4" customHeight="1" x14ac:dyDescent="0.3">
      <c r="A1334" s="743">
        <v>30</v>
      </c>
      <c r="B1334" s="745" t="s">
        <v>550</v>
      </c>
      <c r="C1334" s="745">
        <v>89301303</v>
      </c>
      <c r="D1334" s="746" t="s">
        <v>4982</v>
      </c>
      <c r="E1334" s="747" t="s">
        <v>3894</v>
      </c>
      <c r="F1334" s="745" t="s">
        <v>3881</v>
      </c>
      <c r="G1334" s="745" t="s">
        <v>4602</v>
      </c>
      <c r="H1334" s="745" t="s">
        <v>551</v>
      </c>
      <c r="I1334" s="745" t="s">
        <v>4962</v>
      </c>
      <c r="J1334" s="745" t="s">
        <v>1989</v>
      </c>
      <c r="K1334" s="745" t="s">
        <v>4963</v>
      </c>
      <c r="L1334" s="748">
        <v>0</v>
      </c>
      <c r="M1334" s="748">
        <v>0</v>
      </c>
      <c r="N1334" s="745">
        <v>1</v>
      </c>
      <c r="O1334" s="749">
        <v>0.5</v>
      </c>
      <c r="P1334" s="748">
        <v>0</v>
      </c>
      <c r="Q1334" s="750"/>
      <c r="R1334" s="745">
        <v>1</v>
      </c>
      <c r="S1334" s="750">
        <v>1</v>
      </c>
      <c r="T1334" s="749">
        <v>0.5</v>
      </c>
      <c r="U1334" s="744">
        <v>1</v>
      </c>
    </row>
    <row r="1335" spans="1:21" ht="14.4" customHeight="1" x14ac:dyDescent="0.3">
      <c r="A1335" s="743">
        <v>30</v>
      </c>
      <c r="B1335" s="745" t="s">
        <v>550</v>
      </c>
      <c r="C1335" s="745">
        <v>89301303</v>
      </c>
      <c r="D1335" s="746" t="s">
        <v>4982</v>
      </c>
      <c r="E1335" s="747" t="s">
        <v>3894</v>
      </c>
      <c r="F1335" s="745" t="s">
        <v>3881</v>
      </c>
      <c r="G1335" s="745" t="s">
        <v>3936</v>
      </c>
      <c r="H1335" s="745" t="s">
        <v>551</v>
      </c>
      <c r="I1335" s="745" t="s">
        <v>2633</v>
      </c>
      <c r="J1335" s="745" t="s">
        <v>823</v>
      </c>
      <c r="K1335" s="745" t="s">
        <v>2634</v>
      </c>
      <c r="L1335" s="748">
        <v>230.59</v>
      </c>
      <c r="M1335" s="748">
        <v>1383.54</v>
      </c>
      <c r="N1335" s="745">
        <v>6</v>
      </c>
      <c r="O1335" s="749">
        <v>2</v>
      </c>
      <c r="P1335" s="748">
        <v>922.36</v>
      </c>
      <c r="Q1335" s="750">
        <v>0.66666666666666674</v>
      </c>
      <c r="R1335" s="745">
        <v>4</v>
      </c>
      <c r="S1335" s="750">
        <v>0.66666666666666663</v>
      </c>
      <c r="T1335" s="749">
        <v>1.5</v>
      </c>
      <c r="U1335" s="744">
        <v>0.75</v>
      </c>
    </row>
    <row r="1336" spans="1:21" ht="14.4" customHeight="1" x14ac:dyDescent="0.3">
      <c r="A1336" s="743">
        <v>30</v>
      </c>
      <c r="B1336" s="745" t="s">
        <v>550</v>
      </c>
      <c r="C1336" s="745">
        <v>89301303</v>
      </c>
      <c r="D1336" s="746" t="s">
        <v>4982</v>
      </c>
      <c r="E1336" s="747" t="s">
        <v>3894</v>
      </c>
      <c r="F1336" s="745" t="s">
        <v>3881</v>
      </c>
      <c r="G1336" s="745" t="s">
        <v>4964</v>
      </c>
      <c r="H1336" s="745" t="s">
        <v>551</v>
      </c>
      <c r="I1336" s="745" t="s">
        <v>4965</v>
      </c>
      <c r="J1336" s="745" t="s">
        <v>4966</v>
      </c>
      <c r="K1336" s="745" t="s">
        <v>4967</v>
      </c>
      <c r="L1336" s="748">
        <v>28.87</v>
      </c>
      <c r="M1336" s="748">
        <v>2887</v>
      </c>
      <c r="N1336" s="745">
        <v>100</v>
      </c>
      <c r="O1336" s="749">
        <v>8</v>
      </c>
      <c r="P1336" s="748">
        <v>2338.4700000000003</v>
      </c>
      <c r="Q1336" s="750">
        <v>0.81</v>
      </c>
      <c r="R1336" s="745">
        <v>81</v>
      </c>
      <c r="S1336" s="750">
        <v>0.81</v>
      </c>
      <c r="T1336" s="749">
        <v>5.5</v>
      </c>
      <c r="U1336" s="744">
        <v>0.6875</v>
      </c>
    </row>
    <row r="1337" spans="1:21" ht="14.4" customHeight="1" x14ac:dyDescent="0.3">
      <c r="A1337" s="743">
        <v>30</v>
      </c>
      <c r="B1337" s="745" t="s">
        <v>550</v>
      </c>
      <c r="C1337" s="745">
        <v>89301303</v>
      </c>
      <c r="D1337" s="746" t="s">
        <v>4982</v>
      </c>
      <c r="E1337" s="747" t="s">
        <v>3894</v>
      </c>
      <c r="F1337" s="745" t="s">
        <v>3881</v>
      </c>
      <c r="G1337" s="745" t="s">
        <v>3951</v>
      </c>
      <c r="H1337" s="745" t="s">
        <v>551</v>
      </c>
      <c r="I1337" s="745" t="s">
        <v>1248</v>
      </c>
      <c r="J1337" s="745" t="s">
        <v>3959</v>
      </c>
      <c r="K1337" s="745" t="s">
        <v>3960</v>
      </c>
      <c r="L1337" s="748">
        <v>66.599999999999994</v>
      </c>
      <c r="M1337" s="748">
        <v>199.79999999999998</v>
      </c>
      <c r="N1337" s="745">
        <v>3</v>
      </c>
      <c r="O1337" s="749">
        <v>0.5</v>
      </c>
      <c r="P1337" s="748"/>
      <c r="Q1337" s="750">
        <v>0</v>
      </c>
      <c r="R1337" s="745"/>
      <c r="S1337" s="750">
        <v>0</v>
      </c>
      <c r="T1337" s="749"/>
      <c r="U1337" s="744">
        <v>0</v>
      </c>
    </row>
    <row r="1338" spans="1:21" ht="14.4" customHeight="1" x14ac:dyDescent="0.3">
      <c r="A1338" s="743">
        <v>30</v>
      </c>
      <c r="B1338" s="745" t="s">
        <v>550</v>
      </c>
      <c r="C1338" s="745">
        <v>89301303</v>
      </c>
      <c r="D1338" s="746" t="s">
        <v>4982</v>
      </c>
      <c r="E1338" s="747" t="s">
        <v>3894</v>
      </c>
      <c r="F1338" s="745" t="s">
        <v>3881</v>
      </c>
      <c r="G1338" s="745" t="s">
        <v>4636</v>
      </c>
      <c r="H1338" s="745" t="s">
        <v>551</v>
      </c>
      <c r="I1338" s="745" t="s">
        <v>1074</v>
      </c>
      <c r="J1338" s="745" t="s">
        <v>4637</v>
      </c>
      <c r="K1338" s="745" t="s">
        <v>4638</v>
      </c>
      <c r="L1338" s="748">
        <v>110.63</v>
      </c>
      <c r="M1338" s="748">
        <v>442.52</v>
      </c>
      <c r="N1338" s="745">
        <v>4</v>
      </c>
      <c r="O1338" s="749">
        <v>2</v>
      </c>
      <c r="P1338" s="748">
        <v>331.89</v>
      </c>
      <c r="Q1338" s="750">
        <v>0.75</v>
      </c>
      <c r="R1338" s="745">
        <v>3</v>
      </c>
      <c r="S1338" s="750">
        <v>0.75</v>
      </c>
      <c r="T1338" s="749">
        <v>1</v>
      </c>
      <c r="U1338" s="744">
        <v>0.5</v>
      </c>
    </row>
    <row r="1339" spans="1:21" ht="14.4" customHeight="1" x14ac:dyDescent="0.3">
      <c r="A1339" s="743">
        <v>30</v>
      </c>
      <c r="B1339" s="745" t="s">
        <v>550</v>
      </c>
      <c r="C1339" s="745">
        <v>89301303</v>
      </c>
      <c r="D1339" s="746" t="s">
        <v>4982</v>
      </c>
      <c r="E1339" s="747" t="s">
        <v>3894</v>
      </c>
      <c r="F1339" s="745" t="s">
        <v>3881</v>
      </c>
      <c r="G1339" s="745" t="s">
        <v>3964</v>
      </c>
      <c r="H1339" s="745" t="s">
        <v>551</v>
      </c>
      <c r="I1339" s="745" t="s">
        <v>1100</v>
      </c>
      <c r="J1339" s="745" t="s">
        <v>1101</v>
      </c>
      <c r="K1339" s="745" t="s">
        <v>3965</v>
      </c>
      <c r="L1339" s="748">
        <v>163.9</v>
      </c>
      <c r="M1339" s="748">
        <v>1475.1000000000001</v>
      </c>
      <c r="N1339" s="745">
        <v>9</v>
      </c>
      <c r="O1339" s="749">
        <v>1.5</v>
      </c>
      <c r="P1339" s="748"/>
      <c r="Q1339" s="750">
        <v>0</v>
      </c>
      <c r="R1339" s="745"/>
      <c r="S1339" s="750">
        <v>0</v>
      </c>
      <c r="T1339" s="749"/>
      <c r="U1339" s="744">
        <v>0</v>
      </c>
    </row>
    <row r="1340" spans="1:21" ht="14.4" customHeight="1" x14ac:dyDescent="0.3">
      <c r="A1340" s="743">
        <v>30</v>
      </c>
      <c r="B1340" s="745" t="s">
        <v>550</v>
      </c>
      <c r="C1340" s="745">
        <v>89301303</v>
      </c>
      <c r="D1340" s="746" t="s">
        <v>4982</v>
      </c>
      <c r="E1340" s="747" t="s">
        <v>3894</v>
      </c>
      <c r="F1340" s="745" t="s">
        <v>3881</v>
      </c>
      <c r="G1340" s="745" t="s">
        <v>3977</v>
      </c>
      <c r="H1340" s="745" t="s">
        <v>551</v>
      </c>
      <c r="I1340" s="745" t="s">
        <v>2036</v>
      </c>
      <c r="J1340" s="745" t="s">
        <v>2037</v>
      </c>
      <c r="K1340" s="745" t="s">
        <v>3978</v>
      </c>
      <c r="L1340" s="748">
        <v>23.72</v>
      </c>
      <c r="M1340" s="748">
        <v>379.52</v>
      </c>
      <c r="N1340" s="745">
        <v>16</v>
      </c>
      <c r="O1340" s="749">
        <v>4.5</v>
      </c>
      <c r="P1340" s="748">
        <v>166.04</v>
      </c>
      <c r="Q1340" s="750">
        <v>0.4375</v>
      </c>
      <c r="R1340" s="745">
        <v>7</v>
      </c>
      <c r="S1340" s="750">
        <v>0.4375</v>
      </c>
      <c r="T1340" s="749">
        <v>2</v>
      </c>
      <c r="U1340" s="744">
        <v>0.44444444444444442</v>
      </c>
    </row>
    <row r="1341" spans="1:21" ht="14.4" customHeight="1" x14ac:dyDescent="0.3">
      <c r="A1341" s="743">
        <v>30</v>
      </c>
      <c r="B1341" s="745" t="s">
        <v>550</v>
      </c>
      <c r="C1341" s="745">
        <v>89301303</v>
      </c>
      <c r="D1341" s="746" t="s">
        <v>4982</v>
      </c>
      <c r="E1341" s="747" t="s">
        <v>3894</v>
      </c>
      <c r="F1341" s="745" t="s">
        <v>3881</v>
      </c>
      <c r="G1341" s="745" t="s">
        <v>4968</v>
      </c>
      <c r="H1341" s="745" t="s">
        <v>551</v>
      </c>
      <c r="I1341" s="745" t="s">
        <v>1352</v>
      </c>
      <c r="J1341" s="745" t="s">
        <v>1353</v>
      </c>
      <c r="K1341" s="745" t="s">
        <v>1354</v>
      </c>
      <c r="L1341" s="748">
        <v>0</v>
      </c>
      <c r="M1341" s="748">
        <v>0</v>
      </c>
      <c r="N1341" s="745">
        <v>1</v>
      </c>
      <c r="O1341" s="749">
        <v>0.5</v>
      </c>
      <c r="P1341" s="748">
        <v>0</v>
      </c>
      <c r="Q1341" s="750"/>
      <c r="R1341" s="745">
        <v>1</v>
      </c>
      <c r="S1341" s="750">
        <v>1</v>
      </c>
      <c r="T1341" s="749">
        <v>0.5</v>
      </c>
      <c r="U1341" s="744">
        <v>1</v>
      </c>
    </row>
    <row r="1342" spans="1:21" ht="14.4" customHeight="1" x14ac:dyDescent="0.3">
      <c r="A1342" s="743">
        <v>30</v>
      </c>
      <c r="B1342" s="745" t="s">
        <v>550</v>
      </c>
      <c r="C1342" s="745">
        <v>89301303</v>
      </c>
      <c r="D1342" s="746" t="s">
        <v>4982</v>
      </c>
      <c r="E1342" s="747" t="s">
        <v>3894</v>
      </c>
      <c r="F1342" s="745" t="s">
        <v>3881</v>
      </c>
      <c r="G1342" s="745" t="s">
        <v>4968</v>
      </c>
      <c r="H1342" s="745" t="s">
        <v>551</v>
      </c>
      <c r="I1342" s="745" t="s">
        <v>4969</v>
      </c>
      <c r="J1342" s="745" t="s">
        <v>4970</v>
      </c>
      <c r="K1342" s="745" t="s">
        <v>1361</v>
      </c>
      <c r="L1342" s="748">
        <v>0</v>
      </c>
      <c r="M1342" s="748">
        <v>0</v>
      </c>
      <c r="N1342" s="745">
        <v>1</v>
      </c>
      <c r="O1342" s="749">
        <v>1</v>
      </c>
      <c r="P1342" s="748"/>
      <c r="Q1342" s="750"/>
      <c r="R1342" s="745"/>
      <c r="S1342" s="750">
        <v>0</v>
      </c>
      <c r="T1342" s="749"/>
      <c r="U1342" s="744">
        <v>0</v>
      </c>
    </row>
    <row r="1343" spans="1:21" ht="14.4" customHeight="1" x14ac:dyDescent="0.3">
      <c r="A1343" s="743">
        <v>30</v>
      </c>
      <c r="B1343" s="745" t="s">
        <v>550</v>
      </c>
      <c r="C1343" s="745">
        <v>89301303</v>
      </c>
      <c r="D1343" s="746" t="s">
        <v>4982</v>
      </c>
      <c r="E1343" s="747" t="s">
        <v>3894</v>
      </c>
      <c r="F1343" s="745" t="s">
        <v>3881</v>
      </c>
      <c r="G1343" s="745" t="s">
        <v>4310</v>
      </c>
      <c r="H1343" s="745" t="s">
        <v>2717</v>
      </c>
      <c r="I1343" s="745" t="s">
        <v>3500</v>
      </c>
      <c r="J1343" s="745" t="s">
        <v>3501</v>
      </c>
      <c r="K1343" s="745" t="s">
        <v>3784</v>
      </c>
      <c r="L1343" s="748">
        <v>175.19</v>
      </c>
      <c r="M1343" s="748">
        <v>350.38</v>
      </c>
      <c r="N1343" s="745">
        <v>2</v>
      </c>
      <c r="O1343" s="749">
        <v>0.5</v>
      </c>
      <c r="P1343" s="748">
        <v>350.38</v>
      </c>
      <c r="Q1343" s="750">
        <v>1</v>
      </c>
      <c r="R1343" s="745">
        <v>2</v>
      </c>
      <c r="S1343" s="750">
        <v>1</v>
      </c>
      <c r="T1343" s="749">
        <v>0.5</v>
      </c>
      <c r="U1343" s="744">
        <v>1</v>
      </c>
    </row>
    <row r="1344" spans="1:21" ht="14.4" customHeight="1" x14ac:dyDescent="0.3">
      <c r="A1344" s="743">
        <v>30</v>
      </c>
      <c r="B1344" s="745" t="s">
        <v>550</v>
      </c>
      <c r="C1344" s="745">
        <v>89301303</v>
      </c>
      <c r="D1344" s="746" t="s">
        <v>4982</v>
      </c>
      <c r="E1344" s="747" t="s">
        <v>3894</v>
      </c>
      <c r="F1344" s="745" t="s">
        <v>3881</v>
      </c>
      <c r="G1344" s="745" t="s">
        <v>4310</v>
      </c>
      <c r="H1344" s="745" t="s">
        <v>2717</v>
      </c>
      <c r="I1344" s="745" t="s">
        <v>3480</v>
      </c>
      <c r="J1344" s="745" t="s">
        <v>3481</v>
      </c>
      <c r="K1344" s="745" t="s">
        <v>3785</v>
      </c>
      <c r="L1344" s="748">
        <v>116.8</v>
      </c>
      <c r="M1344" s="748">
        <v>233.6</v>
      </c>
      <c r="N1344" s="745">
        <v>2</v>
      </c>
      <c r="O1344" s="749">
        <v>0.5</v>
      </c>
      <c r="P1344" s="748">
        <v>233.6</v>
      </c>
      <c r="Q1344" s="750">
        <v>1</v>
      </c>
      <c r="R1344" s="745">
        <v>2</v>
      </c>
      <c r="S1344" s="750">
        <v>1</v>
      </c>
      <c r="T1344" s="749">
        <v>0.5</v>
      </c>
      <c r="U1344" s="744">
        <v>1</v>
      </c>
    </row>
    <row r="1345" spans="1:21" ht="14.4" customHeight="1" x14ac:dyDescent="0.3">
      <c r="A1345" s="743">
        <v>30</v>
      </c>
      <c r="B1345" s="745" t="s">
        <v>550</v>
      </c>
      <c r="C1345" s="745">
        <v>89301303</v>
      </c>
      <c r="D1345" s="746" t="s">
        <v>4982</v>
      </c>
      <c r="E1345" s="747" t="s">
        <v>3894</v>
      </c>
      <c r="F1345" s="745" t="s">
        <v>3881</v>
      </c>
      <c r="G1345" s="745" t="s">
        <v>3992</v>
      </c>
      <c r="H1345" s="745" t="s">
        <v>551</v>
      </c>
      <c r="I1345" s="745" t="s">
        <v>4971</v>
      </c>
      <c r="J1345" s="745" t="s">
        <v>4312</v>
      </c>
      <c r="K1345" s="745" t="s">
        <v>4661</v>
      </c>
      <c r="L1345" s="748">
        <v>313.98</v>
      </c>
      <c r="M1345" s="748">
        <v>313.98</v>
      </c>
      <c r="N1345" s="745">
        <v>1</v>
      </c>
      <c r="O1345" s="749">
        <v>1</v>
      </c>
      <c r="P1345" s="748"/>
      <c r="Q1345" s="750">
        <v>0</v>
      </c>
      <c r="R1345" s="745"/>
      <c r="S1345" s="750">
        <v>0</v>
      </c>
      <c r="T1345" s="749"/>
      <c r="U1345" s="744">
        <v>0</v>
      </c>
    </row>
    <row r="1346" spans="1:21" ht="14.4" customHeight="1" x14ac:dyDescent="0.3">
      <c r="A1346" s="743">
        <v>30</v>
      </c>
      <c r="B1346" s="745" t="s">
        <v>550</v>
      </c>
      <c r="C1346" s="745">
        <v>89301303</v>
      </c>
      <c r="D1346" s="746" t="s">
        <v>4982</v>
      </c>
      <c r="E1346" s="747" t="s">
        <v>3894</v>
      </c>
      <c r="F1346" s="745" t="s">
        <v>3881</v>
      </c>
      <c r="G1346" s="745" t="s">
        <v>4208</v>
      </c>
      <c r="H1346" s="745" t="s">
        <v>551</v>
      </c>
      <c r="I1346" s="745" t="s">
        <v>677</v>
      </c>
      <c r="J1346" s="745" t="s">
        <v>4972</v>
      </c>
      <c r="K1346" s="745" t="s">
        <v>4973</v>
      </c>
      <c r="L1346" s="748">
        <v>41.83</v>
      </c>
      <c r="M1346" s="748">
        <v>83.66</v>
      </c>
      <c r="N1346" s="745">
        <v>2</v>
      </c>
      <c r="O1346" s="749">
        <v>0.5</v>
      </c>
      <c r="P1346" s="748">
        <v>83.66</v>
      </c>
      <c r="Q1346" s="750">
        <v>1</v>
      </c>
      <c r="R1346" s="745">
        <v>2</v>
      </c>
      <c r="S1346" s="750">
        <v>1</v>
      </c>
      <c r="T1346" s="749">
        <v>0.5</v>
      </c>
      <c r="U1346" s="744">
        <v>1</v>
      </c>
    </row>
    <row r="1347" spans="1:21" ht="14.4" customHeight="1" x14ac:dyDescent="0.3">
      <c r="A1347" s="743">
        <v>30</v>
      </c>
      <c r="B1347" s="745" t="s">
        <v>550</v>
      </c>
      <c r="C1347" s="745">
        <v>89301303</v>
      </c>
      <c r="D1347" s="746" t="s">
        <v>4982</v>
      </c>
      <c r="E1347" s="747" t="s">
        <v>3894</v>
      </c>
      <c r="F1347" s="745" t="s">
        <v>3881</v>
      </c>
      <c r="G1347" s="745" t="s">
        <v>4326</v>
      </c>
      <c r="H1347" s="745" t="s">
        <v>2717</v>
      </c>
      <c r="I1347" s="745" t="s">
        <v>2759</v>
      </c>
      <c r="J1347" s="745" t="s">
        <v>3678</v>
      </c>
      <c r="K1347" s="745" t="s">
        <v>3679</v>
      </c>
      <c r="L1347" s="748">
        <v>97.97</v>
      </c>
      <c r="M1347" s="748">
        <v>293.90999999999997</v>
      </c>
      <c r="N1347" s="745">
        <v>3</v>
      </c>
      <c r="O1347" s="749">
        <v>0.5</v>
      </c>
      <c r="P1347" s="748"/>
      <c r="Q1347" s="750">
        <v>0</v>
      </c>
      <c r="R1347" s="745"/>
      <c r="S1347" s="750">
        <v>0</v>
      </c>
      <c r="T1347" s="749"/>
      <c r="U1347" s="744">
        <v>0</v>
      </c>
    </row>
    <row r="1348" spans="1:21" ht="14.4" customHeight="1" x14ac:dyDescent="0.3">
      <c r="A1348" s="743">
        <v>30</v>
      </c>
      <c r="B1348" s="745" t="s">
        <v>550</v>
      </c>
      <c r="C1348" s="745">
        <v>89301303</v>
      </c>
      <c r="D1348" s="746" t="s">
        <v>4982</v>
      </c>
      <c r="E1348" s="747" t="s">
        <v>3894</v>
      </c>
      <c r="F1348" s="745" t="s">
        <v>3881</v>
      </c>
      <c r="G1348" s="745" t="s">
        <v>4016</v>
      </c>
      <c r="H1348" s="745" t="s">
        <v>551</v>
      </c>
      <c r="I1348" s="745" t="s">
        <v>1953</v>
      </c>
      <c r="J1348" s="745" t="s">
        <v>4017</v>
      </c>
      <c r="K1348" s="745" t="s">
        <v>4018</v>
      </c>
      <c r="L1348" s="748">
        <v>65.069999999999993</v>
      </c>
      <c r="M1348" s="748">
        <v>195.20999999999998</v>
      </c>
      <c r="N1348" s="745">
        <v>3</v>
      </c>
      <c r="O1348" s="749">
        <v>2</v>
      </c>
      <c r="P1348" s="748">
        <v>130.13999999999999</v>
      </c>
      <c r="Q1348" s="750">
        <v>0.66666666666666663</v>
      </c>
      <c r="R1348" s="745">
        <v>2</v>
      </c>
      <c r="S1348" s="750">
        <v>0.66666666666666663</v>
      </c>
      <c r="T1348" s="749">
        <v>1</v>
      </c>
      <c r="U1348" s="744">
        <v>0.5</v>
      </c>
    </row>
    <row r="1349" spans="1:21" ht="14.4" customHeight="1" x14ac:dyDescent="0.3">
      <c r="A1349" s="743">
        <v>30</v>
      </c>
      <c r="B1349" s="745" t="s">
        <v>550</v>
      </c>
      <c r="C1349" s="745">
        <v>89301303</v>
      </c>
      <c r="D1349" s="746" t="s">
        <v>4982</v>
      </c>
      <c r="E1349" s="747" t="s">
        <v>3894</v>
      </c>
      <c r="F1349" s="745" t="s">
        <v>3881</v>
      </c>
      <c r="G1349" s="745" t="s">
        <v>4031</v>
      </c>
      <c r="H1349" s="745" t="s">
        <v>2717</v>
      </c>
      <c r="I1349" s="745" t="s">
        <v>3150</v>
      </c>
      <c r="J1349" s="745" t="s">
        <v>2753</v>
      </c>
      <c r="K1349" s="745" t="s">
        <v>1601</v>
      </c>
      <c r="L1349" s="748">
        <v>81.33</v>
      </c>
      <c r="M1349" s="748">
        <v>81.33</v>
      </c>
      <c r="N1349" s="745">
        <v>1</v>
      </c>
      <c r="O1349" s="749">
        <v>0.5</v>
      </c>
      <c r="P1349" s="748"/>
      <c r="Q1349" s="750">
        <v>0</v>
      </c>
      <c r="R1349" s="745"/>
      <c r="S1349" s="750">
        <v>0</v>
      </c>
      <c r="T1349" s="749"/>
      <c r="U1349" s="744">
        <v>0</v>
      </c>
    </row>
    <row r="1350" spans="1:21" ht="14.4" customHeight="1" x14ac:dyDescent="0.3">
      <c r="A1350" s="743">
        <v>30</v>
      </c>
      <c r="B1350" s="745" t="s">
        <v>550</v>
      </c>
      <c r="C1350" s="745">
        <v>89301303</v>
      </c>
      <c r="D1350" s="746" t="s">
        <v>4982</v>
      </c>
      <c r="E1350" s="747" t="s">
        <v>3894</v>
      </c>
      <c r="F1350" s="745" t="s">
        <v>3881</v>
      </c>
      <c r="G1350" s="745" t="s">
        <v>4228</v>
      </c>
      <c r="H1350" s="745" t="s">
        <v>551</v>
      </c>
      <c r="I1350" s="745" t="s">
        <v>1077</v>
      </c>
      <c r="J1350" s="745" t="s">
        <v>1078</v>
      </c>
      <c r="K1350" s="745" t="s">
        <v>4229</v>
      </c>
      <c r="L1350" s="748">
        <v>242.93</v>
      </c>
      <c r="M1350" s="748">
        <v>242.93</v>
      </c>
      <c r="N1350" s="745">
        <v>1</v>
      </c>
      <c r="O1350" s="749">
        <v>1</v>
      </c>
      <c r="P1350" s="748">
        <v>242.93</v>
      </c>
      <c r="Q1350" s="750">
        <v>1</v>
      </c>
      <c r="R1350" s="745">
        <v>1</v>
      </c>
      <c r="S1350" s="750">
        <v>1</v>
      </c>
      <c r="T1350" s="749">
        <v>1</v>
      </c>
      <c r="U1350" s="744">
        <v>1</v>
      </c>
    </row>
    <row r="1351" spans="1:21" ht="14.4" customHeight="1" x14ac:dyDescent="0.3">
      <c r="A1351" s="743">
        <v>30</v>
      </c>
      <c r="B1351" s="745" t="s">
        <v>550</v>
      </c>
      <c r="C1351" s="745">
        <v>89301303</v>
      </c>
      <c r="D1351" s="746" t="s">
        <v>4982</v>
      </c>
      <c r="E1351" s="747" t="s">
        <v>3894</v>
      </c>
      <c r="F1351" s="745" t="s">
        <v>3881</v>
      </c>
      <c r="G1351" s="745" t="s">
        <v>4346</v>
      </c>
      <c r="H1351" s="745" t="s">
        <v>551</v>
      </c>
      <c r="I1351" s="745" t="s">
        <v>826</v>
      </c>
      <c r="J1351" s="745" t="s">
        <v>827</v>
      </c>
      <c r="K1351" s="745" t="s">
        <v>2700</v>
      </c>
      <c r="L1351" s="748">
        <v>391.83</v>
      </c>
      <c r="M1351" s="748">
        <v>1959.1499999999999</v>
      </c>
      <c r="N1351" s="745">
        <v>5</v>
      </c>
      <c r="O1351" s="749">
        <v>1</v>
      </c>
      <c r="P1351" s="748">
        <v>1959.1499999999999</v>
      </c>
      <c r="Q1351" s="750">
        <v>1</v>
      </c>
      <c r="R1351" s="745">
        <v>5</v>
      </c>
      <c r="S1351" s="750">
        <v>1</v>
      </c>
      <c r="T1351" s="749">
        <v>1</v>
      </c>
      <c r="U1351" s="744">
        <v>1</v>
      </c>
    </row>
    <row r="1352" spans="1:21" ht="14.4" customHeight="1" x14ac:dyDescent="0.3">
      <c r="A1352" s="743">
        <v>30</v>
      </c>
      <c r="B1352" s="745" t="s">
        <v>550</v>
      </c>
      <c r="C1352" s="745">
        <v>89301303</v>
      </c>
      <c r="D1352" s="746" t="s">
        <v>4982</v>
      </c>
      <c r="E1352" s="747" t="s">
        <v>3894</v>
      </c>
      <c r="F1352" s="745" t="s">
        <v>3881</v>
      </c>
      <c r="G1352" s="745" t="s">
        <v>4058</v>
      </c>
      <c r="H1352" s="745" t="s">
        <v>2717</v>
      </c>
      <c r="I1352" s="745" t="s">
        <v>3065</v>
      </c>
      <c r="J1352" s="745" t="s">
        <v>2779</v>
      </c>
      <c r="K1352" s="745" t="s">
        <v>3066</v>
      </c>
      <c r="L1352" s="748">
        <v>625.29</v>
      </c>
      <c r="M1352" s="748">
        <v>11255.22</v>
      </c>
      <c r="N1352" s="745">
        <v>18</v>
      </c>
      <c r="O1352" s="749">
        <v>1.5</v>
      </c>
      <c r="P1352" s="748"/>
      <c r="Q1352" s="750">
        <v>0</v>
      </c>
      <c r="R1352" s="745"/>
      <c r="S1352" s="750">
        <v>0</v>
      </c>
      <c r="T1352" s="749"/>
      <c r="U1352" s="744">
        <v>0</v>
      </c>
    </row>
    <row r="1353" spans="1:21" ht="14.4" customHeight="1" x14ac:dyDescent="0.3">
      <c r="A1353" s="743">
        <v>30</v>
      </c>
      <c r="B1353" s="745" t="s">
        <v>550</v>
      </c>
      <c r="C1353" s="745">
        <v>89301303</v>
      </c>
      <c r="D1353" s="746" t="s">
        <v>4982</v>
      </c>
      <c r="E1353" s="747" t="s">
        <v>3894</v>
      </c>
      <c r="F1353" s="745" t="s">
        <v>3881</v>
      </c>
      <c r="G1353" s="745" t="s">
        <v>4486</v>
      </c>
      <c r="H1353" s="745" t="s">
        <v>2717</v>
      </c>
      <c r="I1353" s="745" t="s">
        <v>4714</v>
      </c>
      <c r="J1353" s="745" t="s">
        <v>815</v>
      </c>
      <c r="K1353" s="745" t="s">
        <v>4715</v>
      </c>
      <c r="L1353" s="748">
        <v>0</v>
      </c>
      <c r="M1353" s="748">
        <v>0</v>
      </c>
      <c r="N1353" s="745">
        <v>3</v>
      </c>
      <c r="O1353" s="749">
        <v>0.5</v>
      </c>
      <c r="P1353" s="748"/>
      <c r="Q1353" s="750"/>
      <c r="R1353" s="745"/>
      <c r="S1353" s="750">
        <v>0</v>
      </c>
      <c r="T1353" s="749"/>
      <c r="U1353" s="744">
        <v>0</v>
      </c>
    </row>
    <row r="1354" spans="1:21" ht="14.4" customHeight="1" x14ac:dyDescent="0.3">
      <c r="A1354" s="743">
        <v>30</v>
      </c>
      <c r="B1354" s="745" t="s">
        <v>550</v>
      </c>
      <c r="C1354" s="745">
        <v>89301303</v>
      </c>
      <c r="D1354" s="746" t="s">
        <v>4982</v>
      </c>
      <c r="E1354" s="747" t="s">
        <v>3894</v>
      </c>
      <c r="F1354" s="745" t="s">
        <v>3881</v>
      </c>
      <c r="G1354" s="745" t="s">
        <v>4486</v>
      </c>
      <c r="H1354" s="745" t="s">
        <v>551</v>
      </c>
      <c r="I1354" s="745" t="s">
        <v>2387</v>
      </c>
      <c r="J1354" s="745" t="s">
        <v>815</v>
      </c>
      <c r="K1354" s="745" t="s">
        <v>4716</v>
      </c>
      <c r="L1354" s="748">
        <v>59.55</v>
      </c>
      <c r="M1354" s="748">
        <v>357.29999999999995</v>
      </c>
      <c r="N1354" s="745">
        <v>6</v>
      </c>
      <c r="O1354" s="749">
        <v>0.5</v>
      </c>
      <c r="P1354" s="748"/>
      <c r="Q1354" s="750">
        <v>0</v>
      </c>
      <c r="R1354" s="745"/>
      <c r="S1354" s="750">
        <v>0</v>
      </c>
      <c r="T1354" s="749"/>
      <c r="U1354" s="744">
        <v>0</v>
      </c>
    </row>
    <row r="1355" spans="1:21" ht="14.4" customHeight="1" x14ac:dyDescent="0.3">
      <c r="A1355" s="743">
        <v>30</v>
      </c>
      <c r="B1355" s="745" t="s">
        <v>550</v>
      </c>
      <c r="C1355" s="745">
        <v>89301303</v>
      </c>
      <c r="D1355" s="746" t="s">
        <v>4982</v>
      </c>
      <c r="E1355" s="747" t="s">
        <v>3894</v>
      </c>
      <c r="F1355" s="745" t="s">
        <v>3881</v>
      </c>
      <c r="G1355" s="745" t="s">
        <v>4061</v>
      </c>
      <c r="H1355" s="745" t="s">
        <v>551</v>
      </c>
      <c r="I1355" s="745" t="s">
        <v>4717</v>
      </c>
      <c r="J1355" s="745" t="s">
        <v>4718</v>
      </c>
      <c r="K1355" s="745" t="s">
        <v>3732</v>
      </c>
      <c r="L1355" s="748">
        <v>51.69</v>
      </c>
      <c r="M1355" s="748">
        <v>620.28</v>
      </c>
      <c r="N1355" s="745">
        <v>12</v>
      </c>
      <c r="O1355" s="749">
        <v>2</v>
      </c>
      <c r="P1355" s="748"/>
      <c r="Q1355" s="750">
        <v>0</v>
      </c>
      <c r="R1355" s="745"/>
      <c r="S1355" s="750">
        <v>0</v>
      </c>
      <c r="T1355" s="749"/>
      <c r="U1355" s="744">
        <v>0</v>
      </c>
    </row>
    <row r="1356" spans="1:21" ht="14.4" customHeight="1" x14ac:dyDescent="0.3">
      <c r="A1356" s="743">
        <v>30</v>
      </c>
      <c r="B1356" s="745" t="s">
        <v>550</v>
      </c>
      <c r="C1356" s="745">
        <v>89301303</v>
      </c>
      <c r="D1356" s="746" t="s">
        <v>4982</v>
      </c>
      <c r="E1356" s="747" t="s">
        <v>3894</v>
      </c>
      <c r="F1356" s="745" t="s">
        <v>3881</v>
      </c>
      <c r="G1356" s="745" t="s">
        <v>4063</v>
      </c>
      <c r="H1356" s="745" t="s">
        <v>551</v>
      </c>
      <c r="I1356" s="745" t="s">
        <v>4066</v>
      </c>
      <c r="J1356" s="745" t="s">
        <v>4065</v>
      </c>
      <c r="K1356" s="745" t="s">
        <v>878</v>
      </c>
      <c r="L1356" s="748">
        <v>314.89999999999998</v>
      </c>
      <c r="M1356" s="748">
        <v>1259.5999999999999</v>
      </c>
      <c r="N1356" s="745">
        <v>4</v>
      </c>
      <c r="O1356" s="749">
        <v>1</v>
      </c>
      <c r="P1356" s="748">
        <v>629.79999999999995</v>
      </c>
      <c r="Q1356" s="750">
        <v>0.5</v>
      </c>
      <c r="R1356" s="745">
        <v>2</v>
      </c>
      <c r="S1356" s="750">
        <v>0.5</v>
      </c>
      <c r="T1356" s="749">
        <v>0.5</v>
      </c>
      <c r="U1356" s="744">
        <v>0.5</v>
      </c>
    </row>
    <row r="1357" spans="1:21" ht="14.4" customHeight="1" x14ac:dyDescent="0.3">
      <c r="A1357" s="743">
        <v>30</v>
      </c>
      <c r="B1357" s="745" t="s">
        <v>550</v>
      </c>
      <c r="C1357" s="745">
        <v>89301303</v>
      </c>
      <c r="D1357" s="746" t="s">
        <v>4982</v>
      </c>
      <c r="E1357" s="747" t="s">
        <v>3894</v>
      </c>
      <c r="F1357" s="745" t="s">
        <v>3881</v>
      </c>
      <c r="G1357" s="745" t="s">
        <v>4063</v>
      </c>
      <c r="H1357" s="745" t="s">
        <v>551</v>
      </c>
      <c r="I1357" s="745" t="s">
        <v>877</v>
      </c>
      <c r="J1357" s="745" t="s">
        <v>874</v>
      </c>
      <c r="K1357" s="745" t="s">
        <v>4492</v>
      </c>
      <c r="L1357" s="748">
        <v>314.89999999999998</v>
      </c>
      <c r="M1357" s="748">
        <v>629.79999999999995</v>
      </c>
      <c r="N1357" s="745">
        <v>2</v>
      </c>
      <c r="O1357" s="749">
        <v>1</v>
      </c>
      <c r="P1357" s="748"/>
      <c r="Q1357" s="750">
        <v>0</v>
      </c>
      <c r="R1357" s="745"/>
      <c r="S1357" s="750">
        <v>0</v>
      </c>
      <c r="T1357" s="749"/>
      <c r="U1357" s="744">
        <v>0</v>
      </c>
    </row>
    <row r="1358" spans="1:21" ht="14.4" customHeight="1" x14ac:dyDescent="0.3">
      <c r="A1358" s="743">
        <v>30</v>
      </c>
      <c r="B1358" s="745" t="s">
        <v>550</v>
      </c>
      <c r="C1358" s="745">
        <v>89301303</v>
      </c>
      <c r="D1358" s="746" t="s">
        <v>4982</v>
      </c>
      <c r="E1358" s="747" t="s">
        <v>3894</v>
      </c>
      <c r="F1358" s="745" t="s">
        <v>3881</v>
      </c>
      <c r="G1358" s="745" t="s">
        <v>4067</v>
      </c>
      <c r="H1358" s="745" t="s">
        <v>2717</v>
      </c>
      <c r="I1358" s="745" t="s">
        <v>4974</v>
      </c>
      <c r="J1358" s="745" t="s">
        <v>2719</v>
      </c>
      <c r="K1358" s="745" t="s">
        <v>4975</v>
      </c>
      <c r="L1358" s="748">
        <v>0</v>
      </c>
      <c r="M1358" s="748">
        <v>0</v>
      </c>
      <c r="N1358" s="745">
        <v>1</v>
      </c>
      <c r="O1358" s="749">
        <v>0.5</v>
      </c>
      <c r="P1358" s="748">
        <v>0</v>
      </c>
      <c r="Q1358" s="750"/>
      <c r="R1358" s="745">
        <v>1</v>
      </c>
      <c r="S1358" s="750">
        <v>1</v>
      </c>
      <c r="T1358" s="749">
        <v>0.5</v>
      </c>
      <c r="U1358" s="744">
        <v>1</v>
      </c>
    </row>
    <row r="1359" spans="1:21" ht="14.4" customHeight="1" x14ac:dyDescent="0.3">
      <c r="A1359" s="743">
        <v>30</v>
      </c>
      <c r="B1359" s="745" t="s">
        <v>550</v>
      </c>
      <c r="C1359" s="745">
        <v>89301303</v>
      </c>
      <c r="D1359" s="746" t="s">
        <v>4982</v>
      </c>
      <c r="E1359" s="747" t="s">
        <v>3894</v>
      </c>
      <c r="F1359" s="745" t="s">
        <v>3881</v>
      </c>
      <c r="G1359" s="745" t="s">
        <v>4076</v>
      </c>
      <c r="H1359" s="745" t="s">
        <v>551</v>
      </c>
      <c r="I1359" s="745" t="s">
        <v>1329</v>
      </c>
      <c r="J1359" s="745" t="s">
        <v>4077</v>
      </c>
      <c r="K1359" s="745" t="s">
        <v>1331</v>
      </c>
      <c r="L1359" s="748">
        <v>101.68</v>
      </c>
      <c r="M1359" s="748">
        <v>305.04000000000002</v>
      </c>
      <c r="N1359" s="745">
        <v>3</v>
      </c>
      <c r="O1359" s="749">
        <v>0.5</v>
      </c>
      <c r="P1359" s="748">
        <v>305.04000000000002</v>
      </c>
      <c r="Q1359" s="750">
        <v>1</v>
      </c>
      <c r="R1359" s="745">
        <v>3</v>
      </c>
      <c r="S1359" s="750">
        <v>1</v>
      </c>
      <c r="T1359" s="749">
        <v>0.5</v>
      </c>
      <c r="U1359" s="744">
        <v>1</v>
      </c>
    </row>
    <row r="1360" spans="1:21" ht="14.4" customHeight="1" x14ac:dyDescent="0.3">
      <c r="A1360" s="743">
        <v>30</v>
      </c>
      <c r="B1360" s="745" t="s">
        <v>550</v>
      </c>
      <c r="C1360" s="745">
        <v>89301303</v>
      </c>
      <c r="D1360" s="746" t="s">
        <v>4982</v>
      </c>
      <c r="E1360" s="747" t="s">
        <v>3894</v>
      </c>
      <c r="F1360" s="745" t="s">
        <v>3881</v>
      </c>
      <c r="G1360" s="745" t="s">
        <v>4076</v>
      </c>
      <c r="H1360" s="745" t="s">
        <v>551</v>
      </c>
      <c r="I1360" s="745" t="s">
        <v>1670</v>
      </c>
      <c r="J1360" s="745" t="s">
        <v>4077</v>
      </c>
      <c r="K1360" s="745" t="s">
        <v>1601</v>
      </c>
      <c r="L1360" s="748">
        <v>305.08</v>
      </c>
      <c r="M1360" s="748">
        <v>305.08</v>
      </c>
      <c r="N1360" s="745">
        <v>1</v>
      </c>
      <c r="O1360" s="749">
        <v>0.5</v>
      </c>
      <c r="P1360" s="748"/>
      <c r="Q1360" s="750">
        <v>0</v>
      </c>
      <c r="R1360" s="745"/>
      <c r="S1360" s="750">
        <v>0</v>
      </c>
      <c r="T1360" s="749"/>
      <c r="U1360" s="744">
        <v>0</v>
      </c>
    </row>
    <row r="1361" spans="1:21" ht="14.4" customHeight="1" x14ac:dyDescent="0.3">
      <c r="A1361" s="743">
        <v>30</v>
      </c>
      <c r="B1361" s="745" t="s">
        <v>550</v>
      </c>
      <c r="C1361" s="745">
        <v>89301303</v>
      </c>
      <c r="D1361" s="746" t="s">
        <v>4982</v>
      </c>
      <c r="E1361" s="747" t="s">
        <v>3894</v>
      </c>
      <c r="F1361" s="745" t="s">
        <v>3881</v>
      </c>
      <c r="G1361" s="745" t="s">
        <v>4076</v>
      </c>
      <c r="H1361" s="745" t="s">
        <v>551</v>
      </c>
      <c r="I1361" s="745" t="s">
        <v>2000</v>
      </c>
      <c r="J1361" s="745" t="s">
        <v>1401</v>
      </c>
      <c r="K1361" s="745" t="s">
        <v>1601</v>
      </c>
      <c r="L1361" s="748">
        <v>610.14</v>
      </c>
      <c r="M1361" s="748">
        <v>3050.7</v>
      </c>
      <c r="N1361" s="745">
        <v>5</v>
      </c>
      <c r="O1361" s="749">
        <v>2.5</v>
      </c>
      <c r="P1361" s="748"/>
      <c r="Q1361" s="750">
        <v>0</v>
      </c>
      <c r="R1361" s="745"/>
      <c r="S1361" s="750">
        <v>0</v>
      </c>
      <c r="T1361" s="749"/>
      <c r="U1361" s="744">
        <v>0</v>
      </c>
    </row>
    <row r="1362" spans="1:21" ht="14.4" customHeight="1" x14ac:dyDescent="0.3">
      <c r="A1362" s="743">
        <v>30</v>
      </c>
      <c r="B1362" s="745" t="s">
        <v>550</v>
      </c>
      <c r="C1362" s="745">
        <v>89301303</v>
      </c>
      <c r="D1362" s="746" t="s">
        <v>4982</v>
      </c>
      <c r="E1362" s="747" t="s">
        <v>3894</v>
      </c>
      <c r="F1362" s="745" t="s">
        <v>3881</v>
      </c>
      <c r="G1362" s="745" t="s">
        <v>4360</v>
      </c>
      <c r="H1362" s="745" t="s">
        <v>551</v>
      </c>
      <c r="I1362" s="745" t="s">
        <v>654</v>
      </c>
      <c r="J1362" s="745" t="s">
        <v>4361</v>
      </c>
      <c r="K1362" s="745" t="s">
        <v>4362</v>
      </c>
      <c r="L1362" s="748">
        <v>22.88</v>
      </c>
      <c r="M1362" s="748">
        <v>45.76</v>
      </c>
      <c r="N1362" s="745">
        <v>2</v>
      </c>
      <c r="O1362" s="749">
        <v>0.5</v>
      </c>
      <c r="P1362" s="748"/>
      <c r="Q1362" s="750">
        <v>0</v>
      </c>
      <c r="R1362" s="745"/>
      <c r="S1362" s="750">
        <v>0</v>
      </c>
      <c r="T1362" s="749"/>
      <c r="U1362" s="744">
        <v>0</v>
      </c>
    </row>
    <row r="1363" spans="1:21" ht="14.4" customHeight="1" x14ac:dyDescent="0.3">
      <c r="A1363" s="743">
        <v>30</v>
      </c>
      <c r="B1363" s="745" t="s">
        <v>550</v>
      </c>
      <c r="C1363" s="745">
        <v>89301303</v>
      </c>
      <c r="D1363" s="746" t="s">
        <v>4982</v>
      </c>
      <c r="E1363" s="747" t="s">
        <v>3894</v>
      </c>
      <c r="F1363" s="745" t="s">
        <v>3881</v>
      </c>
      <c r="G1363" s="745" t="s">
        <v>4363</v>
      </c>
      <c r="H1363" s="745" t="s">
        <v>2717</v>
      </c>
      <c r="I1363" s="745" t="s">
        <v>3127</v>
      </c>
      <c r="J1363" s="745" t="s">
        <v>2868</v>
      </c>
      <c r="K1363" s="745" t="s">
        <v>3128</v>
      </c>
      <c r="L1363" s="748">
        <v>140.03</v>
      </c>
      <c r="M1363" s="748">
        <v>280.06</v>
      </c>
      <c r="N1363" s="745">
        <v>2</v>
      </c>
      <c r="O1363" s="749">
        <v>0.5</v>
      </c>
      <c r="P1363" s="748">
        <v>280.06</v>
      </c>
      <c r="Q1363" s="750">
        <v>1</v>
      </c>
      <c r="R1363" s="745">
        <v>2</v>
      </c>
      <c r="S1363" s="750">
        <v>1</v>
      </c>
      <c r="T1363" s="749">
        <v>0.5</v>
      </c>
      <c r="U1363" s="744">
        <v>1</v>
      </c>
    </row>
    <row r="1364" spans="1:21" ht="14.4" customHeight="1" x14ac:dyDescent="0.3">
      <c r="A1364" s="743">
        <v>30</v>
      </c>
      <c r="B1364" s="745" t="s">
        <v>550</v>
      </c>
      <c r="C1364" s="745">
        <v>89301303</v>
      </c>
      <c r="D1364" s="746" t="s">
        <v>4982</v>
      </c>
      <c r="E1364" s="747" t="s">
        <v>3894</v>
      </c>
      <c r="F1364" s="745" t="s">
        <v>3881</v>
      </c>
      <c r="G1364" s="745" t="s">
        <v>4501</v>
      </c>
      <c r="H1364" s="745" t="s">
        <v>551</v>
      </c>
      <c r="I1364" s="745" t="s">
        <v>4976</v>
      </c>
      <c r="J1364" s="745" t="s">
        <v>3708</v>
      </c>
      <c r="K1364" s="745" t="s">
        <v>4977</v>
      </c>
      <c r="L1364" s="748">
        <v>334.76</v>
      </c>
      <c r="M1364" s="748">
        <v>669.52</v>
      </c>
      <c r="N1364" s="745">
        <v>2</v>
      </c>
      <c r="O1364" s="749">
        <v>0.5</v>
      </c>
      <c r="P1364" s="748">
        <v>669.52</v>
      </c>
      <c r="Q1364" s="750">
        <v>1</v>
      </c>
      <c r="R1364" s="745">
        <v>2</v>
      </c>
      <c r="S1364" s="750">
        <v>1</v>
      </c>
      <c r="T1364" s="749">
        <v>0.5</v>
      </c>
      <c r="U1364" s="744">
        <v>1</v>
      </c>
    </row>
    <row r="1365" spans="1:21" ht="14.4" customHeight="1" x14ac:dyDescent="0.3">
      <c r="A1365" s="743">
        <v>30</v>
      </c>
      <c r="B1365" s="745" t="s">
        <v>550</v>
      </c>
      <c r="C1365" s="745">
        <v>89301303</v>
      </c>
      <c r="D1365" s="746" t="s">
        <v>4982</v>
      </c>
      <c r="E1365" s="747" t="s">
        <v>3894</v>
      </c>
      <c r="F1365" s="745" t="s">
        <v>3881</v>
      </c>
      <c r="G1365" s="745" t="s">
        <v>4081</v>
      </c>
      <c r="H1365" s="745" t="s">
        <v>551</v>
      </c>
      <c r="I1365" s="745" t="s">
        <v>4978</v>
      </c>
      <c r="J1365" s="745" t="s">
        <v>4979</v>
      </c>
      <c r="K1365" s="745" t="s">
        <v>4576</v>
      </c>
      <c r="L1365" s="748">
        <v>202.25</v>
      </c>
      <c r="M1365" s="748">
        <v>202.25</v>
      </c>
      <c r="N1365" s="745">
        <v>1</v>
      </c>
      <c r="O1365" s="749">
        <v>0.5</v>
      </c>
      <c r="P1365" s="748"/>
      <c r="Q1365" s="750">
        <v>0</v>
      </c>
      <c r="R1365" s="745"/>
      <c r="S1365" s="750">
        <v>0</v>
      </c>
      <c r="T1365" s="749"/>
      <c r="U1365" s="744">
        <v>0</v>
      </c>
    </row>
    <row r="1366" spans="1:21" ht="14.4" customHeight="1" x14ac:dyDescent="0.3">
      <c r="A1366" s="743">
        <v>30</v>
      </c>
      <c r="B1366" s="745" t="s">
        <v>550</v>
      </c>
      <c r="C1366" s="745">
        <v>89301303</v>
      </c>
      <c r="D1366" s="746" t="s">
        <v>4982</v>
      </c>
      <c r="E1366" s="747" t="s">
        <v>3894</v>
      </c>
      <c r="F1366" s="745" t="s">
        <v>3881</v>
      </c>
      <c r="G1366" s="745" t="s">
        <v>4097</v>
      </c>
      <c r="H1366" s="745" t="s">
        <v>551</v>
      </c>
      <c r="I1366" s="745" t="s">
        <v>866</v>
      </c>
      <c r="J1366" s="745" t="s">
        <v>867</v>
      </c>
      <c r="K1366" s="745" t="s">
        <v>4852</v>
      </c>
      <c r="L1366" s="748">
        <v>116.52</v>
      </c>
      <c r="M1366" s="748">
        <v>2097.36</v>
      </c>
      <c r="N1366" s="745">
        <v>18</v>
      </c>
      <c r="O1366" s="749">
        <v>6</v>
      </c>
      <c r="P1366" s="748">
        <v>699.12</v>
      </c>
      <c r="Q1366" s="750">
        <v>0.33333333333333331</v>
      </c>
      <c r="R1366" s="745">
        <v>6</v>
      </c>
      <c r="S1366" s="750">
        <v>0.33333333333333331</v>
      </c>
      <c r="T1366" s="749">
        <v>2</v>
      </c>
      <c r="U1366" s="744">
        <v>0.33333333333333331</v>
      </c>
    </row>
    <row r="1367" spans="1:21" ht="14.4" customHeight="1" x14ac:dyDescent="0.3">
      <c r="A1367" s="743">
        <v>30</v>
      </c>
      <c r="B1367" s="745" t="s">
        <v>550</v>
      </c>
      <c r="C1367" s="745">
        <v>89301303</v>
      </c>
      <c r="D1367" s="746" t="s">
        <v>4982</v>
      </c>
      <c r="E1367" s="747" t="s">
        <v>3894</v>
      </c>
      <c r="F1367" s="745" t="s">
        <v>3881</v>
      </c>
      <c r="G1367" s="745" t="s">
        <v>4098</v>
      </c>
      <c r="H1367" s="745" t="s">
        <v>551</v>
      </c>
      <c r="I1367" s="745" t="s">
        <v>1030</v>
      </c>
      <c r="J1367" s="745" t="s">
        <v>4099</v>
      </c>
      <c r="K1367" s="745" t="s">
        <v>4100</v>
      </c>
      <c r="L1367" s="748">
        <v>0</v>
      </c>
      <c r="M1367" s="748">
        <v>0</v>
      </c>
      <c r="N1367" s="745">
        <v>3</v>
      </c>
      <c r="O1367" s="749">
        <v>0.5</v>
      </c>
      <c r="P1367" s="748"/>
      <c r="Q1367" s="750"/>
      <c r="R1367" s="745"/>
      <c r="S1367" s="750">
        <v>0</v>
      </c>
      <c r="T1367" s="749"/>
      <c r="U1367" s="744">
        <v>0</v>
      </c>
    </row>
    <row r="1368" spans="1:21" ht="14.4" customHeight="1" x14ac:dyDescent="0.3">
      <c r="A1368" s="743">
        <v>30</v>
      </c>
      <c r="B1368" s="745" t="s">
        <v>550</v>
      </c>
      <c r="C1368" s="745">
        <v>89301303</v>
      </c>
      <c r="D1368" s="746" t="s">
        <v>4982</v>
      </c>
      <c r="E1368" s="747" t="s">
        <v>3894</v>
      </c>
      <c r="F1368" s="745" t="s">
        <v>3881</v>
      </c>
      <c r="G1368" s="745" t="s">
        <v>4098</v>
      </c>
      <c r="H1368" s="745" t="s">
        <v>551</v>
      </c>
      <c r="I1368" s="745" t="s">
        <v>787</v>
      </c>
      <c r="J1368" s="745" t="s">
        <v>4741</v>
      </c>
      <c r="K1368" s="745" t="s">
        <v>4743</v>
      </c>
      <c r="L1368" s="748">
        <v>105.46</v>
      </c>
      <c r="M1368" s="748">
        <v>421.84</v>
      </c>
      <c r="N1368" s="745">
        <v>4</v>
      </c>
      <c r="O1368" s="749">
        <v>3</v>
      </c>
      <c r="P1368" s="748">
        <v>316.38</v>
      </c>
      <c r="Q1368" s="750">
        <v>0.75</v>
      </c>
      <c r="R1368" s="745">
        <v>3</v>
      </c>
      <c r="S1368" s="750">
        <v>0.75</v>
      </c>
      <c r="T1368" s="749">
        <v>2</v>
      </c>
      <c r="U1368" s="744">
        <v>0.66666666666666663</v>
      </c>
    </row>
    <row r="1369" spans="1:21" ht="14.4" customHeight="1" x14ac:dyDescent="0.3">
      <c r="A1369" s="743">
        <v>30</v>
      </c>
      <c r="B1369" s="745" t="s">
        <v>550</v>
      </c>
      <c r="C1369" s="745">
        <v>89301303</v>
      </c>
      <c r="D1369" s="746" t="s">
        <v>4982</v>
      </c>
      <c r="E1369" s="747" t="s">
        <v>3894</v>
      </c>
      <c r="F1369" s="745" t="s">
        <v>3881</v>
      </c>
      <c r="G1369" s="745" t="s">
        <v>4980</v>
      </c>
      <c r="H1369" s="745" t="s">
        <v>551</v>
      </c>
      <c r="I1369" s="745" t="s">
        <v>2061</v>
      </c>
      <c r="J1369" s="745" t="s">
        <v>2062</v>
      </c>
      <c r="K1369" s="745" t="s">
        <v>2063</v>
      </c>
      <c r="L1369" s="748">
        <v>938.7</v>
      </c>
      <c r="M1369" s="748">
        <v>2816.1000000000004</v>
      </c>
      <c r="N1369" s="745">
        <v>3</v>
      </c>
      <c r="O1369" s="749">
        <v>0.5</v>
      </c>
      <c r="P1369" s="748"/>
      <c r="Q1369" s="750">
        <v>0</v>
      </c>
      <c r="R1369" s="745"/>
      <c r="S1369" s="750">
        <v>0</v>
      </c>
      <c r="T1369" s="749"/>
      <c r="U1369" s="744">
        <v>0</v>
      </c>
    </row>
    <row r="1370" spans="1:21" ht="14.4" customHeight="1" x14ac:dyDescent="0.3">
      <c r="A1370" s="743">
        <v>30</v>
      </c>
      <c r="B1370" s="745" t="s">
        <v>550</v>
      </c>
      <c r="C1370" s="745">
        <v>89301303</v>
      </c>
      <c r="D1370" s="746" t="s">
        <v>4982</v>
      </c>
      <c r="E1370" s="747" t="s">
        <v>3894</v>
      </c>
      <c r="F1370" s="745" t="s">
        <v>3881</v>
      </c>
      <c r="G1370" s="745" t="s">
        <v>4133</v>
      </c>
      <c r="H1370" s="745" t="s">
        <v>551</v>
      </c>
      <c r="I1370" s="745" t="s">
        <v>1599</v>
      </c>
      <c r="J1370" s="745" t="s">
        <v>1600</v>
      </c>
      <c r="K1370" s="745" t="s">
        <v>1601</v>
      </c>
      <c r="L1370" s="748">
        <v>286.63</v>
      </c>
      <c r="M1370" s="748">
        <v>859.89</v>
      </c>
      <c r="N1370" s="745">
        <v>3</v>
      </c>
      <c r="O1370" s="749">
        <v>1.5</v>
      </c>
      <c r="P1370" s="748">
        <v>573.26</v>
      </c>
      <c r="Q1370" s="750">
        <v>0.66666666666666663</v>
      </c>
      <c r="R1370" s="745">
        <v>2</v>
      </c>
      <c r="S1370" s="750">
        <v>0.66666666666666663</v>
      </c>
      <c r="T1370" s="749">
        <v>0.5</v>
      </c>
      <c r="U1370" s="744">
        <v>0.33333333333333331</v>
      </c>
    </row>
    <row r="1371" spans="1:21" ht="14.4" customHeight="1" x14ac:dyDescent="0.3">
      <c r="A1371" s="743">
        <v>30</v>
      </c>
      <c r="B1371" s="745" t="s">
        <v>550</v>
      </c>
      <c r="C1371" s="745">
        <v>89301303</v>
      </c>
      <c r="D1371" s="746" t="s">
        <v>4982</v>
      </c>
      <c r="E1371" s="747" t="s">
        <v>3894</v>
      </c>
      <c r="F1371" s="745" t="s">
        <v>3881</v>
      </c>
      <c r="G1371" s="745" t="s">
        <v>4133</v>
      </c>
      <c r="H1371" s="745" t="s">
        <v>551</v>
      </c>
      <c r="I1371" s="745" t="s">
        <v>4552</v>
      </c>
      <c r="J1371" s="745" t="s">
        <v>1417</v>
      </c>
      <c r="K1371" s="745" t="s">
        <v>824</v>
      </c>
      <c r="L1371" s="748">
        <v>0</v>
      </c>
      <c r="M1371" s="748">
        <v>0</v>
      </c>
      <c r="N1371" s="745">
        <v>2</v>
      </c>
      <c r="O1371" s="749">
        <v>0.5</v>
      </c>
      <c r="P1371" s="748"/>
      <c r="Q1371" s="750"/>
      <c r="R1371" s="745"/>
      <c r="S1371" s="750">
        <v>0</v>
      </c>
      <c r="T1371" s="749"/>
      <c r="U1371" s="744">
        <v>0</v>
      </c>
    </row>
    <row r="1372" spans="1:21" ht="14.4" customHeight="1" x14ac:dyDescent="0.3">
      <c r="A1372" s="743">
        <v>30</v>
      </c>
      <c r="B1372" s="745" t="s">
        <v>550</v>
      </c>
      <c r="C1372" s="745">
        <v>89301303</v>
      </c>
      <c r="D1372" s="746" t="s">
        <v>4982</v>
      </c>
      <c r="E1372" s="747" t="s">
        <v>3894</v>
      </c>
      <c r="F1372" s="745" t="s">
        <v>3881</v>
      </c>
      <c r="G1372" s="745" t="s">
        <v>4141</v>
      </c>
      <c r="H1372" s="745" t="s">
        <v>2717</v>
      </c>
      <c r="I1372" s="745" t="s">
        <v>2910</v>
      </c>
      <c r="J1372" s="745" t="s">
        <v>3701</v>
      </c>
      <c r="K1372" s="745" t="s">
        <v>1389</v>
      </c>
      <c r="L1372" s="748">
        <v>193.14</v>
      </c>
      <c r="M1372" s="748">
        <v>193.14</v>
      </c>
      <c r="N1372" s="745">
        <v>1</v>
      </c>
      <c r="O1372" s="749">
        <v>0.5</v>
      </c>
      <c r="P1372" s="748"/>
      <c r="Q1372" s="750">
        <v>0</v>
      </c>
      <c r="R1372" s="745"/>
      <c r="S1372" s="750">
        <v>0</v>
      </c>
      <c r="T1372" s="749"/>
      <c r="U1372" s="744">
        <v>0</v>
      </c>
    </row>
    <row r="1373" spans="1:21" ht="14.4" customHeight="1" x14ac:dyDescent="0.3">
      <c r="A1373" s="743">
        <v>30</v>
      </c>
      <c r="B1373" s="745" t="s">
        <v>550</v>
      </c>
      <c r="C1373" s="745">
        <v>89301303</v>
      </c>
      <c r="D1373" s="746" t="s">
        <v>4982</v>
      </c>
      <c r="E1373" s="747" t="s">
        <v>3894</v>
      </c>
      <c r="F1373" s="745" t="s">
        <v>3881</v>
      </c>
      <c r="G1373" s="745" t="s">
        <v>4142</v>
      </c>
      <c r="H1373" s="745" t="s">
        <v>551</v>
      </c>
      <c r="I1373" s="745" t="s">
        <v>4779</v>
      </c>
      <c r="J1373" s="745" t="s">
        <v>4780</v>
      </c>
      <c r="K1373" s="745" t="s">
        <v>1212</v>
      </c>
      <c r="L1373" s="748">
        <v>0</v>
      </c>
      <c r="M1373" s="748">
        <v>0</v>
      </c>
      <c r="N1373" s="745">
        <v>2</v>
      </c>
      <c r="O1373" s="749">
        <v>0.5</v>
      </c>
      <c r="P1373" s="748">
        <v>0</v>
      </c>
      <c r="Q1373" s="750"/>
      <c r="R1373" s="745">
        <v>2</v>
      </c>
      <c r="S1373" s="750">
        <v>1</v>
      </c>
      <c r="T1373" s="749">
        <v>0.5</v>
      </c>
      <c r="U1373" s="744">
        <v>1</v>
      </c>
    </row>
    <row r="1374" spans="1:21" ht="14.4" customHeight="1" x14ac:dyDescent="0.3">
      <c r="A1374" s="743">
        <v>30</v>
      </c>
      <c r="B1374" s="745" t="s">
        <v>550</v>
      </c>
      <c r="C1374" s="745">
        <v>89301303</v>
      </c>
      <c r="D1374" s="746" t="s">
        <v>4982</v>
      </c>
      <c r="E1374" s="747" t="s">
        <v>3894</v>
      </c>
      <c r="F1374" s="745" t="s">
        <v>3882</v>
      </c>
      <c r="G1374" s="745" t="s">
        <v>4145</v>
      </c>
      <c r="H1374" s="745" t="s">
        <v>551</v>
      </c>
      <c r="I1374" s="745" t="s">
        <v>4146</v>
      </c>
      <c r="J1374" s="745" t="s">
        <v>4004</v>
      </c>
      <c r="K1374" s="745"/>
      <c r="L1374" s="748">
        <v>0</v>
      </c>
      <c r="M1374" s="748">
        <v>0</v>
      </c>
      <c r="N1374" s="745">
        <v>2</v>
      </c>
      <c r="O1374" s="749">
        <v>2</v>
      </c>
      <c r="P1374" s="748">
        <v>0</v>
      </c>
      <c r="Q1374" s="750"/>
      <c r="R1374" s="745">
        <v>1</v>
      </c>
      <c r="S1374" s="750">
        <v>0.5</v>
      </c>
      <c r="T1374" s="749">
        <v>1</v>
      </c>
      <c r="U1374" s="744">
        <v>0.5</v>
      </c>
    </row>
    <row r="1375" spans="1:21" ht="14.4" customHeight="1" thickBot="1" x14ac:dyDescent="0.35">
      <c r="A1375" s="751">
        <v>30</v>
      </c>
      <c r="B1375" s="752" t="s">
        <v>550</v>
      </c>
      <c r="C1375" s="752">
        <v>89301303</v>
      </c>
      <c r="D1375" s="753" t="s">
        <v>4982</v>
      </c>
      <c r="E1375" s="754" t="s">
        <v>3894</v>
      </c>
      <c r="F1375" s="752" t="s">
        <v>3882</v>
      </c>
      <c r="G1375" s="752" t="s">
        <v>4145</v>
      </c>
      <c r="H1375" s="752" t="s">
        <v>551</v>
      </c>
      <c r="I1375" s="752" t="s">
        <v>4790</v>
      </c>
      <c r="J1375" s="752" t="s">
        <v>4004</v>
      </c>
      <c r="K1375" s="752"/>
      <c r="L1375" s="755">
        <v>0</v>
      </c>
      <c r="M1375" s="755">
        <v>0</v>
      </c>
      <c r="N1375" s="752">
        <v>20</v>
      </c>
      <c r="O1375" s="756">
        <v>20</v>
      </c>
      <c r="P1375" s="755">
        <v>0</v>
      </c>
      <c r="Q1375" s="757"/>
      <c r="R1375" s="752">
        <v>15</v>
      </c>
      <c r="S1375" s="757">
        <v>0.75</v>
      </c>
      <c r="T1375" s="756">
        <v>15</v>
      </c>
      <c r="U1375" s="758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4984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59" t="s">
        <v>235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68" t="s">
        <v>3888</v>
      </c>
      <c r="B5" s="229">
        <v>3633.349999999999</v>
      </c>
      <c r="C5" s="742">
        <v>9.9151332164808467E-2</v>
      </c>
      <c r="D5" s="229">
        <v>33011.13999999997</v>
      </c>
      <c r="E5" s="742">
        <v>0.90084866783519157</v>
      </c>
      <c r="F5" s="760">
        <v>36644.489999999969</v>
      </c>
    </row>
    <row r="6" spans="1:6" ht="14.4" customHeight="1" x14ac:dyDescent="0.3">
      <c r="A6" s="769" t="s">
        <v>3894</v>
      </c>
      <c r="B6" s="761">
        <v>1988.7899999999997</v>
      </c>
      <c r="C6" s="750">
        <v>0.10750105809724116</v>
      </c>
      <c r="D6" s="761">
        <v>16511.399999999998</v>
      </c>
      <c r="E6" s="750">
        <v>0.8924989419027588</v>
      </c>
      <c r="F6" s="762">
        <v>18500.189999999999</v>
      </c>
    </row>
    <row r="7" spans="1:6" ht="14.4" customHeight="1" x14ac:dyDescent="0.3">
      <c r="A7" s="769" t="s">
        <v>3892</v>
      </c>
      <c r="B7" s="761">
        <v>1927.44</v>
      </c>
      <c r="C7" s="750">
        <v>3.1724926857570813E-2</v>
      </c>
      <c r="D7" s="761">
        <v>58827.30999999999</v>
      </c>
      <c r="E7" s="750">
        <v>0.96827507314242911</v>
      </c>
      <c r="F7" s="762">
        <v>60754.749999999993</v>
      </c>
    </row>
    <row r="8" spans="1:6" ht="14.4" customHeight="1" x14ac:dyDescent="0.3">
      <c r="A8" s="769" t="s">
        <v>3890</v>
      </c>
      <c r="B8" s="761">
        <v>1076.5800000000002</v>
      </c>
      <c r="C8" s="750">
        <v>3.2512571449107353E-2</v>
      </c>
      <c r="D8" s="761">
        <v>32036.149999999991</v>
      </c>
      <c r="E8" s="750">
        <v>0.96748742855089276</v>
      </c>
      <c r="F8" s="762">
        <v>33112.729999999989</v>
      </c>
    </row>
    <row r="9" spans="1:6" ht="14.4" customHeight="1" x14ac:dyDescent="0.3">
      <c r="A9" s="769" t="s">
        <v>3889</v>
      </c>
      <c r="B9" s="761">
        <v>895.28</v>
      </c>
      <c r="C9" s="750">
        <v>2.2200004364222106E-2</v>
      </c>
      <c r="D9" s="761">
        <v>39432.639999999999</v>
      </c>
      <c r="E9" s="750">
        <v>0.97779999563577791</v>
      </c>
      <c r="F9" s="762">
        <v>40327.919999999998</v>
      </c>
    </row>
    <row r="10" spans="1:6" ht="14.4" customHeight="1" x14ac:dyDescent="0.3">
      <c r="A10" s="769" t="s">
        <v>3893</v>
      </c>
      <c r="B10" s="761">
        <v>421.12</v>
      </c>
      <c r="C10" s="750">
        <v>1.2743305845695005E-2</v>
      </c>
      <c r="D10" s="761">
        <v>32625.249999999993</v>
      </c>
      <c r="E10" s="750">
        <v>0.98725669415430495</v>
      </c>
      <c r="F10" s="762">
        <v>33046.369999999995</v>
      </c>
    </row>
    <row r="11" spans="1:6" ht="14.4" customHeight="1" x14ac:dyDescent="0.3">
      <c r="A11" s="769" t="s">
        <v>3891</v>
      </c>
      <c r="B11" s="761">
        <v>31.43</v>
      </c>
      <c r="C11" s="750">
        <v>1.549122919428851E-3</v>
      </c>
      <c r="D11" s="761">
        <v>20257.46999999999</v>
      </c>
      <c r="E11" s="750">
        <v>0.99845087708057112</v>
      </c>
      <c r="F11" s="762">
        <v>20288.899999999991</v>
      </c>
    </row>
    <row r="12" spans="1:6" ht="14.4" customHeight="1" thickBot="1" x14ac:dyDescent="0.35">
      <c r="A12" s="770" t="s">
        <v>3895</v>
      </c>
      <c r="B12" s="765"/>
      <c r="C12" s="766">
        <v>0</v>
      </c>
      <c r="D12" s="765">
        <v>831.2</v>
      </c>
      <c r="E12" s="766">
        <v>1</v>
      </c>
      <c r="F12" s="767">
        <v>831.2</v>
      </c>
    </row>
    <row r="13" spans="1:6" ht="14.4" customHeight="1" thickBot="1" x14ac:dyDescent="0.35">
      <c r="A13" s="680" t="s">
        <v>3</v>
      </c>
      <c r="B13" s="681">
        <v>9973.99</v>
      </c>
      <c r="C13" s="682">
        <v>4.0959842763983151E-2</v>
      </c>
      <c r="D13" s="681">
        <v>233532.55999999994</v>
      </c>
      <c r="E13" s="682">
        <v>0.95904015723601677</v>
      </c>
      <c r="F13" s="683">
        <v>243506.54999999996</v>
      </c>
    </row>
    <row r="14" spans="1:6" ht="14.4" customHeight="1" thickBot="1" x14ac:dyDescent="0.35"/>
    <row r="15" spans="1:6" ht="14.4" customHeight="1" x14ac:dyDescent="0.3">
      <c r="A15" s="768" t="s">
        <v>3626</v>
      </c>
      <c r="B15" s="229">
        <v>1062.48</v>
      </c>
      <c r="C15" s="742">
        <v>0.61036111079196209</v>
      </c>
      <c r="D15" s="229">
        <v>678.26</v>
      </c>
      <c r="E15" s="742">
        <v>0.38963888920803796</v>
      </c>
      <c r="F15" s="760">
        <v>1740.74</v>
      </c>
    </row>
    <row r="16" spans="1:6" ht="14.4" customHeight="1" x14ac:dyDescent="0.3">
      <c r="A16" s="769" t="s">
        <v>3613</v>
      </c>
      <c r="B16" s="761">
        <v>1056.53</v>
      </c>
      <c r="C16" s="750">
        <v>0.30346192400598576</v>
      </c>
      <c r="D16" s="761">
        <v>2425.0600000000004</v>
      </c>
      <c r="E16" s="750">
        <v>0.69653807599401429</v>
      </c>
      <c r="F16" s="762">
        <v>3481.59</v>
      </c>
    </row>
    <row r="17" spans="1:6" ht="14.4" customHeight="1" x14ac:dyDescent="0.3">
      <c r="A17" s="769" t="s">
        <v>3583</v>
      </c>
      <c r="B17" s="761">
        <v>732.61999999999989</v>
      </c>
      <c r="C17" s="750">
        <v>0.45455222306327325</v>
      </c>
      <c r="D17" s="761">
        <v>879.12</v>
      </c>
      <c r="E17" s="750">
        <v>0.54544777693672686</v>
      </c>
      <c r="F17" s="762">
        <v>1611.7399999999998</v>
      </c>
    </row>
    <row r="18" spans="1:6" ht="14.4" customHeight="1" x14ac:dyDescent="0.3">
      <c r="A18" s="769" t="s">
        <v>3619</v>
      </c>
      <c r="B18" s="761">
        <v>723.65999999999985</v>
      </c>
      <c r="C18" s="750">
        <v>0.29653578541046877</v>
      </c>
      <c r="D18" s="761">
        <v>1716.7200000000003</v>
      </c>
      <c r="E18" s="750">
        <v>0.70346421458953123</v>
      </c>
      <c r="F18" s="762">
        <v>2440.38</v>
      </c>
    </row>
    <row r="19" spans="1:6" ht="14.4" customHeight="1" x14ac:dyDescent="0.3">
      <c r="A19" s="769" t="s">
        <v>3591</v>
      </c>
      <c r="B19" s="761">
        <v>669.52</v>
      </c>
      <c r="C19" s="750">
        <v>0.66666666666666663</v>
      </c>
      <c r="D19" s="761">
        <v>334.76</v>
      </c>
      <c r="E19" s="750">
        <v>0.33333333333333331</v>
      </c>
      <c r="F19" s="762">
        <v>1004.28</v>
      </c>
    </row>
    <row r="20" spans="1:6" ht="14.4" customHeight="1" x14ac:dyDescent="0.3">
      <c r="A20" s="769" t="s">
        <v>4985</v>
      </c>
      <c r="B20" s="761">
        <v>629.78</v>
      </c>
      <c r="C20" s="750">
        <v>0.86537959464101677</v>
      </c>
      <c r="D20" s="761">
        <v>97.97</v>
      </c>
      <c r="E20" s="750">
        <v>0.13462040535898318</v>
      </c>
      <c r="F20" s="762">
        <v>727.75</v>
      </c>
    </row>
    <row r="21" spans="1:6" ht="14.4" customHeight="1" x14ac:dyDescent="0.3">
      <c r="A21" s="769" t="s">
        <v>3618</v>
      </c>
      <c r="B21" s="761">
        <v>579.78</v>
      </c>
      <c r="C21" s="750">
        <v>1</v>
      </c>
      <c r="D21" s="761"/>
      <c r="E21" s="750">
        <v>0</v>
      </c>
      <c r="F21" s="762">
        <v>579.78</v>
      </c>
    </row>
    <row r="22" spans="1:6" ht="14.4" customHeight="1" x14ac:dyDescent="0.3">
      <c r="A22" s="769" t="s">
        <v>3605</v>
      </c>
      <c r="B22" s="761">
        <v>440.97</v>
      </c>
      <c r="C22" s="750">
        <v>0.49999433074437327</v>
      </c>
      <c r="D22" s="761">
        <v>440.98</v>
      </c>
      <c r="E22" s="750">
        <v>0.50000566925562673</v>
      </c>
      <c r="F22" s="762">
        <v>881.95</v>
      </c>
    </row>
    <row r="23" spans="1:6" ht="14.4" customHeight="1" x14ac:dyDescent="0.3">
      <c r="A23" s="769" t="s">
        <v>3592</v>
      </c>
      <c r="B23" s="761">
        <v>438.61999999999995</v>
      </c>
      <c r="C23" s="750">
        <v>0.13915079375150693</v>
      </c>
      <c r="D23" s="761">
        <v>2713.4999999999995</v>
      </c>
      <c r="E23" s="750">
        <v>0.86084920624849304</v>
      </c>
      <c r="F23" s="762">
        <v>3152.1199999999994</v>
      </c>
    </row>
    <row r="24" spans="1:6" ht="14.4" customHeight="1" x14ac:dyDescent="0.3">
      <c r="A24" s="769" t="s">
        <v>3625</v>
      </c>
      <c r="B24" s="761">
        <v>421.06</v>
      </c>
      <c r="C24" s="750">
        <v>0.24513867865210404</v>
      </c>
      <c r="D24" s="761">
        <v>1296.5800000000002</v>
      </c>
      <c r="E24" s="750">
        <v>0.75486132134789596</v>
      </c>
      <c r="F24" s="762">
        <v>1717.64</v>
      </c>
    </row>
    <row r="25" spans="1:6" ht="14.4" customHeight="1" x14ac:dyDescent="0.3">
      <c r="A25" s="769" t="s">
        <v>3647</v>
      </c>
      <c r="B25" s="761">
        <v>391.77</v>
      </c>
      <c r="C25" s="750">
        <v>1.7577005111989077E-2</v>
      </c>
      <c r="D25" s="761">
        <v>21897.010000000002</v>
      </c>
      <c r="E25" s="750">
        <v>0.98242299488801088</v>
      </c>
      <c r="F25" s="762">
        <v>22288.780000000002</v>
      </c>
    </row>
    <row r="26" spans="1:6" ht="14.4" customHeight="1" x14ac:dyDescent="0.3">
      <c r="A26" s="769" t="s">
        <v>4986</v>
      </c>
      <c r="B26" s="761">
        <v>360.12</v>
      </c>
      <c r="C26" s="750">
        <v>1</v>
      </c>
      <c r="D26" s="761"/>
      <c r="E26" s="750">
        <v>0</v>
      </c>
      <c r="F26" s="762">
        <v>360.12</v>
      </c>
    </row>
    <row r="27" spans="1:6" ht="14.4" customHeight="1" x14ac:dyDescent="0.3">
      <c r="A27" s="769" t="s">
        <v>3646</v>
      </c>
      <c r="B27" s="761">
        <v>314.33999999999997</v>
      </c>
      <c r="C27" s="750">
        <v>0.25532433354451967</v>
      </c>
      <c r="D27" s="761">
        <v>916.80000000000007</v>
      </c>
      <c r="E27" s="750">
        <v>0.74467566645548033</v>
      </c>
      <c r="F27" s="762">
        <v>1231.1400000000001</v>
      </c>
    </row>
    <row r="28" spans="1:6" ht="14.4" customHeight="1" x14ac:dyDescent="0.3">
      <c r="A28" s="769" t="s">
        <v>3593</v>
      </c>
      <c r="B28" s="761">
        <v>234.75</v>
      </c>
      <c r="C28" s="750">
        <v>0.35255158742077919</v>
      </c>
      <c r="D28" s="761">
        <v>431.10999999999996</v>
      </c>
      <c r="E28" s="750">
        <v>0.64744841257922092</v>
      </c>
      <c r="F28" s="762">
        <v>665.8599999999999</v>
      </c>
    </row>
    <row r="29" spans="1:6" ht="14.4" customHeight="1" x14ac:dyDescent="0.3">
      <c r="A29" s="769" t="s">
        <v>3627</v>
      </c>
      <c r="B29" s="761">
        <v>202.25</v>
      </c>
      <c r="C29" s="750">
        <v>8.7171463790978107E-2</v>
      </c>
      <c r="D29" s="761">
        <v>2117.8900000000008</v>
      </c>
      <c r="E29" s="750">
        <v>0.91282853620902193</v>
      </c>
      <c r="F29" s="762">
        <v>2320.1400000000008</v>
      </c>
    </row>
    <row r="30" spans="1:6" ht="14.4" customHeight="1" x14ac:dyDescent="0.3">
      <c r="A30" s="769" t="s">
        <v>3604</v>
      </c>
      <c r="B30" s="761">
        <v>198.04</v>
      </c>
      <c r="C30" s="750">
        <v>0.29412026792211837</v>
      </c>
      <c r="D30" s="761">
        <v>475.29</v>
      </c>
      <c r="E30" s="750">
        <v>0.70587973207788157</v>
      </c>
      <c r="F30" s="762">
        <v>673.33</v>
      </c>
    </row>
    <row r="31" spans="1:6" ht="14.4" customHeight="1" x14ac:dyDescent="0.3">
      <c r="A31" s="769" t="s">
        <v>3617</v>
      </c>
      <c r="B31" s="761">
        <v>182.76</v>
      </c>
      <c r="C31" s="750">
        <v>0.25001025977756802</v>
      </c>
      <c r="D31" s="761">
        <v>548.25</v>
      </c>
      <c r="E31" s="750">
        <v>0.74998974022243203</v>
      </c>
      <c r="F31" s="762">
        <v>731.01</v>
      </c>
    </row>
    <row r="32" spans="1:6" ht="14.4" customHeight="1" x14ac:dyDescent="0.3">
      <c r="A32" s="769" t="s">
        <v>3609</v>
      </c>
      <c r="B32" s="761">
        <v>157.41999999999999</v>
      </c>
      <c r="C32" s="750">
        <v>1</v>
      </c>
      <c r="D32" s="761"/>
      <c r="E32" s="750">
        <v>0</v>
      </c>
      <c r="F32" s="762">
        <v>157.41999999999999</v>
      </c>
    </row>
    <row r="33" spans="1:6" ht="14.4" customHeight="1" x14ac:dyDescent="0.3">
      <c r="A33" s="769" t="s">
        <v>3643</v>
      </c>
      <c r="B33" s="761">
        <v>151.81</v>
      </c>
      <c r="C33" s="750">
        <v>0.16545688377365073</v>
      </c>
      <c r="D33" s="761">
        <v>765.71</v>
      </c>
      <c r="E33" s="750">
        <v>0.83454311622634936</v>
      </c>
      <c r="F33" s="762">
        <v>917.52</v>
      </c>
    </row>
    <row r="34" spans="1:6" ht="14.4" customHeight="1" x14ac:dyDescent="0.3">
      <c r="A34" s="769" t="s">
        <v>3651</v>
      </c>
      <c r="B34" s="761">
        <v>145.15</v>
      </c>
      <c r="C34" s="750">
        <v>0.15773230605392133</v>
      </c>
      <c r="D34" s="761">
        <v>775.07999999999993</v>
      </c>
      <c r="E34" s="750">
        <v>0.8422676939460787</v>
      </c>
      <c r="F34" s="762">
        <v>920.2299999999999</v>
      </c>
    </row>
    <row r="35" spans="1:6" ht="14.4" customHeight="1" x14ac:dyDescent="0.3">
      <c r="A35" s="769" t="s">
        <v>3599</v>
      </c>
      <c r="B35" s="761">
        <v>142.89000000000001</v>
      </c>
      <c r="C35" s="750">
        <v>0.33335666293393063</v>
      </c>
      <c r="D35" s="761">
        <v>285.75</v>
      </c>
      <c r="E35" s="750">
        <v>0.66664333706606949</v>
      </c>
      <c r="F35" s="762">
        <v>428.64</v>
      </c>
    </row>
    <row r="36" spans="1:6" ht="14.4" customHeight="1" x14ac:dyDescent="0.3">
      <c r="A36" s="769" t="s">
        <v>3598</v>
      </c>
      <c r="B36" s="761">
        <v>128.80000000000001</v>
      </c>
      <c r="C36" s="750">
        <v>0.17603323857424011</v>
      </c>
      <c r="D36" s="761">
        <v>602.88</v>
      </c>
      <c r="E36" s="750">
        <v>0.82396676142575986</v>
      </c>
      <c r="F36" s="762">
        <v>731.68000000000006</v>
      </c>
    </row>
    <row r="37" spans="1:6" ht="14.4" customHeight="1" x14ac:dyDescent="0.3">
      <c r="A37" s="769" t="s">
        <v>3611</v>
      </c>
      <c r="B37" s="761">
        <v>124.32</v>
      </c>
      <c r="C37" s="750">
        <v>7.2441642290256028E-2</v>
      </c>
      <c r="D37" s="761">
        <v>1591.8200000000004</v>
      </c>
      <c r="E37" s="750">
        <v>0.92755835770974404</v>
      </c>
      <c r="F37" s="762">
        <v>1716.1400000000003</v>
      </c>
    </row>
    <row r="38" spans="1:6" ht="14.4" customHeight="1" x14ac:dyDescent="0.3">
      <c r="A38" s="769" t="s">
        <v>3585</v>
      </c>
      <c r="B38" s="761">
        <v>109.34</v>
      </c>
      <c r="C38" s="750">
        <v>1</v>
      </c>
      <c r="D38" s="761"/>
      <c r="E38" s="750">
        <v>0</v>
      </c>
      <c r="F38" s="762">
        <v>109.34</v>
      </c>
    </row>
    <row r="39" spans="1:6" ht="14.4" customHeight="1" x14ac:dyDescent="0.3">
      <c r="A39" s="769" t="s">
        <v>3639</v>
      </c>
      <c r="B39" s="761">
        <v>100.59</v>
      </c>
      <c r="C39" s="750">
        <v>0.14138532032721446</v>
      </c>
      <c r="D39" s="761">
        <v>610.87</v>
      </c>
      <c r="E39" s="750">
        <v>0.85861467967278549</v>
      </c>
      <c r="F39" s="762">
        <v>711.46</v>
      </c>
    </row>
    <row r="40" spans="1:6" ht="14.4" customHeight="1" x14ac:dyDescent="0.3">
      <c r="A40" s="769" t="s">
        <v>3595</v>
      </c>
      <c r="B40" s="761">
        <v>83.1</v>
      </c>
      <c r="C40" s="750">
        <v>0.18181818181818182</v>
      </c>
      <c r="D40" s="761">
        <v>373.94999999999993</v>
      </c>
      <c r="E40" s="750">
        <v>0.81818181818181812</v>
      </c>
      <c r="F40" s="762">
        <v>457.04999999999995</v>
      </c>
    </row>
    <row r="41" spans="1:6" ht="14.4" customHeight="1" x14ac:dyDescent="0.3">
      <c r="A41" s="769" t="s">
        <v>3610</v>
      </c>
      <c r="B41" s="761">
        <v>75.180000000000007</v>
      </c>
      <c r="C41" s="750">
        <v>0.24482219617037915</v>
      </c>
      <c r="D41" s="761">
        <v>231.89999999999995</v>
      </c>
      <c r="E41" s="750">
        <v>0.75517780382962096</v>
      </c>
      <c r="F41" s="762">
        <v>307.07999999999993</v>
      </c>
    </row>
    <row r="42" spans="1:6" ht="14.4" customHeight="1" x14ac:dyDescent="0.3">
      <c r="A42" s="769" t="s">
        <v>3615</v>
      </c>
      <c r="B42" s="761">
        <v>67.36</v>
      </c>
      <c r="C42" s="750">
        <v>7.4709137894701808E-2</v>
      </c>
      <c r="D42" s="761">
        <v>834.2700000000001</v>
      </c>
      <c r="E42" s="750">
        <v>0.92529086210529821</v>
      </c>
      <c r="F42" s="762">
        <v>901.63000000000011</v>
      </c>
    </row>
    <row r="43" spans="1:6" ht="14.4" customHeight="1" x14ac:dyDescent="0.3">
      <c r="A43" s="769" t="s">
        <v>3601</v>
      </c>
      <c r="B43" s="761">
        <v>48.98</v>
      </c>
      <c r="C43" s="750">
        <v>1.1217838607870347E-2</v>
      </c>
      <c r="D43" s="761">
        <v>4317.2800000000016</v>
      </c>
      <c r="E43" s="750">
        <v>0.98878216139212971</v>
      </c>
      <c r="F43" s="762">
        <v>4366.2600000000011</v>
      </c>
    </row>
    <row r="44" spans="1:6" ht="14.4" customHeight="1" x14ac:dyDescent="0.3">
      <c r="A44" s="769" t="s">
        <v>3654</v>
      </c>
      <c r="B44" s="761"/>
      <c r="C44" s="750">
        <v>0</v>
      </c>
      <c r="D44" s="761">
        <v>127109.51999999992</v>
      </c>
      <c r="E44" s="750">
        <v>1</v>
      </c>
      <c r="F44" s="762">
        <v>127109.51999999992</v>
      </c>
    </row>
    <row r="45" spans="1:6" ht="14.4" customHeight="1" x14ac:dyDescent="0.3">
      <c r="A45" s="769" t="s">
        <v>3644</v>
      </c>
      <c r="B45" s="761"/>
      <c r="C45" s="750">
        <v>0</v>
      </c>
      <c r="D45" s="761">
        <v>215.92</v>
      </c>
      <c r="E45" s="750">
        <v>1</v>
      </c>
      <c r="F45" s="762">
        <v>215.92</v>
      </c>
    </row>
    <row r="46" spans="1:6" ht="14.4" customHeight="1" x14ac:dyDescent="0.3">
      <c r="A46" s="769" t="s">
        <v>3606</v>
      </c>
      <c r="B46" s="761"/>
      <c r="C46" s="750">
        <v>0</v>
      </c>
      <c r="D46" s="761">
        <v>782.22</v>
      </c>
      <c r="E46" s="750">
        <v>1</v>
      </c>
      <c r="F46" s="762">
        <v>782.22</v>
      </c>
    </row>
    <row r="47" spans="1:6" ht="14.4" customHeight="1" x14ac:dyDescent="0.3">
      <c r="A47" s="769" t="s">
        <v>3637</v>
      </c>
      <c r="B47" s="761"/>
      <c r="C47" s="750">
        <v>0</v>
      </c>
      <c r="D47" s="761">
        <v>141.84</v>
      </c>
      <c r="E47" s="750">
        <v>1</v>
      </c>
      <c r="F47" s="762">
        <v>141.84</v>
      </c>
    </row>
    <row r="48" spans="1:6" ht="14.4" customHeight="1" x14ac:dyDescent="0.3">
      <c r="A48" s="769" t="s">
        <v>3622</v>
      </c>
      <c r="B48" s="761"/>
      <c r="C48" s="750">
        <v>0</v>
      </c>
      <c r="D48" s="761">
        <v>11649.62</v>
      </c>
      <c r="E48" s="750">
        <v>1</v>
      </c>
      <c r="F48" s="762">
        <v>11649.62</v>
      </c>
    </row>
    <row r="49" spans="1:6" ht="14.4" customHeight="1" x14ac:dyDescent="0.3">
      <c r="A49" s="769" t="s">
        <v>3621</v>
      </c>
      <c r="B49" s="761"/>
      <c r="C49" s="750">
        <v>0</v>
      </c>
      <c r="D49" s="761">
        <v>881.73</v>
      </c>
      <c r="E49" s="750">
        <v>1</v>
      </c>
      <c r="F49" s="762">
        <v>881.73</v>
      </c>
    </row>
    <row r="50" spans="1:6" ht="14.4" customHeight="1" x14ac:dyDescent="0.3">
      <c r="A50" s="769" t="s">
        <v>3635</v>
      </c>
      <c r="B50" s="761"/>
      <c r="C50" s="750">
        <v>0</v>
      </c>
      <c r="D50" s="761">
        <v>255.51</v>
      </c>
      <c r="E50" s="750">
        <v>1</v>
      </c>
      <c r="F50" s="762">
        <v>255.51</v>
      </c>
    </row>
    <row r="51" spans="1:6" ht="14.4" customHeight="1" x14ac:dyDescent="0.3">
      <c r="A51" s="769" t="s">
        <v>3616</v>
      </c>
      <c r="B51" s="761"/>
      <c r="C51" s="750">
        <v>0</v>
      </c>
      <c r="D51" s="761">
        <v>2378.7199999999998</v>
      </c>
      <c r="E51" s="750">
        <v>1</v>
      </c>
      <c r="F51" s="762">
        <v>2378.7199999999998</v>
      </c>
    </row>
    <row r="52" spans="1:6" ht="14.4" customHeight="1" x14ac:dyDescent="0.3">
      <c r="A52" s="769" t="s">
        <v>3642</v>
      </c>
      <c r="B52" s="761"/>
      <c r="C52" s="750">
        <v>0</v>
      </c>
      <c r="D52" s="761">
        <v>2606.19</v>
      </c>
      <c r="E52" s="750">
        <v>1</v>
      </c>
      <c r="F52" s="762">
        <v>2606.19</v>
      </c>
    </row>
    <row r="53" spans="1:6" ht="14.4" customHeight="1" x14ac:dyDescent="0.3">
      <c r="A53" s="769" t="s">
        <v>3603</v>
      </c>
      <c r="B53" s="761"/>
      <c r="C53" s="750">
        <v>0</v>
      </c>
      <c r="D53" s="761">
        <v>1957.2499999999995</v>
      </c>
      <c r="E53" s="750">
        <v>1</v>
      </c>
      <c r="F53" s="762">
        <v>1957.2499999999995</v>
      </c>
    </row>
    <row r="54" spans="1:6" ht="14.4" customHeight="1" x14ac:dyDescent="0.3">
      <c r="A54" s="769" t="s">
        <v>3581</v>
      </c>
      <c r="B54" s="761"/>
      <c r="C54" s="750">
        <v>0</v>
      </c>
      <c r="D54" s="761">
        <v>3547.64</v>
      </c>
      <c r="E54" s="750">
        <v>1</v>
      </c>
      <c r="F54" s="762">
        <v>3547.64</v>
      </c>
    </row>
    <row r="55" spans="1:6" ht="14.4" customHeight="1" x14ac:dyDescent="0.3">
      <c r="A55" s="769" t="s">
        <v>3645</v>
      </c>
      <c r="B55" s="761"/>
      <c r="C55" s="750">
        <v>0</v>
      </c>
      <c r="D55" s="761">
        <v>130.6</v>
      </c>
      <c r="E55" s="750">
        <v>1</v>
      </c>
      <c r="F55" s="762">
        <v>130.6</v>
      </c>
    </row>
    <row r="56" spans="1:6" ht="14.4" customHeight="1" x14ac:dyDescent="0.3">
      <c r="A56" s="769" t="s">
        <v>3602</v>
      </c>
      <c r="B56" s="761"/>
      <c r="C56" s="750">
        <v>0</v>
      </c>
      <c r="D56" s="761">
        <v>1793.46</v>
      </c>
      <c r="E56" s="750">
        <v>1</v>
      </c>
      <c r="F56" s="762">
        <v>1793.46</v>
      </c>
    </row>
    <row r="57" spans="1:6" ht="14.4" customHeight="1" x14ac:dyDescent="0.3">
      <c r="A57" s="769" t="s">
        <v>3660</v>
      </c>
      <c r="B57" s="761"/>
      <c r="C57" s="750"/>
      <c r="D57" s="761">
        <v>0</v>
      </c>
      <c r="E57" s="750"/>
      <c r="F57" s="762">
        <v>0</v>
      </c>
    </row>
    <row r="58" spans="1:6" ht="14.4" customHeight="1" x14ac:dyDescent="0.3">
      <c r="A58" s="769" t="s">
        <v>3594</v>
      </c>
      <c r="B58" s="761"/>
      <c r="C58" s="750">
        <v>0</v>
      </c>
      <c r="D58" s="761">
        <v>653.92999999999995</v>
      </c>
      <c r="E58" s="750">
        <v>1</v>
      </c>
      <c r="F58" s="762">
        <v>653.92999999999995</v>
      </c>
    </row>
    <row r="59" spans="1:6" ht="14.4" customHeight="1" x14ac:dyDescent="0.3">
      <c r="A59" s="769" t="s">
        <v>3634</v>
      </c>
      <c r="B59" s="761"/>
      <c r="C59" s="750">
        <v>0</v>
      </c>
      <c r="D59" s="761">
        <v>444.5</v>
      </c>
      <c r="E59" s="750">
        <v>1</v>
      </c>
      <c r="F59" s="762">
        <v>444.5</v>
      </c>
    </row>
    <row r="60" spans="1:6" ht="14.4" customHeight="1" x14ac:dyDescent="0.3">
      <c r="A60" s="769" t="s">
        <v>3636</v>
      </c>
      <c r="B60" s="761"/>
      <c r="C60" s="750">
        <v>0</v>
      </c>
      <c r="D60" s="761">
        <v>209.57999999999998</v>
      </c>
      <c r="E60" s="750">
        <v>1</v>
      </c>
      <c r="F60" s="762">
        <v>209.57999999999998</v>
      </c>
    </row>
    <row r="61" spans="1:6" ht="14.4" customHeight="1" x14ac:dyDescent="0.3">
      <c r="A61" s="769" t="s">
        <v>3596</v>
      </c>
      <c r="B61" s="761"/>
      <c r="C61" s="750">
        <v>0</v>
      </c>
      <c r="D61" s="761">
        <v>69.86</v>
      </c>
      <c r="E61" s="750">
        <v>1</v>
      </c>
      <c r="F61" s="762">
        <v>69.86</v>
      </c>
    </row>
    <row r="62" spans="1:6" ht="14.4" customHeight="1" x14ac:dyDescent="0.3">
      <c r="A62" s="769" t="s">
        <v>4987</v>
      </c>
      <c r="B62" s="761"/>
      <c r="C62" s="750">
        <v>0</v>
      </c>
      <c r="D62" s="761">
        <v>107.34</v>
      </c>
      <c r="E62" s="750">
        <v>1</v>
      </c>
      <c r="F62" s="762">
        <v>107.34</v>
      </c>
    </row>
    <row r="63" spans="1:6" ht="14.4" customHeight="1" x14ac:dyDescent="0.3">
      <c r="A63" s="769" t="s">
        <v>3652</v>
      </c>
      <c r="B63" s="761"/>
      <c r="C63" s="750">
        <v>0</v>
      </c>
      <c r="D63" s="761">
        <v>3646.97</v>
      </c>
      <c r="E63" s="750">
        <v>1</v>
      </c>
      <c r="F63" s="762">
        <v>3646.97</v>
      </c>
    </row>
    <row r="64" spans="1:6" ht="14.4" customHeight="1" x14ac:dyDescent="0.3">
      <c r="A64" s="769" t="s">
        <v>3584</v>
      </c>
      <c r="B64" s="761"/>
      <c r="C64" s="750">
        <v>0</v>
      </c>
      <c r="D64" s="761">
        <v>557.70000000000005</v>
      </c>
      <c r="E64" s="750">
        <v>1</v>
      </c>
      <c r="F64" s="762">
        <v>557.70000000000005</v>
      </c>
    </row>
    <row r="65" spans="1:6" ht="14.4" customHeight="1" x14ac:dyDescent="0.3">
      <c r="A65" s="769" t="s">
        <v>3623</v>
      </c>
      <c r="B65" s="761"/>
      <c r="C65" s="750">
        <v>0</v>
      </c>
      <c r="D65" s="761">
        <v>47.1</v>
      </c>
      <c r="E65" s="750">
        <v>1</v>
      </c>
      <c r="F65" s="762">
        <v>47.1</v>
      </c>
    </row>
    <row r="66" spans="1:6" ht="14.4" customHeight="1" x14ac:dyDescent="0.3">
      <c r="A66" s="769" t="s">
        <v>3582</v>
      </c>
      <c r="B66" s="761"/>
      <c r="C66" s="750">
        <v>0</v>
      </c>
      <c r="D66" s="761">
        <v>591.79999999999995</v>
      </c>
      <c r="E66" s="750">
        <v>1</v>
      </c>
      <c r="F66" s="762">
        <v>591.79999999999995</v>
      </c>
    </row>
    <row r="67" spans="1:6" ht="14.4" customHeight="1" x14ac:dyDescent="0.3">
      <c r="A67" s="769" t="s">
        <v>3620</v>
      </c>
      <c r="B67" s="761"/>
      <c r="C67" s="750">
        <v>0</v>
      </c>
      <c r="D67" s="761">
        <v>2055.1999999999998</v>
      </c>
      <c r="E67" s="750">
        <v>1</v>
      </c>
      <c r="F67" s="762">
        <v>2055.1999999999998</v>
      </c>
    </row>
    <row r="68" spans="1:6" ht="14.4" customHeight="1" x14ac:dyDescent="0.3">
      <c r="A68" s="769" t="s">
        <v>3664</v>
      </c>
      <c r="B68" s="761"/>
      <c r="C68" s="750">
        <v>0</v>
      </c>
      <c r="D68" s="761">
        <v>94.8</v>
      </c>
      <c r="E68" s="750">
        <v>1</v>
      </c>
      <c r="F68" s="762">
        <v>94.8</v>
      </c>
    </row>
    <row r="69" spans="1:6" ht="14.4" customHeight="1" x14ac:dyDescent="0.3">
      <c r="A69" s="769" t="s">
        <v>3608</v>
      </c>
      <c r="B69" s="761"/>
      <c r="C69" s="750">
        <v>0</v>
      </c>
      <c r="D69" s="761">
        <v>745.12</v>
      </c>
      <c r="E69" s="750">
        <v>1</v>
      </c>
      <c r="F69" s="762">
        <v>745.12</v>
      </c>
    </row>
    <row r="70" spans="1:6" ht="14.4" customHeight="1" x14ac:dyDescent="0.3">
      <c r="A70" s="769" t="s">
        <v>3663</v>
      </c>
      <c r="B70" s="761"/>
      <c r="C70" s="750">
        <v>0</v>
      </c>
      <c r="D70" s="761">
        <v>672.13</v>
      </c>
      <c r="E70" s="750">
        <v>1</v>
      </c>
      <c r="F70" s="762">
        <v>672.13</v>
      </c>
    </row>
    <row r="71" spans="1:6" ht="14.4" customHeight="1" x14ac:dyDescent="0.3">
      <c r="A71" s="769" t="s">
        <v>3650</v>
      </c>
      <c r="B71" s="761"/>
      <c r="C71" s="750">
        <v>0</v>
      </c>
      <c r="D71" s="761">
        <v>918.12000000000012</v>
      </c>
      <c r="E71" s="750">
        <v>1</v>
      </c>
      <c r="F71" s="762">
        <v>918.12000000000012</v>
      </c>
    </row>
    <row r="72" spans="1:6" ht="14.4" customHeight="1" x14ac:dyDescent="0.3">
      <c r="A72" s="769" t="s">
        <v>3589</v>
      </c>
      <c r="B72" s="761"/>
      <c r="C72" s="750">
        <v>0</v>
      </c>
      <c r="D72" s="761">
        <v>308.64</v>
      </c>
      <c r="E72" s="750">
        <v>1</v>
      </c>
      <c r="F72" s="762">
        <v>308.64</v>
      </c>
    </row>
    <row r="73" spans="1:6" ht="14.4" customHeight="1" x14ac:dyDescent="0.3">
      <c r="A73" s="769" t="s">
        <v>3631</v>
      </c>
      <c r="B73" s="761"/>
      <c r="C73" s="750">
        <v>0</v>
      </c>
      <c r="D73" s="761">
        <v>406.72</v>
      </c>
      <c r="E73" s="750">
        <v>1</v>
      </c>
      <c r="F73" s="762">
        <v>406.72</v>
      </c>
    </row>
    <row r="74" spans="1:6" ht="14.4" customHeight="1" x14ac:dyDescent="0.3">
      <c r="A74" s="769" t="s">
        <v>3590</v>
      </c>
      <c r="B74" s="761"/>
      <c r="C74" s="750">
        <v>0</v>
      </c>
      <c r="D74" s="761">
        <v>246.23000000000002</v>
      </c>
      <c r="E74" s="750">
        <v>1</v>
      </c>
      <c r="F74" s="762">
        <v>246.23000000000002</v>
      </c>
    </row>
    <row r="75" spans="1:6" ht="14.4" customHeight="1" x14ac:dyDescent="0.3">
      <c r="A75" s="769" t="s">
        <v>3656</v>
      </c>
      <c r="B75" s="761">
        <v>0</v>
      </c>
      <c r="C75" s="750">
        <v>0</v>
      </c>
      <c r="D75" s="761">
        <v>5295.0299999999988</v>
      </c>
      <c r="E75" s="750">
        <v>1</v>
      </c>
      <c r="F75" s="762">
        <v>5295.0299999999988</v>
      </c>
    </row>
    <row r="76" spans="1:6" ht="14.4" customHeight="1" x14ac:dyDescent="0.3">
      <c r="A76" s="769" t="s">
        <v>3667</v>
      </c>
      <c r="B76" s="761"/>
      <c r="C76" s="750">
        <v>0</v>
      </c>
      <c r="D76" s="761">
        <v>1465.2600000000002</v>
      </c>
      <c r="E76" s="750">
        <v>1</v>
      </c>
      <c r="F76" s="762">
        <v>1465.2600000000002</v>
      </c>
    </row>
    <row r="77" spans="1:6" ht="14.4" customHeight="1" x14ac:dyDescent="0.3">
      <c r="A77" s="769" t="s">
        <v>3658</v>
      </c>
      <c r="B77" s="761"/>
      <c r="C77" s="750">
        <v>0</v>
      </c>
      <c r="D77" s="761">
        <v>1131.8499999999999</v>
      </c>
      <c r="E77" s="750">
        <v>1</v>
      </c>
      <c r="F77" s="762">
        <v>1131.8499999999999</v>
      </c>
    </row>
    <row r="78" spans="1:6" ht="14.4" customHeight="1" x14ac:dyDescent="0.3">
      <c r="A78" s="769" t="s">
        <v>3669</v>
      </c>
      <c r="B78" s="761"/>
      <c r="C78" s="750">
        <v>0</v>
      </c>
      <c r="D78" s="761">
        <v>875.04</v>
      </c>
      <c r="E78" s="750">
        <v>1</v>
      </c>
      <c r="F78" s="762">
        <v>875.04</v>
      </c>
    </row>
    <row r="79" spans="1:6" ht="14.4" customHeight="1" x14ac:dyDescent="0.3">
      <c r="A79" s="769" t="s">
        <v>3614</v>
      </c>
      <c r="B79" s="761"/>
      <c r="C79" s="750">
        <v>0</v>
      </c>
      <c r="D79" s="761">
        <v>2102.3799999999997</v>
      </c>
      <c r="E79" s="750">
        <v>1</v>
      </c>
      <c r="F79" s="762">
        <v>2102.3799999999997</v>
      </c>
    </row>
    <row r="80" spans="1:6" ht="14.4" customHeight="1" x14ac:dyDescent="0.3">
      <c r="A80" s="769" t="s">
        <v>3628</v>
      </c>
      <c r="B80" s="761"/>
      <c r="C80" s="750"/>
      <c r="D80" s="761">
        <v>0</v>
      </c>
      <c r="E80" s="750"/>
      <c r="F80" s="762">
        <v>0</v>
      </c>
    </row>
    <row r="81" spans="1:6" ht="14.4" customHeight="1" x14ac:dyDescent="0.3">
      <c r="A81" s="769" t="s">
        <v>3670</v>
      </c>
      <c r="B81" s="761"/>
      <c r="C81" s="750">
        <v>0</v>
      </c>
      <c r="D81" s="761">
        <v>257.64</v>
      </c>
      <c r="E81" s="750">
        <v>1</v>
      </c>
      <c r="F81" s="762">
        <v>257.64</v>
      </c>
    </row>
    <row r="82" spans="1:6" ht="14.4" customHeight="1" x14ac:dyDescent="0.3">
      <c r="A82" s="769" t="s">
        <v>3612</v>
      </c>
      <c r="B82" s="761"/>
      <c r="C82" s="750">
        <v>0</v>
      </c>
      <c r="D82" s="761">
        <v>885.18000000000006</v>
      </c>
      <c r="E82" s="750">
        <v>1</v>
      </c>
      <c r="F82" s="762">
        <v>885.18000000000006</v>
      </c>
    </row>
    <row r="83" spans="1:6" ht="14.4" customHeight="1" x14ac:dyDescent="0.3">
      <c r="A83" s="769" t="s">
        <v>3657</v>
      </c>
      <c r="B83" s="761"/>
      <c r="C83" s="750">
        <v>0</v>
      </c>
      <c r="D83" s="761">
        <v>273.48</v>
      </c>
      <c r="E83" s="750">
        <v>1</v>
      </c>
      <c r="F83" s="762">
        <v>273.48</v>
      </c>
    </row>
    <row r="84" spans="1:6" ht="14.4" customHeight="1" x14ac:dyDescent="0.3">
      <c r="A84" s="769" t="s">
        <v>3666</v>
      </c>
      <c r="B84" s="761"/>
      <c r="C84" s="750">
        <v>0</v>
      </c>
      <c r="D84" s="761">
        <v>1582.5299999999997</v>
      </c>
      <c r="E84" s="750">
        <v>1</v>
      </c>
      <c r="F84" s="762">
        <v>1582.5299999999997</v>
      </c>
    </row>
    <row r="85" spans="1:6" ht="14.4" customHeight="1" x14ac:dyDescent="0.3">
      <c r="A85" s="769" t="s">
        <v>3659</v>
      </c>
      <c r="B85" s="761"/>
      <c r="C85" s="750">
        <v>0</v>
      </c>
      <c r="D85" s="761">
        <v>152.52000000000001</v>
      </c>
      <c r="E85" s="750">
        <v>1</v>
      </c>
      <c r="F85" s="762">
        <v>152.52000000000001</v>
      </c>
    </row>
    <row r="86" spans="1:6" ht="14.4" customHeight="1" x14ac:dyDescent="0.3">
      <c r="A86" s="769" t="s">
        <v>3588</v>
      </c>
      <c r="B86" s="761">
        <v>0</v>
      </c>
      <c r="C86" s="750">
        <v>0</v>
      </c>
      <c r="D86" s="761">
        <v>1452.77</v>
      </c>
      <c r="E86" s="750">
        <v>1</v>
      </c>
      <c r="F86" s="762">
        <v>1452.77</v>
      </c>
    </row>
    <row r="87" spans="1:6" ht="14.4" customHeight="1" thickBot="1" x14ac:dyDescent="0.35">
      <c r="A87" s="770" t="s">
        <v>3649</v>
      </c>
      <c r="B87" s="765">
        <v>0</v>
      </c>
      <c r="C87" s="766">
        <v>0</v>
      </c>
      <c r="D87" s="765">
        <v>5474.1100000000006</v>
      </c>
      <c r="E87" s="766">
        <v>1</v>
      </c>
      <c r="F87" s="767">
        <v>5474.1100000000006</v>
      </c>
    </row>
    <row r="88" spans="1:6" ht="14.4" customHeight="1" thickBot="1" x14ac:dyDescent="0.35">
      <c r="A88" s="680" t="s">
        <v>3</v>
      </c>
      <c r="B88" s="681">
        <v>9973.9900000000016</v>
      </c>
      <c r="C88" s="682">
        <v>4.0959842763983158E-2</v>
      </c>
      <c r="D88" s="681">
        <v>233532.55999999994</v>
      </c>
      <c r="E88" s="682">
        <v>0.95904015723601677</v>
      </c>
      <c r="F88" s="683">
        <v>243506.54999999996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{35D5F5B5-EC85-41D1-AC8C-F020A40997C0}</x14:id>
        </ext>
      </extLst>
    </cfRule>
  </conditionalFormatting>
  <conditionalFormatting sqref="F15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{72072D20-D56A-4E6B-9811-C66FF49CBDC9}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D5F5B5-EC85-41D1-AC8C-F020A40997C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72072D20-D56A-4E6B-9811-C66FF49CBDC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4991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177</v>
      </c>
      <c r="G3" s="47">
        <f>SUBTOTAL(9,G6:G1048576)</f>
        <v>9973.9900000000034</v>
      </c>
      <c r="H3" s="48">
        <f>IF(M3=0,0,G3/M3)</f>
        <v>4.0959842763983137E-2</v>
      </c>
      <c r="I3" s="47">
        <f>SUBTOTAL(9,I6:I1048576)</f>
        <v>1103</v>
      </c>
      <c r="J3" s="47">
        <f>SUBTOTAL(9,J6:J1048576)</f>
        <v>233532.56000000014</v>
      </c>
      <c r="K3" s="48">
        <f>IF(M3=0,0,J3/M3)</f>
        <v>0.95904015723601688</v>
      </c>
      <c r="L3" s="47">
        <f>SUBTOTAL(9,L6:L1048576)</f>
        <v>1280</v>
      </c>
      <c r="M3" s="49">
        <f>SUBTOTAL(9,M6:M1048576)</f>
        <v>243506.55000000013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59" t="s">
        <v>168</v>
      </c>
      <c r="B5" s="771" t="s">
        <v>164</v>
      </c>
      <c r="C5" s="771" t="s">
        <v>90</v>
      </c>
      <c r="D5" s="771" t="s">
        <v>165</v>
      </c>
      <c r="E5" s="771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736" t="s">
        <v>3895</v>
      </c>
      <c r="B6" s="737" t="s">
        <v>3674</v>
      </c>
      <c r="C6" s="737" t="s">
        <v>2821</v>
      </c>
      <c r="D6" s="737" t="s">
        <v>2719</v>
      </c>
      <c r="E6" s="737" t="s">
        <v>3675</v>
      </c>
      <c r="F6" s="229"/>
      <c r="G6" s="229"/>
      <c r="H6" s="742">
        <v>0</v>
      </c>
      <c r="I6" s="229">
        <v>1</v>
      </c>
      <c r="J6" s="229">
        <v>48.98</v>
      </c>
      <c r="K6" s="742">
        <v>1</v>
      </c>
      <c r="L6" s="229">
        <v>1</v>
      </c>
      <c r="M6" s="760">
        <v>48.98</v>
      </c>
    </row>
    <row r="7" spans="1:13" ht="14.4" customHeight="1" x14ac:dyDescent="0.3">
      <c r="A7" s="743" t="s">
        <v>3895</v>
      </c>
      <c r="B7" s="745" t="s">
        <v>3799</v>
      </c>
      <c r="C7" s="745" t="s">
        <v>4560</v>
      </c>
      <c r="D7" s="745" t="s">
        <v>3566</v>
      </c>
      <c r="E7" s="745" t="s">
        <v>4561</v>
      </c>
      <c r="F7" s="761"/>
      <c r="G7" s="761"/>
      <c r="H7" s="750">
        <v>0</v>
      </c>
      <c r="I7" s="761">
        <v>1</v>
      </c>
      <c r="J7" s="761">
        <v>782.22</v>
      </c>
      <c r="K7" s="750">
        <v>1</v>
      </c>
      <c r="L7" s="761">
        <v>1</v>
      </c>
      <c r="M7" s="762">
        <v>782.22</v>
      </c>
    </row>
    <row r="8" spans="1:13" ht="14.4" customHeight="1" x14ac:dyDescent="0.3">
      <c r="A8" s="743" t="s">
        <v>3888</v>
      </c>
      <c r="B8" s="745" t="s">
        <v>4988</v>
      </c>
      <c r="C8" s="745" t="s">
        <v>4628</v>
      </c>
      <c r="D8" s="745" t="s">
        <v>4629</v>
      </c>
      <c r="E8" s="745" t="s">
        <v>4630</v>
      </c>
      <c r="F8" s="761">
        <v>1</v>
      </c>
      <c r="G8" s="761">
        <v>629.78</v>
      </c>
      <c r="H8" s="750">
        <v>1</v>
      </c>
      <c r="I8" s="761"/>
      <c r="J8" s="761"/>
      <c r="K8" s="750">
        <v>0</v>
      </c>
      <c r="L8" s="761">
        <v>1</v>
      </c>
      <c r="M8" s="762">
        <v>629.78</v>
      </c>
    </row>
    <row r="9" spans="1:13" ht="14.4" customHeight="1" x14ac:dyDescent="0.3">
      <c r="A9" s="743" t="s">
        <v>3888</v>
      </c>
      <c r="B9" s="745" t="s">
        <v>4988</v>
      </c>
      <c r="C9" s="745" t="s">
        <v>4631</v>
      </c>
      <c r="D9" s="745" t="s">
        <v>4632</v>
      </c>
      <c r="E9" s="745" t="s">
        <v>875</v>
      </c>
      <c r="F9" s="761"/>
      <c r="G9" s="761"/>
      <c r="H9" s="750">
        <v>0</v>
      </c>
      <c r="I9" s="761">
        <v>1</v>
      </c>
      <c r="J9" s="761">
        <v>97.97</v>
      </c>
      <c r="K9" s="750">
        <v>1</v>
      </c>
      <c r="L9" s="761">
        <v>1</v>
      </c>
      <c r="M9" s="762">
        <v>97.97</v>
      </c>
    </row>
    <row r="10" spans="1:13" ht="14.4" customHeight="1" x14ac:dyDescent="0.3">
      <c r="A10" s="743" t="s">
        <v>3888</v>
      </c>
      <c r="B10" s="745" t="s">
        <v>3686</v>
      </c>
      <c r="C10" s="745" t="s">
        <v>3052</v>
      </c>
      <c r="D10" s="745" t="s">
        <v>3687</v>
      </c>
      <c r="E10" s="745" t="s">
        <v>2970</v>
      </c>
      <c r="F10" s="761"/>
      <c r="G10" s="761"/>
      <c r="H10" s="750">
        <v>0</v>
      </c>
      <c r="I10" s="761">
        <v>4</v>
      </c>
      <c r="J10" s="761">
        <v>3547.64</v>
      </c>
      <c r="K10" s="750">
        <v>1</v>
      </c>
      <c r="L10" s="761">
        <v>4</v>
      </c>
      <c r="M10" s="762">
        <v>3547.64</v>
      </c>
    </row>
    <row r="11" spans="1:13" ht="14.4" customHeight="1" x14ac:dyDescent="0.3">
      <c r="A11" s="743" t="s">
        <v>3888</v>
      </c>
      <c r="B11" s="745" t="s">
        <v>3694</v>
      </c>
      <c r="C11" s="745" t="s">
        <v>4707</v>
      </c>
      <c r="D11" s="745" t="s">
        <v>2838</v>
      </c>
      <c r="E11" s="745" t="s">
        <v>2634</v>
      </c>
      <c r="F11" s="761"/>
      <c r="G11" s="761"/>
      <c r="H11" s="750">
        <v>0</v>
      </c>
      <c r="I11" s="761">
        <v>1</v>
      </c>
      <c r="J11" s="761">
        <v>172.82</v>
      </c>
      <c r="K11" s="750">
        <v>1</v>
      </c>
      <c r="L11" s="761">
        <v>1</v>
      </c>
      <c r="M11" s="762">
        <v>172.82</v>
      </c>
    </row>
    <row r="12" spans="1:13" ht="14.4" customHeight="1" x14ac:dyDescent="0.3">
      <c r="A12" s="743" t="s">
        <v>3888</v>
      </c>
      <c r="B12" s="745" t="s">
        <v>3694</v>
      </c>
      <c r="C12" s="745" t="s">
        <v>3217</v>
      </c>
      <c r="D12" s="745" t="s">
        <v>2842</v>
      </c>
      <c r="E12" s="745" t="s">
        <v>3218</v>
      </c>
      <c r="F12" s="761"/>
      <c r="G12" s="761"/>
      <c r="H12" s="750">
        <v>0</v>
      </c>
      <c r="I12" s="761">
        <v>2</v>
      </c>
      <c r="J12" s="761">
        <v>361.42</v>
      </c>
      <c r="K12" s="750">
        <v>1</v>
      </c>
      <c r="L12" s="761">
        <v>2</v>
      </c>
      <c r="M12" s="762">
        <v>361.42</v>
      </c>
    </row>
    <row r="13" spans="1:13" ht="14.4" customHeight="1" x14ac:dyDescent="0.3">
      <c r="A13" s="743" t="s">
        <v>3888</v>
      </c>
      <c r="B13" s="745" t="s">
        <v>3694</v>
      </c>
      <c r="C13" s="745" t="s">
        <v>2770</v>
      </c>
      <c r="D13" s="745" t="s">
        <v>2771</v>
      </c>
      <c r="E13" s="745" t="s">
        <v>3207</v>
      </c>
      <c r="F13" s="761"/>
      <c r="G13" s="761"/>
      <c r="H13" s="750">
        <v>0</v>
      </c>
      <c r="I13" s="761">
        <v>6</v>
      </c>
      <c r="J13" s="761">
        <v>637.79999999999995</v>
      </c>
      <c r="K13" s="750">
        <v>1</v>
      </c>
      <c r="L13" s="761">
        <v>6</v>
      </c>
      <c r="M13" s="762">
        <v>637.79999999999995</v>
      </c>
    </row>
    <row r="14" spans="1:13" ht="14.4" customHeight="1" x14ac:dyDescent="0.3">
      <c r="A14" s="743" t="s">
        <v>3888</v>
      </c>
      <c r="B14" s="745" t="s">
        <v>3694</v>
      </c>
      <c r="C14" s="745" t="s">
        <v>2837</v>
      </c>
      <c r="D14" s="745" t="s">
        <v>2838</v>
      </c>
      <c r="E14" s="745" t="s">
        <v>3695</v>
      </c>
      <c r="F14" s="761"/>
      <c r="G14" s="761"/>
      <c r="H14" s="750">
        <v>0</v>
      </c>
      <c r="I14" s="761">
        <v>1</v>
      </c>
      <c r="J14" s="761">
        <v>86.41</v>
      </c>
      <c r="K14" s="750">
        <v>1</v>
      </c>
      <c r="L14" s="761">
        <v>1</v>
      </c>
      <c r="M14" s="762">
        <v>86.41</v>
      </c>
    </row>
    <row r="15" spans="1:13" ht="14.4" customHeight="1" x14ac:dyDescent="0.3">
      <c r="A15" s="743" t="s">
        <v>3888</v>
      </c>
      <c r="B15" s="745" t="s">
        <v>3694</v>
      </c>
      <c r="C15" s="745" t="s">
        <v>2841</v>
      </c>
      <c r="D15" s="745" t="s">
        <v>2842</v>
      </c>
      <c r="E15" s="745" t="s">
        <v>3696</v>
      </c>
      <c r="F15" s="761"/>
      <c r="G15" s="761"/>
      <c r="H15" s="750">
        <v>0</v>
      </c>
      <c r="I15" s="761">
        <v>4</v>
      </c>
      <c r="J15" s="761">
        <v>396.02</v>
      </c>
      <c r="K15" s="750">
        <v>1</v>
      </c>
      <c r="L15" s="761">
        <v>4</v>
      </c>
      <c r="M15" s="762">
        <v>396.02</v>
      </c>
    </row>
    <row r="16" spans="1:13" ht="14.4" customHeight="1" x14ac:dyDescent="0.3">
      <c r="A16" s="743" t="s">
        <v>3888</v>
      </c>
      <c r="B16" s="745" t="s">
        <v>3697</v>
      </c>
      <c r="C16" s="745" t="s">
        <v>2932</v>
      </c>
      <c r="D16" s="745" t="s">
        <v>2933</v>
      </c>
      <c r="E16" s="745" t="s">
        <v>2934</v>
      </c>
      <c r="F16" s="761"/>
      <c r="G16" s="761"/>
      <c r="H16" s="750">
        <v>0</v>
      </c>
      <c r="I16" s="761">
        <v>9</v>
      </c>
      <c r="J16" s="761">
        <v>464.97</v>
      </c>
      <c r="K16" s="750">
        <v>1</v>
      </c>
      <c r="L16" s="761">
        <v>9</v>
      </c>
      <c r="M16" s="762">
        <v>464.97</v>
      </c>
    </row>
    <row r="17" spans="1:13" ht="14.4" customHeight="1" x14ac:dyDescent="0.3">
      <c r="A17" s="743" t="s">
        <v>3888</v>
      </c>
      <c r="B17" s="745" t="s">
        <v>3698</v>
      </c>
      <c r="C17" s="745" t="s">
        <v>3015</v>
      </c>
      <c r="D17" s="745" t="s">
        <v>3699</v>
      </c>
      <c r="E17" s="745" t="s">
        <v>3700</v>
      </c>
      <c r="F17" s="761"/>
      <c r="G17" s="761"/>
      <c r="H17" s="750">
        <v>0</v>
      </c>
      <c r="I17" s="761">
        <v>1</v>
      </c>
      <c r="J17" s="761">
        <v>126.09</v>
      </c>
      <c r="K17" s="750">
        <v>1</v>
      </c>
      <c r="L17" s="761">
        <v>1</v>
      </c>
      <c r="M17" s="762">
        <v>126.09</v>
      </c>
    </row>
    <row r="18" spans="1:13" ht="14.4" customHeight="1" x14ac:dyDescent="0.3">
      <c r="A18" s="743" t="s">
        <v>3888</v>
      </c>
      <c r="B18" s="745" t="s">
        <v>3698</v>
      </c>
      <c r="C18" s="745" t="s">
        <v>2910</v>
      </c>
      <c r="D18" s="745" t="s">
        <v>3701</v>
      </c>
      <c r="E18" s="745" t="s">
        <v>1389</v>
      </c>
      <c r="F18" s="761"/>
      <c r="G18" s="761"/>
      <c r="H18" s="750">
        <v>0</v>
      </c>
      <c r="I18" s="761">
        <v>4</v>
      </c>
      <c r="J18" s="761">
        <v>772.56</v>
      </c>
      <c r="K18" s="750">
        <v>1</v>
      </c>
      <c r="L18" s="761">
        <v>4</v>
      </c>
      <c r="M18" s="762">
        <v>772.56</v>
      </c>
    </row>
    <row r="19" spans="1:13" ht="14.4" customHeight="1" x14ac:dyDescent="0.3">
      <c r="A19" s="743" t="s">
        <v>3888</v>
      </c>
      <c r="B19" s="745" t="s">
        <v>3703</v>
      </c>
      <c r="C19" s="745" t="s">
        <v>4660</v>
      </c>
      <c r="D19" s="745" t="s">
        <v>580</v>
      </c>
      <c r="E19" s="745" t="s">
        <v>4661</v>
      </c>
      <c r="F19" s="761">
        <v>1</v>
      </c>
      <c r="G19" s="761">
        <v>0</v>
      </c>
      <c r="H19" s="750"/>
      <c r="I19" s="761"/>
      <c r="J19" s="761"/>
      <c r="K19" s="750"/>
      <c r="L19" s="761">
        <v>1</v>
      </c>
      <c r="M19" s="762">
        <v>0</v>
      </c>
    </row>
    <row r="20" spans="1:13" ht="14.4" customHeight="1" x14ac:dyDescent="0.3">
      <c r="A20" s="743" t="s">
        <v>3888</v>
      </c>
      <c r="B20" s="745" t="s">
        <v>3709</v>
      </c>
      <c r="C20" s="745" t="s">
        <v>2741</v>
      </c>
      <c r="D20" s="745" t="s">
        <v>2742</v>
      </c>
      <c r="E20" s="745" t="s">
        <v>3710</v>
      </c>
      <c r="F20" s="761"/>
      <c r="G20" s="761"/>
      <c r="H20" s="750">
        <v>0</v>
      </c>
      <c r="I20" s="761">
        <v>1</v>
      </c>
      <c r="J20" s="761">
        <v>75.28</v>
      </c>
      <c r="K20" s="750">
        <v>1</v>
      </c>
      <c r="L20" s="761">
        <v>1</v>
      </c>
      <c r="M20" s="762">
        <v>75.28</v>
      </c>
    </row>
    <row r="21" spans="1:13" ht="14.4" customHeight="1" x14ac:dyDescent="0.3">
      <c r="A21" s="743" t="s">
        <v>3888</v>
      </c>
      <c r="B21" s="745" t="s">
        <v>3709</v>
      </c>
      <c r="C21" s="745" t="s">
        <v>2745</v>
      </c>
      <c r="D21" s="745" t="s">
        <v>2742</v>
      </c>
      <c r="E21" s="745" t="s">
        <v>3711</v>
      </c>
      <c r="F21" s="761"/>
      <c r="G21" s="761"/>
      <c r="H21" s="750">
        <v>0</v>
      </c>
      <c r="I21" s="761">
        <v>2</v>
      </c>
      <c r="J21" s="761">
        <v>301.10000000000002</v>
      </c>
      <c r="K21" s="750">
        <v>1</v>
      </c>
      <c r="L21" s="761">
        <v>2</v>
      </c>
      <c r="M21" s="762">
        <v>301.10000000000002</v>
      </c>
    </row>
    <row r="22" spans="1:13" ht="14.4" customHeight="1" x14ac:dyDescent="0.3">
      <c r="A22" s="743" t="s">
        <v>3888</v>
      </c>
      <c r="B22" s="745" t="s">
        <v>3718</v>
      </c>
      <c r="C22" s="745" t="s">
        <v>968</v>
      </c>
      <c r="D22" s="745" t="s">
        <v>969</v>
      </c>
      <c r="E22" s="745" t="s">
        <v>970</v>
      </c>
      <c r="F22" s="761">
        <v>1</v>
      </c>
      <c r="G22" s="761">
        <v>56.23</v>
      </c>
      <c r="H22" s="750">
        <v>1</v>
      </c>
      <c r="I22" s="761"/>
      <c r="J22" s="761"/>
      <c r="K22" s="750">
        <v>0</v>
      </c>
      <c r="L22" s="761">
        <v>1</v>
      </c>
      <c r="M22" s="762">
        <v>56.23</v>
      </c>
    </row>
    <row r="23" spans="1:13" ht="14.4" customHeight="1" x14ac:dyDescent="0.3">
      <c r="A23" s="743" t="s">
        <v>3888</v>
      </c>
      <c r="B23" s="745" t="s">
        <v>3718</v>
      </c>
      <c r="C23" s="745" t="s">
        <v>1214</v>
      </c>
      <c r="D23" s="745" t="s">
        <v>1215</v>
      </c>
      <c r="E23" s="745" t="s">
        <v>1146</v>
      </c>
      <c r="F23" s="761">
        <v>3</v>
      </c>
      <c r="G23" s="761">
        <v>101.19</v>
      </c>
      <c r="H23" s="750">
        <v>1</v>
      </c>
      <c r="I23" s="761"/>
      <c r="J23" s="761"/>
      <c r="K23" s="750">
        <v>0</v>
      </c>
      <c r="L23" s="761">
        <v>3</v>
      </c>
      <c r="M23" s="762">
        <v>101.19</v>
      </c>
    </row>
    <row r="24" spans="1:13" ht="14.4" customHeight="1" x14ac:dyDescent="0.3">
      <c r="A24" s="743" t="s">
        <v>3888</v>
      </c>
      <c r="B24" s="745" t="s">
        <v>4989</v>
      </c>
      <c r="C24" s="745" t="s">
        <v>957</v>
      </c>
      <c r="D24" s="745" t="s">
        <v>4230</v>
      </c>
      <c r="E24" s="745" t="s">
        <v>1072</v>
      </c>
      <c r="F24" s="761">
        <v>3</v>
      </c>
      <c r="G24" s="761">
        <v>180.06</v>
      </c>
      <c r="H24" s="750">
        <v>1</v>
      </c>
      <c r="I24" s="761"/>
      <c r="J24" s="761"/>
      <c r="K24" s="750">
        <v>0</v>
      </c>
      <c r="L24" s="761">
        <v>3</v>
      </c>
      <c r="M24" s="762">
        <v>180.06</v>
      </c>
    </row>
    <row r="25" spans="1:13" ht="14.4" customHeight="1" x14ac:dyDescent="0.3">
      <c r="A25" s="743" t="s">
        <v>3888</v>
      </c>
      <c r="B25" s="745" t="s">
        <v>3719</v>
      </c>
      <c r="C25" s="745" t="s">
        <v>2828</v>
      </c>
      <c r="D25" s="745" t="s">
        <v>2829</v>
      </c>
      <c r="E25" s="745" t="s">
        <v>2443</v>
      </c>
      <c r="F25" s="761"/>
      <c r="G25" s="761"/>
      <c r="H25" s="750">
        <v>0</v>
      </c>
      <c r="I25" s="761">
        <v>29</v>
      </c>
      <c r="J25" s="761">
        <v>1214.81</v>
      </c>
      <c r="K25" s="750">
        <v>1</v>
      </c>
      <c r="L25" s="761">
        <v>29</v>
      </c>
      <c r="M25" s="762">
        <v>1214.81</v>
      </c>
    </row>
    <row r="26" spans="1:13" ht="14.4" customHeight="1" x14ac:dyDescent="0.3">
      <c r="A26" s="743" t="s">
        <v>3888</v>
      </c>
      <c r="B26" s="745" t="s">
        <v>3720</v>
      </c>
      <c r="C26" s="745" t="s">
        <v>3916</v>
      </c>
      <c r="D26" s="745" t="s">
        <v>3917</v>
      </c>
      <c r="E26" s="745" t="s">
        <v>3918</v>
      </c>
      <c r="F26" s="761">
        <v>9</v>
      </c>
      <c r="G26" s="761">
        <v>282.87</v>
      </c>
      <c r="H26" s="750">
        <v>1</v>
      </c>
      <c r="I26" s="761"/>
      <c r="J26" s="761"/>
      <c r="K26" s="750">
        <v>0</v>
      </c>
      <c r="L26" s="761">
        <v>9</v>
      </c>
      <c r="M26" s="762">
        <v>282.87</v>
      </c>
    </row>
    <row r="27" spans="1:13" ht="14.4" customHeight="1" x14ac:dyDescent="0.3">
      <c r="A27" s="743" t="s">
        <v>3888</v>
      </c>
      <c r="B27" s="745" t="s">
        <v>3720</v>
      </c>
      <c r="C27" s="745" t="s">
        <v>3919</v>
      </c>
      <c r="D27" s="745" t="s">
        <v>3917</v>
      </c>
      <c r="E27" s="745" t="s">
        <v>3920</v>
      </c>
      <c r="F27" s="761">
        <v>2</v>
      </c>
      <c r="G27" s="761">
        <v>0</v>
      </c>
      <c r="H27" s="750"/>
      <c r="I27" s="761"/>
      <c r="J27" s="761"/>
      <c r="K27" s="750"/>
      <c r="L27" s="761">
        <v>2</v>
      </c>
      <c r="M27" s="762">
        <v>0</v>
      </c>
    </row>
    <row r="28" spans="1:13" ht="14.4" customHeight="1" x14ac:dyDescent="0.3">
      <c r="A28" s="743" t="s">
        <v>3888</v>
      </c>
      <c r="B28" s="745" t="s">
        <v>3720</v>
      </c>
      <c r="C28" s="745" t="s">
        <v>2815</v>
      </c>
      <c r="D28" s="745" t="s">
        <v>2816</v>
      </c>
      <c r="E28" s="745" t="s">
        <v>1293</v>
      </c>
      <c r="F28" s="761"/>
      <c r="G28" s="761"/>
      <c r="H28" s="750">
        <v>0</v>
      </c>
      <c r="I28" s="761">
        <v>21</v>
      </c>
      <c r="J28" s="761">
        <v>942.69000000000028</v>
      </c>
      <c r="K28" s="750">
        <v>1</v>
      </c>
      <c r="L28" s="761">
        <v>21</v>
      </c>
      <c r="M28" s="762">
        <v>942.69000000000028</v>
      </c>
    </row>
    <row r="29" spans="1:13" ht="14.4" customHeight="1" x14ac:dyDescent="0.3">
      <c r="A29" s="743" t="s">
        <v>3888</v>
      </c>
      <c r="B29" s="745" t="s">
        <v>3720</v>
      </c>
      <c r="C29" s="745" t="s">
        <v>4416</v>
      </c>
      <c r="D29" s="745" t="s">
        <v>4417</v>
      </c>
      <c r="E29" s="745" t="s">
        <v>1293</v>
      </c>
      <c r="F29" s="761">
        <v>9</v>
      </c>
      <c r="G29" s="761">
        <v>404.01</v>
      </c>
      <c r="H29" s="750">
        <v>1</v>
      </c>
      <c r="I29" s="761"/>
      <c r="J29" s="761"/>
      <c r="K29" s="750">
        <v>0</v>
      </c>
      <c r="L29" s="761">
        <v>9</v>
      </c>
      <c r="M29" s="762">
        <v>404.01</v>
      </c>
    </row>
    <row r="30" spans="1:13" ht="14.4" customHeight="1" x14ac:dyDescent="0.3">
      <c r="A30" s="743" t="s">
        <v>3888</v>
      </c>
      <c r="B30" s="745" t="s">
        <v>3721</v>
      </c>
      <c r="C30" s="745" t="s">
        <v>2944</v>
      </c>
      <c r="D30" s="745" t="s">
        <v>2945</v>
      </c>
      <c r="E30" s="745" t="s">
        <v>2233</v>
      </c>
      <c r="F30" s="761"/>
      <c r="G30" s="761"/>
      <c r="H30" s="750">
        <v>0</v>
      </c>
      <c r="I30" s="761">
        <v>10</v>
      </c>
      <c r="J30" s="761">
        <v>448.90000000000003</v>
      </c>
      <c r="K30" s="750">
        <v>1</v>
      </c>
      <c r="L30" s="761">
        <v>10</v>
      </c>
      <c r="M30" s="762">
        <v>448.90000000000003</v>
      </c>
    </row>
    <row r="31" spans="1:13" ht="14.4" customHeight="1" x14ac:dyDescent="0.3">
      <c r="A31" s="743" t="s">
        <v>3888</v>
      </c>
      <c r="B31" s="745" t="s">
        <v>3722</v>
      </c>
      <c r="C31" s="745" t="s">
        <v>3904</v>
      </c>
      <c r="D31" s="745" t="s">
        <v>1388</v>
      </c>
      <c r="E31" s="745" t="s">
        <v>1289</v>
      </c>
      <c r="F31" s="761"/>
      <c r="G31" s="761"/>
      <c r="H31" s="750"/>
      <c r="I31" s="761">
        <v>1</v>
      </c>
      <c r="J31" s="761">
        <v>0</v>
      </c>
      <c r="K31" s="750"/>
      <c r="L31" s="761">
        <v>1</v>
      </c>
      <c r="M31" s="762">
        <v>0</v>
      </c>
    </row>
    <row r="32" spans="1:13" ht="14.4" customHeight="1" x14ac:dyDescent="0.3">
      <c r="A32" s="743" t="s">
        <v>3888</v>
      </c>
      <c r="B32" s="745" t="s">
        <v>3722</v>
      </c>
      <c r="C32" s="745" t="s">
        <v>1391</v>
      </c>
      <c r="D32" s="745" t="s">
        <v>1388</v>
      </c>
      <c r="E32" s="745" t="s">
        <v>1289</v>
      </c>
      <c r="F32" s="761"/>
      <c r="G32" s="761"/>
      <c r="H32" s="750">
        <v>0</v>
      </c>
      <c r="I32" s="761">
        <v>3</v>
      </c>
      <c r="J32" s="761">
        <v>182.76</v>
      </c>
      <c r="K32" s="750">
        <v>1</v>
      </c>
      <c r="L32" s="761">
        <v>3</v>
      </c>
      <c r="M32" s="762">
        <v>182.76</v>
      </c>
    </row>
    <row r="33" spans="1:13" ht="14.4" customHeight="1" x14ac:dyDescent="0.3">
      <c r="A33" s="743" t="s">
        <v>3888</v>
      </c>
      <c r="B33" s="745" t="s">
        <v>3723</v>
      </c>
      <c r="C33" s="745" t="s">
        <v>3035</v>
      </c>
      <c r="D33" s="745" t="s">
        <v>3036</v>
      </c>
      <c r="E33" s="745" t="s">
        <v>3037</v>
      </c>
      <c r="F33" s="761"/>
      <c r="G33" s="761"/>
      <c r="H33" s="750">
        <v>0</v>
      </c>
      <c r="I33" s="761">
        <v>1</v>
      </c>
      <c r="J33" s="761">
        <v>55.38</v>
      </c>
      <c r="K33" s="750">
        <v>1</v>
      </c>
      <c r="L33" s="761">
        <v>1</v>
      </c>
      <c r="M33" s="762">
        <v>55.38</v>
      </c>
    </row>
    <row r="34" spans="1:13" ht="14.4" customHeight="1" x14ac:dyDescent="0.3">
      <c r="A34" s="743" t="s">
        <v>3888</v>
      </c>
      <c r="B34" s="745" t="s">
        <v>3723</v>
      </c>
      <c r="C34" s="745" t="s">
        <v>4717</v>
      </c>
      <c r="D34" s="745" t="s">
        <v>4718</v>
      </c>
      <c r="E34" s="745" t="s">
        <v>3732</v>
      </c>
      <c r="F34" s="761">
        <v>2</v>
      </c>
      <c r="G34" s="761">
        <v>103.38</v>
      </c>
      <c r="H34" s="750">
        <v>1</v>
      </c>
      <c r="I34" s="761"/>
      <c r="J34" s="761"/>
      <c r="K34" s="750">
        <v>0</v>
      </c>
      <c r="L34" s="761">
        <v>2</v>
      </c>
      <c r="M34" s="762">
        <v>103.38</v>
      </c>
    </row>
    <row r="35" spans="1:13" ht="14.4" customHeight="1" x14ac:dyDescent="0.3">
      <c r="A35" s="743" t="s">
        <v>3888</v>
      </c>
      <c r="B35" s="745" t="s">
        <v>3733</v>
      </c>
      <c r="C35" s="745" t="s">
        <v>3039</v>
      </c>
      <c r="D35" s="745" t="s">
        <v>3040</v>
      </c>
      <c r="E35" s="745" t="s">
        <v>3041</v>
      </c>
      <c r="F35" s="761"/>
      <c r="G35" s="761"/>
      <c r="H35" s="750">
        <v>0</v>
      </c>
      <c r="I35" s="761">
        <v>3</v>
      </c>
      <c r="J35" s="761">
        <v>302.76</v>
      </c>
      <c r="K35" s="750">
        <v>1</v>
      </c>
      <c r="L35" s="761">
        <v>3</v>
      </c>
      <c r="M35" s="762">
        <v>302.76</v>
      </c>
    </row>
    <row r="36" spans="1:13" ht="14.4" customHeight="1" x14ac:dyDescent="0.3">
      <c r="A36" s="743" t="s">
        <v>3888</v>
      </c>
      <c r="B36" s="745" t="s">
        <v>3733</v>
      </c>
      <c r="C36" s="745" t="s">
        <v>4732</v>
      </c>
      <c r="D36" s="745" t="s">
        <v>4733</v>
      </c>
      <c r="E36" s="745" t="s">
        <v>4734</v>
      </c>
      <c r="F36" s="761">
        <v>2</v>
      </c>
      <c r="G36" s="761">
        <v>353.64</v>
      </c>
      <c r="H36" s="750">
        <v>1</v>
      </c>
      <c r="I36" s="761"/>
      <c r="J36" s="761"/>
      <c r="K36" s="750">
        <v>0</v>
      </c>
      <c r="L36" s="761">
        <v>2</v>
      </c>
      <c r="M36" s="762">
        <v>353.64</v>
      </c>
    </row>
    <row r="37" spans="1:13" ht="14.4" customHeight="1" x14ac:dyDescent="0.3">
      <c r="A37" s="743" t="s">
        <v>3888</v>
      </c>
      <c r="B37" s="745" t="s">
        <v>3734</v>
      </c>
      <c r="C37" s="745" t="s">
        <v>4502</v>
      </c>
      <c r="D37" s="745" t="s">
        <v>4503</v>
      </c>
      <c r="E37" s="745" t="s">
        <v>1398</v>
      </c>
      <c r="F37" s="761"/>
      <c r="G37" s="761"/>
      <c r="H37" s="750">
        <v>0</v>
      </c>
      <c r="I37" s="761">
        <v>3</v>
      </c>
      <c r="J37" s="761">
        <v>302.76</v>
      </c>
      <c r="K37" s="750">
        <v>1</v>
      </c>
      <c r="L37" s="761">
        <v>3</v>
      </c>
      <c r="M37" s="762">
        <v>302.76</v>
      </c>
    </row>
    <row r="38" spans="1:13" ht="14.4" customHeight="1" x14ac:dyDescent="0.3">
      <c r="A38" s="743" t="s">
        <v>3888</v>
      </c>
      <c r="B38" s="745" t="s">
        <v>3734</v>
      </c>
      <c r="C38" s="745" t="s">
        <v>2721</v>
      </c>
      <c r="D38" s="745" t="s">
        <v>2722</v>
      </c>
      <c r="E38" s="745" t="s">
        <v>2723</v>
      </c>
      <c r="F38" s="761"/>
      <c r="G38" s="761"/>
      <c r="H38" s="750">
        <v>0</v>
      </c>
      <c r="I38" s="761">
        <v>4</v>
      </c>
      <c r="J38" s="761">
        <v>43.52</v>
      </c>
      <c r="K38" s="750">
        <v>1</v>
      </c>
      <c r="L38" s="761">
        <v>4</v>
      </c>
      <c r="M38" s="762">
        <v>43.52</v>
      </c>
    </row>
    <row r="39" spans="1:13" ht="14.4" customHeight="1" x14ac:dyDescent="0.3">
      <c r="A39" s="743" t="s">
        <v>3888</v>
      </c>
      <c r="B39" s="745" t="s">
        <v>3734</v>
      </c>
      <c r="C39" s="745" t="s">
        <v>4082</v>
      </c>
      <c r="D39" s="745" t="s">
        <v>2722</v>
      </c>
      <c r="E39" s="745" t="s">
        <v>4083</v>
      </c>
      <c r="F39" s="761"/>
      <c r="G39" s="761"/>
      <c r="H39" s="750">
        <v>0</v>
      </c>
      <c r="I39" s="761">
        <v>14</v>
      </c>
      <c r="J39" s="761">
        <v>306.88</v>
      </c>
      <c r="K39" s="750">
        <v>1</v>
      </c>
      <c r="L39" s="761">
        <v>14</v>
      </c>
      <c r="M39" s="762">
        <v>306.88</v>
      </c>
    </row>
    <row r="40" spans="1:13" ht="14.4" customHeight="1" x14ac:dyDescent="0.3">
      <c r="A40" s="743" t="s">
        <v>3888</v>
      </c>
      <c r="B40" s="745" t="s">
        <v>3734</v>
      </c>
      <c r="C40" s="745" t="s">
        <v>4364</v>
      </c>
      <c r="D40" s="745" t="s">
        <v>2725</v>
      </c>
      <c r="E40" s="745" t="s">
        <v>4365</v>
      </c>
      <c r="F40" s="761"/>
      <c r="G40" s="761"/>
      <c r="H40" s="750">
        <v>0</v>
      </c>
      <c r="I40" s="761">
        <v>4</v>
      </c>
      <c r="J40" s="761">
        <v>134.88</v>
      </c>
      <c r="K40" s="750">
        <v>1</v>
      </c>
      <c r="L40" s="761">
        <v>4</v>
      </c>
      <c r="M40" s="762">
        <v>134.88</v>
      </c>
    </row>
    <row r="41" spans="1:13" ht="14.4" customHeight="1" x14ac:dyDescent="0.3">
      <c r="A41" s="743" t="s">
        <v>3888</v>
      </c>
      <c r="B41" s="745" t="s">
        <v>3734</v>
      </c>
      <c r="C41" s="745" t="s">
        <v>4735</v>
      </c>
      <c r="D41" s="745" t="s">
        <v>2725</v>
      </c>
      <c r="E41" s="745" t="s">
        <v>4736</v>
      </c>
      <c r="F41" s="761"/>
      <c r="G41" s="761"/>
      <c r="H41" s="750">
        <v>0</v>
      </c>
      <c r="I41" s="761">
        <v>1</v>
      </c>
      <c r="J41" s="761">
        <v>56.18</v>
      </c>
      <c r="K41" s="750">
        <v>1</v>
      </c>
      <c r="L41" s="761">
        <v>1</v>
      </c>
      <c r="M41" s="762">
        <v>56.18</v>
      </c>
    </row>
    <row r="42" spans="1:13" ht="14.4" customHeight="1" x14ac:dyDescent="0.3">
      <c r="A42" s="743" t="s">
        <v>3888</v>
      </c>
      <c r="B42" s="745" t="s">
        <v>3734</v>
      </c>
      <c r="C42" s="745" t="s">
        <v>2845</v>
      </c>
      <c r="D42" s="745" t="s">
        <v>3735</v>
      </c>
      <c r="E42" s="745" t="s">
        <v>1289</v>
      </c>
      <c r="F42" s="761"/>
      <c r="G42" s="761"/>
      <c r="H42" s="750">
        <v>0</v>
      </c>
      <c r="I42" s="761">
        <v>3</v>
      </c>
      <c r="J42" s="761">
        <v>202.26</v>
      </c>
      <c r="K42" s="750">
        <v>1</v>
      </c>
      <c r="L42" s="761">
        <v>3</v>
      </c>
      <c r="M42" s="762">
        <v>202.26</v>
      </c>
    </row>
    <row r="43" spans="1:13" ht="14.4" customHeight="1" x14ac:dyDescent="0.3">
      <c r="A43" s="743" t="s">
        <v>3888</v>
      </c>
      <c r="B43" s="745" t="s">
        <v>3744</v>
      </c>
      <c r="C43" s="745" t="s">
        <v>4677</v>
      </c>
      <c r="D43" s="745" t="s">
        <v>4678</v>
      </c>
      <c r="E43" s="745" t="s">
        <v>4679</v>
      </c>
      <c r="F43" s="761">
        <v>3</v>
      </c>
      <c r="G43" s="761">
        <v>100.59</v>
      </c>
      <c r="H43" s="750">
        <v>1</v>
      </c>
      <c r="I43" s="761"/>
      <c r="J43" s="761"/>
      <c r="K43" s="750">
        <v>0</v>
      </c>
      <c r="L43" s="761">
        <v>3</v>
      </c>
      <c r="M43" s="762">
        <v>100.59</v>
      </c>
    </row>
    <row r="44" spans="1:13" ht="14.4" customHeight="1" x14ac:dyDescent="0.3">
      <c r="A44" s="743" t="s">
        <v>3888</v>
      </c>
      <c r="B44" s="745" t="s">
        <v>3744</v>
      </c>
      <c r="C44" s="745" t="s">
        <v>4680</v>
      </c>
      <c r="D44" s="745" t="s">
        <v>4678</v>
      </c>
      <c r="E44" s="745" t="s">
        <v>604</v>
      </c>
      <c r="F44" s="761">
        <v>3</v>
      </c>
      <c r="G44" s="761">
        <v>0</v>
      </c>
      <c r="H44" s="750"/>
      <c r="I44" s="761"/>
      <c r="J44" s="761"/>
      <c r="K44" s="750"/>
      <c r="L44" s="761">
        <v>3</v>
      </c>
      <c r="M44" s="762">
        <v>0</v>
      </c>
    </row>
    <row r="45" spans="1:13" ht="14.4" customHeight="1" x14ac:dyDescent="0.3">
      <c r="A45" s="743" t="s">
        <v>3888</v>
      </c>
      <c r="B45" s="745" t="s">
        <v>3744</v>
      </c>
      <c r="C45" s="745" t="s">
        <v>4681</v>
      </c>
      <c r="D45" s="745" t="s">
        <v>4678</v>
      </c>
      <c r="E45" s="745" t="s">
        <v>4682</v>
      </c>
      <c r="F45" s="761">
        <v>2</v>
      </c>
      <c r="G45" s="761">
        <v>0</v>
      </c>
      <c r="H45" s="750"/>
      <c r="I45" s="761"/>
      <c r="J45" s="761"/>
      <c r="K45" s="750"/>
      <c r="L45" s="761">
        <v>2</v>
      </c>
      <c r="M45" s="762">
        <v>0</v>
      </c>
    </row>
    <row r="46" spans="1:13" ht="14.4" customHeight="1" x14ac:dyDescent="0.3">
      <c r="A46" s="743" t="s">
        <v>3888</v>
      </c>
      <c r="B46" s="745" t="s">
        <v>3749</v>
      </c>
      <c r="C46" s="745" t="s">
        <v>4683</v>
      </c>
      <c r="D46" s="745" t="s">
        <v>4684</v>
      </c>
      <c r="E46" s="745" t="s">
        <v>4685</v>
      </c>
      <c r="F46" s="761">
        <v>1</v>
      </c>
      <c r="G46" s="761">
        <v>0</v>
      </c>
      <c r="H46" s="750"/>
      <c r="I46" s="761"/>
      <c r="J46" s="761"/>
      <c r="K46" s="750"/>
      <c r="L46" s="761">
        <v>1</v>
      </c>
      <c r="M46" s="762">
        <v>0</v>
      </c>
    </row>
    <row r="47" spans="1:13" ht="14.4" customHeight="1" x14ac:dyDescent="0.3">
      <c r="A47" s="743" t="s">
        <v>3888</v>
      </c>
      <c r="B47" s="745" t="s">
        <v>3749</v>
      </c>
      <c r="C47" s="745" t="s">
        <v>3150</v>
      </c>
      <c r="D47" s="745" t="s">
        <v>2753</v>
      </c>
      <c r="E47" s="745" t="s">
        <v>1601</v>
      </c>
      <c r="F47" s="761"/>
      <c r="G47" s="761"/>
      <c r="H47" s="750">
        <v>0</v>
      </c>
      <c r="I47" s="761">
        <v>4</v>
      </c>
      <c r="J47" s="761">
        <v>494.61</v>
      </c>
      <c r="K47" s="750">
        <v>1</v>
      </c>
      <c r="L47" s="761">
        <v>4</v>
      </c>
      <c r="M47" s="762">
        <v>494.61</v>
      </c>
    </row>
    <row r="48" spans="1:13" ht="14.4" customHeight="1" x14ac:dyDescent="0.3">
      <c r="A48" s="743" t="s">
        <v>3888</v>
      </c>
      <c r="B48" s="745" t="s">
        <v>3749</v>
      </c>
      <c r="C48" s="745" t="s">
        <v>4686</v>
      </c>
      <c r="D48" s="745" t="s">
        <v>4687</v>
      </c>
      <c r="E48" s="745" t="s">
        <v>4688</v>
      </c>
      <c r="F48" s="761">
        <v>2</v>
      </c>
      <c r="G48" s="761">
        <v>0</v>
      </c>
      <c r="H48" s="750"/>
      <c r="I48" s="761"/>
      <c r="J48" s="761"/>
      <c r="K48" s="750"/>
      <c r="L48" s="761">
        <v>2</v>
      </c>
      <c r="M48" s="762">
        <v>0</v>
      </c>
    </row>
    <row r="49" spans="1:13" ht="14.4" customHeight="1" x14ac:dyDescent="0.3">
      <c r="A49" s="743" t="s">
        <v>3888</v>
      </c>
      <c r="B49" s="745" t="s">
        <v>3749</v>
      </c>
      <c r="C49" s="745" t="s">
        <v>4689</v>
      </c>
      <c r="D49" s="745" t="s">
        <v>4684</v>
      </c>
      <c r="E49" s="745" t="s">
        <v>4690</v>
      </c>
      <c r="F49" s="761">
        <v>5</v>
      </c>
      <c r="G49" s="761">
        <v>0</v>
      </c>
      <c r="H49" s="750"/>
      <c r="I49" s="761"/>
      <c r="J49" s="761"/>
      <c r="K49" s="750"/>
      <c r="L49" s="761">
        <v>5</v>
      </c>
      <c r="M49" s="762">
        <v>0</v>
      </c>
    </row>
    <row r="50" spans="1:13" ht="14.4" customHeight="1" x14ac:dyDescent="0.3">
      <c r="A50" s="743" t="s">
        <v>3888</v>
      </c>
      <c r="B50" s="745" t="s">
        <v>3749</v>
      </c>
      <c r="C50" s="745" t="s">
        <v>4691</v>
      </c>
      <c r="D50" s="745" t="s">
        <v>4684</v>
      </c>
      <c r="E50" s="745" t="s">
        <v>4692</v>
      </c>
      <c r="F50" s="761">
        <v>3</v>
      </c>
      <c r="G50" s="761">
        <v>75.900000000000006</v>
      </c>
      <c r="H50" s="750">
        <v>1</v>
      </c>
      <c r="I50" s="761"/>
      <c r="J50" s="761"/>
      <c r="K50" s="750">
        <v>0</v>
      </c>
      <c r="L50" s="761">
        <v>3</v>
      </c>
      <c r="M50" s="762">
        <v>75.900000000000006</v>
      </c>
    </row>
    <row r="51" spans="1:13" ht="14.4" customHeight="1" x14ac:dyDescent="0.3">
      <c r="A51" s="743" t="s">
        <v>3888</v>
      </c>
      <c r="B51" s="745" t="s">
        <v>3749</v>
      </c>
      <c r="C51" s="745" t="s">
        <v>4693</v>
      </c>
      <c r="D51" s="745" t="s">
        <v>4687</v>
      </c>
      <c r="E51" s="745" t="s">
        <v>4694</v>
      </c>
      <c r="F51" s="761">
        <v>1</v>
      </c>
      <c r="G51" s="761">
        <v>0</v>
      </c>
      <c r="H51" s="750"/>
      <c r="I51" s="761"/>
      <c r="J51" s="761"/>
      <c r="K51" s="750"/>
      <c r="L51" s="761">
        <v>1</v>
      </c>
      <c r="M51" s="762">
        <v>0</v>
      </c>
    </row>
    <row r="52" spans="1:13" ht="14.4" customHeight="1" x14ac:dyDescent="0.3">
      <c r="A52" s="743" t="s">
        <v>3888</v>
      </c>
      <c r="B52" s="745" t="s">
        <v>3751</v>
      </c>
      <c r="C52" s="745" t="s">
        <v>4581</v>
      </c>
      <c r="D52" s="745" t="s">
        <v>4289</v>
      </c>
      <c r="E52" s="745" t="s">
        <v>4582</v>
      </c>
      <c r="F52" s="761"/>
      <c r="G52" s="761"/>
      <c r="H52" s="750">
        <v>0</v>
      </c>
      <c r="I52" s="761">
        <v>1</v>
      </c>
      <c r="J52" s="761">
        <v>391.77</v>
      </c>
      <c r="K52" s="750">
        <v>1</v>
      </c>
      <c r="L52" s="761">
        <v>1</v>
      </c>
      <c r="M52" s="762">
        <v>391.77</v>
      </c>
    </row>
    <row r="53" spans="1:13" ht="14.4" customHeight="1" x14ac:dyDescent="0.3">
      <c r="A53" s="743" t="s">
        <v>3888</v>
      </c>
      <c r="B53" s="745" t="s">
        <v>3751</v>
      </c>
      <c r="C53" s="745" t="s">
        <v>4583</v>
      </c>
      <c r="D53" s="745" t="s">
        <v>4291</v>
      </c>
      <c r="E53" s="745" t="s">
        <v>4451</v>
      </c>
      <c r="F53" s="761"/>
      <c r="G53" s="761"/>
      <c r="H53" s="750">
        <v>0</v>
      </c>
      <c r="I53" s="761">
        <v>1</v>
      </c>
      <c r="J53" s="761">
        <v>605.65</v>
      </c>
      <c r="K53" s="750">
        <v>1</v>
      </c>
      <c r="L53" s="761">
        <v>1</v>
      </c>
      <c r="M53" s="762">
        <v>605.65</v>
      </c>
    </row>
    <row r="54" spans="1:13" ht="14.4" customHeight="1" x14ac:dyDescent="0.3">
      <c r="A54" s="743" t="s">
        <v>3888</v>
      </c>
      <c r="B54" s="745" t="s">
        <v>3751</v>
      </c>
      <c r="C54" s="745" t="s">
        <v>2899</v>
      </c>
      <c r="D54" s="745" t="s">
        <v>3044</v>
      </c>
      <c r="E54" s="745" t="s">
        <v>1105</v>
      </c>
      <c r="F54" s="761"/>
      <c r="G54" s="761"/>
      <c r="H54" s="750">
        <v>0</v>
      </c>
      <c r="I54" s="761">
        <v>23</v>
      </c>
      <c r="J54" s="761">
        <v>1501.8999999999999</v>
      </c>
      <c r="K54" s="750">
        <v>1</v>
      </c>
      <c r="L54" s="761">
        <v>23</v>
      </c>
      <c r="M54" s="762">
        <v>1501.8999999999999</v>
      </c>
    </row>
    <row r="55" spans="1:13" ht="14.4" customHeight="1" x14ac:dyDescent="0.3">
      <c r="A55" s="743" t="s">
        <v>3888</v>
      </c>
      <c r="B55" s="745" t="s">
        <v>3751</v>
      </c>
      <c r="C55" s="745" t="s">
        <v>2902</v>
      </c>
      <c r="D55" s="745" t="s">
        <v>2907</v>
      </c>
      <c r="E55" s="745" t="s">
        <v>1108</v>
      </c>
      <c r="F55" s="761"/>
      <c r="G55" s="761"/>
      <c r="H55" s="750">
        <v>0</v>
      </c>
      <c r="I55" s="761">
        <v>46</v>
      </c>
      <c r="J55" s="761">
        <v>6007.1399999999994</v>
      </c>
      <c r="K55" s="750">
        <v>1</v>
      </c>
      <c r="L55" s="761">
        <v>46</v>
      </c>
      <c r="M55" s="762">
        <v>6007.1399999999994</v>
      </c>
    </row>
    <row r="56" spans="1:13" ht="14.4" customHeight="1" x14ac:dyDescent="0.3">
      <c r="A56" s="743" t="s">
        <v>3888</v>
      </c>
      <c r="B56" s="745" t="s">
        <v>3751</v>
      </c>
      <c r="C56" s="745" t="s">
        <v>3008</v>
      </c>
      <c r="D56" s="745" t="s">
        <v>3012</v>
      </c>
      <c r="E56" s="745" t="s">
        <v>3752</v>
      </c>
      <c r="F56" s="761"/>
      <c r="G56" s="761"/>
      <c r="H56" s="750">
        <v>0</v>
      </c>
      <c r="I56" s="761">
        <v>17</v>
      </c>
      <c r="J56" s="761">
        <v>3431.96</v>
      </c>
      <c r="K56" s="750">
        <v>1</v>
      </c>
      <c r="L56" s="761">
        <v>17</v>
      </c>
      <c r="M56" s="762">
        <v>3431.96</v>
      </c>
    </row>
    <row r="57" spans="1:13" ht="14.4" customHeight="1" x14ac:dyDescent="0.3">
      <c r="A57" s="743" t="s">
        <v>3888</v>
      </c>
      <c r="B57" s="745" t="s">
        <v>3754</v>
      </c>
      <c r="C57" s="745" t="s">
        <v>4739</v>
      </c>
      <c r="D57" s="745" t="s">
        <v>3030</v>
      </c>
      <c r="E57" s="745" t="s">
        <v>3048</v>
      </c>
      <c r="F57" s="761"/>
      <c r="G57" s="761"/>
      <c r="H57" s="750">
        <v>0</v>
      </c>
      <c r="I57" s="761">
        <v>3</v>
      </c>
      <c r="J57" s="761">
        <v>1175.31</v>
      </c>
      <c r="K57" s="750">
        <v>1</v>
      </c>
      <c r="L57" s="761">
        <v>3</v>
      </c>
      <c r="M57" s="762">
        <v>1175.31</v>
      </c>
    </row>
    <row r="58" spans="1:13" ht="14.4" customHeight="1" x14ac:dyDescent="0.3">
      <c r="A58" s="743" t="s">
        <v>3888</v>
      </c>
      <c r="B58" s="745" t="s">
        <v>3754</v>
      </c>
      <c r="C58" s="745" t="s">
        <v>4740</v>
      </c>
      <c r="D58" s="745" t="s">
        <v>2930</v>
      </c>
      <c r="E58" s="745" t="s">
        <v>4582</v>
      </c>
      <c r="F58" s="761"/>
      <c r="G58" s="761"/>
      <c r="H58" s="750">
        <v>0</v>
      </c>
      <c r="I58" s="761">
        <v>2</v>
      </c>
      <c r="J58" s="761">
        <v>1211.3</v>
      </c>
      <c r="K58" s="750">
        <v>1</v>
      </c>
      <c r="L58" s="761">
        <v>2</v>
      </c>
      <c r="M58" s="762">
        <v>1211.3</v>
      </c>
    </row>
    <row r="59" spans="1:13" ht="14.4" customHeight="1" x14ac:dyDescent="0.3">
      <c r="A59" s="743" t="s">
        <v>3888</v>
      </c>
      <c r="B59" s="745" t="s">
        <v>3755</v>
      </c>
      <c r="C59" s="745" t="s">
        <v>4633</v>
      </c>
      <c r="D59" s="745" t="s">
        <v>2849</v>
      </c>
      <c r="E59" s="745" t="s">
        <v>4634</v>
      </c>
      <c r="F59" s="761"/>
      <c r="G59" s="761"/>
      <c r="H59" s="750">
        <v>0</v>
      </c>
      <c r="I59" s="761">
        <v>1</v>
      </c>
      <c r="J59" s="761">
        <v>581.30999999999995</v>
      </c>
      <c r="K59" s="750">
        <v>1</v>
      </c>
      <c r="L59" s="761">
        <v>1</v>
      </c>
      <c r="M59" s="762">
        <v>581.30999999999995</v>
      </c>
    </row>
    <row r="60" spans="1:13" ht="14.4" customHeight="1" x14ac:dyDescent="0.3">
      <c r="A60" s="743" t="s">
        <v>3888</v>
      </c>
      <c r="B60" s="745" t="s">
        <v>3764</v>
      </c>
      <c r="C60" s="745" t="s">
        <v>4332</v>
      </c>
      <c r="D60" s="745" t="s">
        <v>623</v>
      </c>
      <c r="E60" s="745" t="s">
        <v>4333</v>
      </c>
      <c r="F60" s="761"/>
      <c r="G60" s="761"/>
      <c r="H60" s="750">
        <v>0</v>
      </c>
      <c r="I60" s="761">
        <v>1</v>
      </c>
      <c r="J60" s="761">
        <v>65.069999999999993</v>
      </c>
      <c r="K60" s="750">
        <v>1</v>
      </c>
      <c r="L60" s="761">
        <v>1</v>
      </c>
      <c r="M60" s="762">
        <v>65.069999999999993</v>
      </c>
    </row>
    <row r="61" spans="1:13" ht="14.4" customHeight="1" x14ac:dyDescent="0.3">
      <c r="A61" s="743" t="s">
        <v>3888</v>
      </c>
      <c r="B61" s="745" t="s">
        <v>3764</v>
      </c>
      <c r="C61" s="745" t="s">
        <v>4673</v>
      </c>
      <c r="D61" s="745" t="s">
        <v>4474</v>
      </c>
      <c r="E61" s="745" t="s">
        <v>4674</v>
      </c>
      <c r="F61" s="761">
        <v>1</v>
      </c>
      <c r="G61" s="761">
        <v>0</v>
      </c>
      <c r="H61" s="750"/>
      <c r="I61" s="761"/>
      <c r="J61" s="761"/>
      <c r="K61" s="750"/>
      <c r="L61" s="761">
        <v>1</v>
      </c>
      <c r="M61" s="762">
        <v>0</v>
      </c>
    </row>
    <row r="62" spans="1:13" ht="14.4" customHeight="1" x14ac:dyDescent="0.3">
      <c r="A62" s="743" t="s">
        <v>3888</v>
      </c>
      <c r="B62" s="745" t="s">
        <v>3764</v>
      </c>
      <c r="C62" s="745" t="s">
        <v>4675</v>
      </c>
      <c r="D62" s="745" t="s">
        <v>4477</v>
      </c>
      <c r="E62" s="745" t="s">
        <v>4676</v>
      </c>
      <c r="F62" s="761">
        <v>1</v>
      </c>
      <c r="G62" s="761">
        <v>0</v>
      </c>
      <c r="H62" s="750"/>
      <c r="I62" s="761"/>
      <c r="J62" s="761"/>
      <c r="K62" s="750"/>
      <c r="L62" s="761">
        <v>1</v>
      </c>
      <c r="M62" s="762">
        <v>0</v>
      </c>
    </row>
    <row r="63" spans="1:13" ht="14.4" customHeight="1" x14ac:dyDescent="0.3">
      <c r="A63" s="743" t="s">
        <v>3888</v>
      </c>
      <c r="B63" s="745" t="s">
        <v>3764</v>
      </c>
      <c r="C63" s="745" t="s">
        <v>4019</v>
      </c>
      <c r="D63" s="745" t="s">
        <v>620</v>
      </c>
      <c r="E63" s="745" t="s">
        <v>4020</v>
      </c>
      <c r="F63" s="761"/>
      <c r="G63" s="761"/>
      <c r="H63" s="750">
        <v>0</v>
      </c>
      <c r="I63" s="761">
        <v>2</v>
      </c>
      <c r="J63" s="761">
        <v>101.14</v>
      </c>
      <c r="K63" s="750">
        <v>1</v>
      </c>
      <c r="L63" s="761">
        <v>2</v>
      </c>
      <c r="M63" s="762">
        <v>101.14</v>
      </c>
    </row>
    <row r="64" spans="1:13" ht="14.4" customHeight="1" x14ac:dyDescent="0.3">
      <c r="A64" s="743" t="s">
        <v>3888</v>
      </c>
      <c r="B64" s="745" t="s">
        <v>3764</v>
      </c>
      <c r="C64" s="745" t="s">
        <v>2812</v>
      </c>
      <c r="D64" s="745" t="s">
        <v>2813</v>
      </c>
      <c r="E64" s="745" t="s">
        <v>3765</v>
      </c>
      <c r="F64" s="761"/>
      <c r="G64" s="761"/>
      <c r="H64" s="750">
        <v>0</v>
      </c>
      <c r="I64" s="761">
        <v>1</v>
      </c>
      <c r="J64" s="761">
        <v>86.76</v>
      </c>
      <c r="K64" s="750">
        <v>1</v>
      </c>
      <c r="L64" s="761">
        <v>1</v>
      </c>
      <c r="M64" s="762">
        <v>86.76</v>
      </c>
    </row>
    <row r="65" spans="1:13" ht="14.4" customHeight="1" x14ac:dyDescent="0.3">
      <c r="A65" s="743" t="s">
        <v>3888</v>
      </c>
      <c r="B65" s="745" t="s">
        <v>3766</v>
      </c>
      <c r="C65" s="745" t="s">
        <v>4620</v>
      </c>
      <c r="D65" s="745" t="s">
        <v>4621</v>
      </c>
      <c r="E65" s="745" t="s">
        <v>3767</v>
      </c>
      <c r="F65" s="761"/>
      <c r="G65" s="761"/>
      <c r="H65" s="750">
        <v>0</v>
      </c>
      <c r="I65" s="761">
        <v>9</v>
      </c>
      <c r="J65" s="761">
        <v>373.94999999999993</v>
      </c>
      <c r="K65" s="750">
        <v>1</v>
      </c>
      <c r="L65" s="761">
        <v>9</v>
      </c>
      <c r="M65" s="762">
        <v>373.94999999999993</v>
      </c>
    </row>
    <row r="66" spans="1:13" ht="14.4" customHeight="1" x14ac:dyDescent="0.3">
      <c r="A66" s="743" t="s">
        <v>3888</v>
      </c>
      <c r="B66" s="745" t="s">
        <v>3766</v>
      </c>
      <c r="C66" s="745" t="s">
        <v>4622</v>
      </c>
      <c r="D66" s="745" t="s">
        <v>4623</v>
      </c>
      <c r="E66" s="745" t="s">
        <v>3767</v>
      </c>
      <c r="F66" s="761">
        <v>1</v>
      </c>
      <c r="G66" s="761">
        <v>41.55</v>
      </c>
      <c r="H66" s="750">
        <v>1</v>
      </c>
      <c r="I66" s="761"/>
      <c r="J66" s="761"/>
      <c r="K66" s="750">
        <v>0</v>
      </c>
      <c r="L66" s="761">
        <v>1</v>
      </c>
      <c r="M66" s="762">
        <v>41.55</v>
      </c>
    </row>
    <row r="67" spans="1:13" ht="14.4" customHeight="1" x14ac:dyDescent="0.3">
      <c r="A67" s="743" t="s">
        <v>3888</v>
      </c>
      <c r="B67" s="745" t="s">
        <v>3766</v>
      </c>
      <c r="C67" s="745" t="s">
        <v>4624</v>
      </c>
      <c r="D67" s="745" t="s">
        <v>4625</v>
      </c>
      <c r="E67" s="745" t="s">
        <v>4626</v>
      </c>
      <c r="F67" s="761">
        <v>1</v>
      </c>
      <c r="G67" s="761">
        <v>41.55</v>
      </c>
      <c r="H67" s="750">
        <v>1</v>
      </c>
      <c r="I67" s="761"/>
      <c r="J67" s="761"/>
      <c r="K67" s="750">
        <v>0</v>
      </c>
      <c r="L67" s="761">
        <v>1</v>
      </c>
      <c r="M67" s="762">
        <v>41.55</v>
      </c>
    </row>
    <row r="68" spans="1:13" ht="14.4" customHeight="1" x14ac:dyDescent="0.3">
      <c r="A68" s="743" t="s">
        <v>3888</v>
      </c>
      <c r="B68" s="745" t="s">
        <v>3769</v>
      </c>
      <c r="C68" s="745" t="s">
        <v>3297</v>
      </c>
      <c r="D68" s="745" t="s">
        <v>3770</v>
      </c>
      <c r="E68" s="745" t="s">
        <v>3771</v>
      </c>
      <c r="F68" s="761"/>
      <c r="G68" s="761"/>
      <c r="H68" s="750">
        <v>0</v>
      </c>
      <c r="I68" s="761">
        <v>3</v>
      </c>
      <c r="J68" s="761">
        <v>999.93000000000006</v>
      </c>
      <c r="K68" s="750">
        <v>1</v>
      </c>
      <c r="L68" s="761">
        <v>3</v>
      </c>
      <c r="M68" s="762">
        <v>999.93000000000006</v>
      </c>
    </row>
    <row r="69" spans="1:13" ht="14.4" customHeight="1" x14ac:dyDescent="0.3">
      <c r="A69" s="743" t="s">
        <v>3888</v>
      </c>
      <c r="B69" s="745" t="s">
        <v>3776</v>
      </c>
      <c r="C69" s="745" t="s">
        <v>3473</v>
      </c>
      <c r="D69" s="745" t="s">
        <v>3474</v>
      </c>
      <c r="E69" s="745" t="s">
        <v>3778</v>
      </c>
      <c r="F69" s="761"/>
      <c r="G69" s="761"/>
      <c r="H69" s="750">
        <v>0</v>
      </c>
      <c r="I69" s="761">
        <v>2</v>
      </c>
      <c r="J69" s="761">
        <v>368.44</v>
      </c>
      <c r="K69" s="750">
        <v>1</v>
      </c>
      <c r="L69" s="761">
        <v>2</v>
      </c>
      <c r="M69" s="762">
        <v>368.44</v>
      </c>
    </row>
    <row r="70" spans="1:13" ht="14.4" customHeight="1" x14ac:dyDescent="0.3">
      <c r="A70" s="743" t="s">
        <v>3888</v>
      </c>
      <c r="B70" s="745" t="s">
        <v>3783</v>
      </c>
      <c r="C70" s="745" t="s">
        <v>3480</v>
      </c>
      <c r="D70" s="745" t="s">
        <v>3481</v>
      </c>
      <c r="E70" s="745" t="s">
        <v>3785</v>
      </c>
      <c r="F70" s="761"/>
      <c r="G70" s="761"/>
      <c r="H70" s="750">
        <v>0</v>
      </c>
      <c r="I70" s="761">
        <v>3</v>
      </c>
      <c r="J70" s="761">
        <v>350.4</v>
      </c>
      <c r="K70" s="750">
        <v>1</v>
      </c>
      <c r="L70" s="761">
        <v>3</v>
      </c>
      <c r="M70" s="762">
        <v>350.4</v>
      </c>
    </row>
    <row r="71" spans="1:13" ht="14.4" customHeight="1" x14ac:dyDescent="0.3">
      <c r="A71" s="743" t="s">
        <v>3888</v>
      </c>
      <c r="B71" s="745" t="s">
        <v>3792</v>
      </c>
      <c r="C71" s="745" t="s">
        <v>3488</v>
      </c>
      <c r="D71" s="745" t="s">
        <v>3489</v>
      </c>
      <c r="E71" s="745" t="s">
        <v>3793</v>
      </c>
      <c r="F71" s="761"/>
      <c r="G71" s="761"/>
      <c r="H71" s="750">
        <v>0</v>
      </c>
      <c r="I71" s="761">
        <v>2</v>
      </c>
      <c r="J71" s="761">
        <v>139.72</v>
      </c>
      <c r="K71" s="750">
        <v>1</v>
      </c>
      <c r="L71" s="761">
        <v>2</v>
      </c>
      <c r="M71" s="762">
        <v>139.72</v>
      </c>
    </row>
    <row r="72" spans="1:13" ht="14.4" customHeight="1" x14ac:dyDescent="0.3">
      <c r="A72" s="743" t="s">
        <v>3888</v>
      </c>
      <c r="B72" s="745" t="s">
        <v>3805</v>
      </c>
      <c r="C72" s="745" t="s">
        <v>4702</v>
      </c>
      <c r="D72" s="745" t="s">
        <v>4703</v>
      </c>
      <c r="E72" s="745" t="s">
        <v>4704</v>
      </c>
      <c r="F72" s="761">
        <v>3</v>
      </c>
      <c r="G72" s="761">
        <v>579.78</v>
      </c>
      <c r="H72" s="750">
        <v>1</v>
      </c>
      <c r="I72" s="761"/>
      <c r="J72" s="761"/>
      <c r="K72" s="750">
        <v>0</v>
      </c>
      <c r="L72" s="761">
        <v>3</v>
      </c>
      <c r="M72" s="762">
        <v>579.78</v>
      </c>
    </row>
    <row r="73" spans="1:13" ht="14.4" customHeight="1" x14ac:dyDescent="0.3">
      <c r="A73" s="743" t="s">
        <v>3888</v>
      </c>
      <c r="B73" s="745" t="s">
        <v>3805</v>
      </c>
      <c r="C73" s="745" t="s">
        <v>4705</v>
      </c>
      <c r="D73" s="745" t="s">
        <v>4706</v>
      </c>
      <c r="E73" s="745" t="s">
        <v>4704</v>
      </c>
      <c r="F73" s="761">
        <v>3</v>
      </c>
      <c r="G73" s="761">
        <v>0</v>
      </c>
      <c r="H73" s="750"/>
      <c r="I73" s="761"/>
      <c r="J73" s="761"/>
      <c r="K73" s="750"/>
      <c r="L73" s="761">
        <v>3</v>
      </c>
      <c r="M73" s="762">
        <v>0</v>
      </c>
    </row>
    <row r="74" spans="1:13" ht="14.4" customHeight="1" x14ac:dyDescent="0.3">
      <c r="A74" s="743" t="s">
        <v>3888</v>
      </c>
      <c r="B74" s="745" t="s">
        <v>3807</v>
      </c>
      <c r="C74" s="745" t="s">
        <v>4712</v>
      </c>
      <c r="D74" s="745" t="s">
        <v>815</v>
      </c>
      <c r="E74" s="745" t="s">
        <v>4713</v>
      </c>
      <c r="F74" s="761"/>
      <c r="G74" s="761"/>
      <c r="H74" s="750">
        <v>0</v>
      </c>
      <c r="I74" s="761">
        <v>2</v>
      </c>
      <c r="J74" s="761">
        <v>78.09</v>
      </c>
      <c r="K74" s="750">
        <v>1</v>
      </c>
      <c r="L74" s="761">
        <v>2</v>
      </c>
      <c r="M74" s="762">
        <v>78.09</v>
      </c>
    </row>
    <row r="75" spans="1:13" ht="14.4" customHeight="1" x14ac:dyDescent="0.3">
      <c r="A75" s="743" t="s">
        <v>3888</v>
      </c>
      <c r="B75" s="745" t="s">
        <v>3807</v>
      </c>
      <c r="C75" s="745" t="s">
        <v>2738</v>
      </c>
      <c r="D75" s="745" t="s">
        <v>815</v>
      </c>
      <c r="E75" s="745" t="s">
        <v>3808</v>
      </c>
      <c r="F75" s="761"/>
      <c r="G75" s="761"/>
      <c r="H75" s="750">
        <v>0</v>
      </c>
      <c r="I75" s="761">
        <v>24</v>
      </c>
      <c r="J75" s="761">
        <v>1948.3199999999997</v>
      </c>
      <c r="K75" s="750">
        <v>1</v>
      </c>
      <c r="L75" s="761">
        <v>24</v>
      </c>
      <c r="M75" s="762">
        <v>1948.3199999999997</v>
      </c>
    </row>
    <row r="76" spans="1:13" ht="14.4" customHeight="1" x14ac:dyDescent="0.3">
      <c r="A76" s="743" t="s">
        <v>3888</v>
      </c>
      <c r="B76" s="745" t="s">
        <v>3807</v>
      </c>
      <c r="C76" s="745" t="s">
        <v>4714</v>
      </c>
      <c r="D76" s="745" t="s">
        <v>815</v>
      </c>
      <c r="E76" s="745" t="s">
        <v>4715</v>
      </c>
      <c r="F76" s="761"/>
      <c r="G76" s="761"/>
      <c r="H76" s="750">
        <v>0</v>
      </c>
      <c r="I76" s="761">
        <v>4</v>
      </c>
      <c r="J76" s="761">
        <v>579.78</v>
      </c>
      <c r="K76" s="750">
        <v>1</v>
      </c>
      <c r="L76" s="761">
        <v>4</v>
      </c>
      <c r="M76" s="762">
        <v>579.78</v>
      </c>
    </row>
    <row r="77" spans="1:13" ht="14.4" customHeight="1" x14ac:dyDescent="0.3">
      <c r="A77" s="743" t="s">
        <v>3888</v>
      </c>
      <c r="B77" s="745" t="s">
        <v>3809</v>
      </c>
      <c r="C77" s="745" t="s">
        <v>4570</v>
      </c>
      <c r="D77" s="745" t="s">
        <v>3899</v>
      </c>
      <c r="E77" s="745" t="s">
        <v>1701</v>
      </c>
      <c r="F77" s="761">
        <v>2</v>
      </c>
      <c r="G77" s="761">
        <v>95.26</v>
      </c>
      <c r="H77" s="750">
        <v>1</v>
      </c>
      <c r="I77" s="761"/>
      <c r="J77" s="761"/>
      <c r="K77" s="750">
        <v>0</v>
      </c>
      <c r="L77" s="761">
        <v>2</v>
      </c>
      <c r="M77" s="762">
        <v>95.26</v>
      </c>
    </row>
    <row r="78" spans="1:13" ht="14.4" customHeight="1" x14ac:dyDescent="0.3">
      <c r="A78" s="743" t="s">
        <v>3888</v>
      </c>
      <c r="B78" s="745" t="s">
        <v>3813</v>
      </c>
      <c r="C78" s="745" t="s">
        <v>4757</v>
      </c>
      <c r="D78" s="745" t="s">
        <v>4758</v>
      </c>
      <c r="E78" s="745" t="s">
        <v>4759</v>
      </c>
      <c r="F78" s="761">
        <v>1</v>
      </c>
      <c r="G78" s="761">
        <v>314.33999999999997</v>
      </c>
      <c r="H78" s="750">
        <v>1</v>
      </c>
      <c r="I78" s="761"/>
      <c r="J78" s="761"/>
      <c r="K78" s="750">
        <v>0</v>
      </c>
      <c r="L78" s="761">
        <v>1</v>
      </c>
      <c r="M78" s="762">
        <v>314.33999999999997</v>
      </c>
    </row>
    <row r="79" spans="1:13" ht="14.4" customHeight="1" x14ac:dyDescent="0.3">
      <c r="A79" s="743" t="s">
        <v>3888</v>
      </c>
      <c r="B79" s="745" t="s">
        <v>3836</v>
      </c>
      <c r="C79" s="745" t="s">
        <v>2891</v>
      </c>
      <c r="D79" s="745" t="s">
        <v>3837</v>
      </c>
      <c r="E79" s="745" t="s">
        <v>3838</v>
      </c>
      <c r="F79" s="761"/>
      <c r="G79" s="761"/>
      <c r="H79" s="750">
        <v>0</v>
      </c>
      <c r="I79" s="761">
        <v>10</v>
      </c>
      <c r="J79" s="761">
        <v>69.800000000000011</v>
      </c>
      <c r="K79" s="750">
        <v>1</v>
      </c>
      <c r="L79" s="761">
        <v>10</v>
      </c>
      <c r="M79" s="762">
        <v>69.800000000000011</v>
      </c>
    </row>
    <row r="80" spans="1:13" ht="14.4" customHeight="1" x14ac:dyDescent="0.3">
      <c r="A80" s="743" t="s">
        <v>3888</v>
      </c>
      <c r="B80" s="745" t="s">
        <v>3836</v>
      </c>
      <c r="C80" s="745" t="s">
        <v>3085</v>
      </c>
      <c r="D80" s="745" t="s">
        <v>3839</v>
      </c>
      <c r="E80" s="745" t="s">
        <v>3840</v>
      </c>
      <c r="F80" s="761"/>
      <c r="G80" s="761"/>
      <c r="H80" s="750">
        <v>0</v>
      </c>
      <c r="I80" s="761">
        <v>6</v>
      </c>
      <c r="J80" s="761">
        <v>64.38</v>
      </c>
      <c r="K80" s="750">
        <v>1</v>
      </c>
      <c r="L80" s="761">
        <v>6</v>
      </c>
      <c r="M80" s="762">
        <v>64.38</v>
      </c>
    </row>
    <row r="81" spans="1:13" ht="14.4" customHeight="1" x14ac:dyDescent="0.3">
      <c r="A81" s="743" t="s">
        <v>3888</v>
      </c>
      <c r="B81" s="745" t="s">
        <v>3836</v>
      </c>
      <c r="C81" s="745" t="s">
        <v>4573</v>
      </c>
      <c r="D81" s="745" t="s">
        <v>4574</v>
      </c>
      <c r="E81" s="745" t="s">
        <v>3838</v>
      </c>
      <c r="F81" s="761">
        <v>14</v>
      </c>
      <c r="G81" s="761">
        <v>75.180000000000007</v>
      </c>
      <c r="H81" s="750">
        <v>1</v>
      </c>
      <c r="I81" s="761"/>
      <c r="J81" s="761"/>
      <c r="K81" s="750">
        <v>0</v>
      </c>
      <c r="L81" s="761">
        <v>14</v>
      </c>
      <c r="M81" s="762">
        <v>75.180000000000007</v>
      </c>
    </row>
    <row r="82" spans="1:13" ht="14.4" customHeight="1" x14ac:dyDescent="0.3">
      <c r="A82" s="743" t="s">
        <v>3888</v>
      </c>
      <c r="B82" s="745" t="s">
        <v>3836</v>
      </c>
      <c r="C82" s="745" t="s">
        <v>4571</v>
      </c>
      <c r="D82" s="745" t="s">
        <v>3837</v>
      </c>
      <c r="E82" s="745" t="s">
        <v>4572</v>
      </c>
      <c r="F82" s="761">
        <v>1</v>
      </c>
      <c r="G82" s="761">
        <v>0</v>
      </c>
      <c r="H82" s="750"/>
      <c r="I82" s="761"/>
      <c r="J82" s="761"/>
      <c r="K82" s="750"/>
      <c r="L82" s="761">
        <v>1</v>
      </c>
      <c r="M82" s="762">
        <v>0</v>
      </c>
    </row>
    <row r="83" spans="1:13" ht="14.4" customHeight="1" x14ac:dyDescent="0.3">
      <c r="A83" s="743" t="s">
        <v>3888</v>
      </c>
      <c r="B83" s="745" t="s">
        <v>3842</v>
      </c>
      <c r="C83" s="745" t="s">
        <v>2964</v>
      </c>
      <c r="D83" s="745" t="s">
        <v>2965</v>
      </c>
      <c r="E83" s="745" t="s">
        <v>3843</v>
      </c>
      <c r="F83" s="761"/>
      <c r="G83" s="761"/>
      <c r="H83" s="750">
        <v>0</v>
      </c>
      <c r="I83" s="761">
        <v>1</v>
      </c>
      <c r="J83" s="761">
        <v>162.13</v>
      </c>
      <c r="K83" s="750">
        <v>1</v>
      </c>
      <c r="L83" s="761">
        <v>1</v>
      </c>
      <c r="M83" s="762">
        <v>162.13</v>
      </c>
    </row>
    <row r="84" spans="1:13" ht="14.4" customHeight="1" x14ac:dyDescent="0.3">
      <c r="A84" s="743" t="s">
        <v>3888</v>
      </c>
      <c r="B84" s="745" t="s">
        <v>3852</v>
      </c>
      <c r="C84" s="745" t="s">
        <v>2735</v>
      </c>
      <c r="D84" s="745" t="s">
        <v>2736</v>
      </c>
      <c r="E84" s="745" t="s">
        <v>1398</v>
      </c>
      <c r="F84" s="761"/>
      <c r="G84" s="761"/>
      <c r="H84" s="750"/>
      <c r="I84" s="761">
        <v>1</v>
      </c>
      <c r="J84" s="761">
        <v>0</v>
      </c>
      <c r="K84" s="750"/>
      <c r="L84" s="761">
        <v>1</v>
      </c>
      <c r="M84" s="762">
        <v>0</v>
      </c>
    </row>
    <row r="85" spans="1:13" ht="14.4" customHeight="1" x14ac:dyDescent="0.3">
      <c r="A85" s="743" t="s">
        <v>3888</v>
      </c>
      <c r="B85" s="745" t="s">
        <v>3852</v>
      </c>
      <c r="C85" s="745" t="s">
        <v>3147</v>
      </c>
      <c r="D85" s="745" t="s">
        <v>2736</v>
      </c>
      <c r="E85" s="745" t="s">
        <v>3148</v>
      </c>
      <c r="F85" s="761"/>
      <c r="G85" s="761"/>
      <c r="H85" s="750"/>
      <c r="I85" s="761">
        <v>5</v>
      </c>
      <c r="J85" s="761">
        <v>0</v>
      </c>
      <c r="K85" s="750"/>
      <c r="L85" s="761">
        <v>5</v>
      </c>
      <c r="M85" s="762">
        <v>0</v>
      </c>
    </row>
    <row r="86" spans="1:13" ht="14.4" customHeight="1" x14ac:dyDescent="0.3">
      <c r="A86" s="743" t="s">
        <v>3888</v>
      </c>
      <c r="B86" s="745" t="s">
        <v>3864</v>
      </c>
      <c r="C86" s="745" t="s">
        <v>2731</v>
      </c>
      <c r="D86" s="745" t="s">
        <v>2732</v>
      </c>
      <c r="E86" s="745" t="s">
        <v>3865</v>
      </c>
      <c r="F86" s="761"/>
      <c r="G86" s="761"/>
      <c r="H86" s="750">
        <v>0</v>
      </c>
      <c r="I86" s="761">
        <v>3</v>
      </c>
      <c r="J86" s="761">
        <v>750.78</v>
      </c>
      <c r="K86" s="750">
        <v>1</v>
      </c>
      <c r="L86" s="761">
        <v>3</v>
      </c>
      <c r="M86" s="762">
        <v>750.78</v>
      </c>
    </row>
    <row r="87" spans="1:13" ht="14.4" customHeight="1" x14ac:dyDescent="0.3">
      <c r="A87" s="743" t="s">
        <v>3888</v>
      </c>
      <c r="B87" s="745" t="s">
        <v>3864</v>
      </c>
      <c r="C87" s="745" t="s">
        <v>2866</v>
      </c>
      <c r="D87" s="745" t="s">
        <v>2732</v>
      </c>
      <c r="E87" s="745" t="s">
        <v>1105</v>
      </c>
      <c r="F87" s="761"/>
      <c r="G87" s="761"/>
      <c r="H87" s="750">
        <v>0</v>
      </c>
      <c r="I87" s="761">
        <v>2</v>
      </c>
      <c r="J87" s="761">
        <v>237.64</v>
      </c>
      <c r="K87" s="750">
        <v>1</v>
      </c>
      <c r="L87" s="761">
        <v>2</v>
      </c>
      <c r="M87" s="762">
        <v>237.64</v>
      </c>
    </row>
    <row r="88" spans="1:13" ht="14.4" customHeight="1" x14ac:dyDescent="0.3">
      <c r="A88" s="743" t="s">
        <v>3888</v>
      </c>
      <c r="B88" s="745" t="s">
        <v>3866</v>
      </c>
      <c r="C88" s="745" t="s">
        <v>4670</v>
      </c>
      <c r="D88" s="745" t="s">
        <v>4671</v>
      </c>
      <c r="E88" s="745" t="s">
        <v>4672</v>
      </c>
      <c r="F88" s="761">
        <v>1</v>
      </c>
      <c r="G88" s="761">
        <v>0</v>
      </c>
      <c r="H88" s="750"/>
      <c r="I88" s="761"/>
      <c r="J88" s="761"/>
      <c r="K88" s="750"/>
      <c r="L88" s="761">
        <v>1</v>
      </c>
      <c r="M88" s="762">
        <v>0</v>
      </c>
    </row>
    <row r="89" spans="1:13" ht="14.4" customHeight="1" x14ac:dyDescent="0.3">
      <c r="A89" s="743" t="s">
        <v>3888</v>
      </c>
      <c r="B89" s="745" t="s">
        <v>3866</v>
      </c>
      <c r="C89" s="745" t="s">
        <v>4667</v>
      </c>
      <c r="D89" s="745" t="s">
        <v>4668</v>
      </c>
      <c r="E89" s="745" t="s">
        <v>4669</v>
      </c>
      <c r="F89" s="761">
        <v>1</v>
      </c>
      <c r="G89" s="761">
        <v>198.04</v>
      </c>
      <c r="H89" s="750">
        <v>1</v>
      </c>
      <c r="I89" s="761"/>
      <c r="J89" s="761"/>
      <c r="K89" s="750">
        <v>0</v>
      </c>
      <c r="L89" s="761">
        <v>1</v>
      </c>
      <c r="M89" s="762">
        <v>198.04</v>
      </c>
    </row>
    <row r="90" spans="1:13" ht="14.4" customHeight="1" x14ac:dyDescent="0.3">
      <c r="A90" s="743" t="s">
        <v>3889</v>
      </c>
      <c r="B90" s="745" t="s">
        <v>3674</v>
      </c>
      <c r="C90" s="745" t="s">
        <v>2821</v>
      </c>
      <c r="D90" s="745" t="s">
        <v>2719</v>
      </c>
      <c r="E90" s="745" t="s">
        <v>3675</v>
      </c>
      <c r="F90" s="761"/>
      <c r="G90" s="761"/>
      <c r="H90" s="750">
        <v>0</v>
      </c>
      <c r="I90" s="761">
        <v>10</v>
      </c>
      <c r="J90" s="761">
        <v>489.80000000000007</v>
      </c>
      <c r="K90" s="750">
        <v>1</v>
      </c>
      <c r="L90" s="761">
        <v>10</v>
      </c>
      <c r="M90" s="762">
        <v>489.80000000000007</v>
      </c>
    </row>
    <row r="91" spans="1:13" ht="14.4" customHeight="1" x14ac:dyDescent="0.3">
      <c r="A91" s="743" t="s">
        <v>3889</v>
      </c>
      <c r="B91" s="745" t="s">
        <v>3674</v>
      </c>
      <c r="C91" s="745" t="s">
        <v>4068</v>
      </c>
      <c r="D91" s="745" t="s">
        <v>2719</v>
      </c>
      <c r="E91" s="745" t="s">
        <v>4069</v>
      </c>
      <c r="F91" s="761"/>
      <c r="G91" s="761"/>
      <c r="H91" s="750"/>
      <c r="I91" s="761">
        <v>1</v>
      </c>
      <c r="J91" s="761">
        <v>0</v>
      </c>
      <c r="K91" s="750"/>
      <c r="L91" s="761">
        <v>1</v>
      </c>
      <c r="M91" s="762">
        <v>0</v>
      </c>
    </row>
    <row r="92" spans="1:13" ht="14.4" customHeight="1" x14ac:dyDescent="0.3">
      <c r="A92" s="743" t="s">
        <v>3889</v>
      </c>
      <c r="B92" s="745" t="s">
        <v>3674</v>
      </c>
      <c r="C92" s="745" t="s">
        <v>2718</v>
      </c>
      <c r="D92" s="745" t="s">
        <v>2719</v>
      </c>
      <c r="E92" s="745" t="s">
        <v>2720</v>
      </c>
      <c r="F92" s="761"/>
      <c r="G92" s="761"/>
      <c r="H92" s="750">
        <v>0</v>
      </c>
      <c r="I92" s="761">
        <v>1</v>
      </c>
      <c r="J92" s="761">
        <v>174.94</v>
      </c>
      <c r="K92" s="750">
        <v>1</v>
      </c>
      <c r="L92" s="761">
        <v>1</v>
      </c>
      <c r="M92" s="762">
        <v>174.94</v>
      </c>
    </row>
    <row r="93" spans="1:13" ht="14.4" customHeight="1" x14ac:dyDescent="0.3">
      <c r="A93" s="743" t="s">
        <v>3889</v>
      </c>
      <c r="B93" s="745" t="s">
        <v>3674</v>
      </c>
      <c r="C93" s="745" t="s">
        <v>2824</v>
      </c>
      <c r="D93" s="745" t="s">
        <v>2825</v>
      </c>
      <c r="E93" s="745" t="s">
        <v>3676</v>
      </c>
      <c r="F93" s="761"/>
      <c r="G93" s="761"/>
      <c r="H93" s="750">
        <v>0</v>
      </c>
      <c r="I93" s="761">
        <v>1</v>
      </c>
      <c r="J93" s="761">
        <v>97.97</v>
      </c>
      <c r="K93" s="750">
        <v>1</v>
      </c>
      <c r="L93" s="761">
        <v>1</v>
      </c>
      <c r="M93" s="762">
        <v>97.97</v>
      </c>
    </row>
    <row r="94" spans="1:13" ht="14.4" customHeight="1" x14ac:dyDescent="0.3">
      <c r="A94" s="743" t="s">
        <v>3889</v>
      </c>
      <c r="B94" s="745" t="s">
        <v>3674</v>
      </c>
      <c r="C94" s="745" t="s">
        <v>4070</v>
      </c>
      <c r="D94" s="745" t="s">
        <v>2825</v>
      </c>
      <c r="E94" s="745" t="s">
        <v>2826</v>
      </c>
      <c r="F94" s="761"/>
      <c r="G94" s="761"/>
      <c r="H94" s="750"/>
      <c r="I94" s="761">
        <v>1</v>
      </c>
      <c r="J94" s="761">
        <v>0</v>
      </c>
      <c r="K94" s="750"/>
      <c r="L94" s="761">
        <v>1</v>
      </c>
      <c r="M94" s="762">
        <v>0</v>
      </c>
    </row>
    <row r="95" spans="1:13" ht="14.4" customHeight="1" x14ac:dyDescent="0.3">
      <c r="A95" s="743" t="s">
        <v>3889</v>
      </c>
      <c r="B95" s="745" t="s">
        <v>3683</v>
      </c>
      <c r="C95" s="745" t="s">
        <v>4846</v>
      </c>
      <c r="D95" s="745" t="s">
        <v>4847</v>
      </c>
      <c r="E95" s="745" t="s">
        <v>4848</v>
      </c>
      <c r="F95" s="761"/>
      <c r="G95" s="761"/>
      <c r="H95" s="750">
        <v>0</v>
      </c>
      <c r="I95" s="761">
        <v>1</v>
      </c>
      <c r="J95" s="761">
        <v>1019.11</v>
      </c>
      <c r="K95" s="750">
        <v>1</v>
      </c>
      <c r="L95" s="761">
        <v>1</v>
      </c>
      <c r="M95" s="762">
        <v>1019.11</v>
      </c>
    </row>
    <row r="96" spans="1:13" ht="14.4" customHeight="1" x14ac:dyDescent="0.3">
      <c r="A96" s="743" t="s">
        <v>3889</v>
      </c>
      <c r="B96" s="745" t="s">
        <v>3683</v>
      </c>
      <c r="C96" s="745" t="s">
        <v>4849</v>
      </c>
      <c r="D96" s="745" t="s">
        <v>4850</v>
      </c>
      <c r="E96" s="745" t="s">
        <v>4851</v>
      </c>
      <c r="F96" s="761"/>
      <c r="G96" s="761"/>
      <c r="H96" s="750">
        <v>0</v>
      </c>
      <c r="I96" s="761">
        <v>1</v>
      </c>
      <c r="J96" s="761">
        <v>1359.61</v>
      </c>
      <c r="K96" s="750">
        <v>1</v>
      </c>
      <c r="L96" s="761">
        <v>1</v>
      </c>
      <c r="M96" s="762">
        <v>1359.61</v>
      </c>
    </row>
    <row r="97" spans="1:13" ht="14.4" customHeight="1" x14ac:dyDescent="0.3">
      <c r="A97" s="743" t="s">
        <v>3889</v>
      </c>
      <c r="B97" s="745" t="s">
        <v>3685</v>
      </c>
      <c r="C97" s="745" t="s">
        <v>2808</v>
      </c>
      <c r="D97" s="745" t="s">
        <v>2809</v>
      </c>
      <c r="E97" s="745" t="s">
        <v>2810</v>
      </c>
      <c r="F97" s="761"/>
      <c r="G97" s="761"/>
      <c r="H97" s="750"/>
      <c r="I97" s="761">
        <v>1</v>
      </c>
      <c r="J97" s="761">
        <v>0</v>
      </c>
      <c r="K97" s="750"/>
      <c r="L97" s="761">
        <v>1</v>
      </c>
      <c r="M97" s="762">
        <v>0</v>
      </c>
    </row>
    <row r="98" spans="1:13" ht="14.4" customHeight="1" x14ac:dyDescent="0.3">
      <c r="A98" s="743" t="s">
        <v>3889</v>
      </c>
      <c r="B98" s="745" t="s">
        <v>3694</v>
      </c>
      <c r="C98" s="745" t="s">
        <v>4837</v>
      </c>
      <c r="D98" s="745" t="s">
        <v>4838</v>
      </c>
      <c r="E98" s="745" t="s">
        <v>4839</v>
      </c>
      <c r="F98" s="761">
        <v>3</v>
      </c>
      <c r="G98" s="761">
        <v>79.739999999999995</v>
      </c>
      <c r="H98" s="750">
        <v>1</v>
      </c>
      <c r="I98" s="761"/>
      <c r="J98" s="761"/>
      <c r="K98" s="750">
        <v>0</v>
      </c>
      <c r="L98" s="761">
        <v>3</v>
      </c>
      <c r="M98" s="762">
        <v>79.739999999999995</v>
      </c>
    </row>
    <row r="99" spans="1:13" ht="14.4" customHeight="1" x14ac:dyDescent="0.3">
      <c r="A99" s="743" t="s">
        <v>3889</v>
      </c>
      <c r="B99" s="745" t="s">
        <v>3694</v>
      </c>
      <c r="C99" s="745" t="s">
        <v>4840</v>
      </c>
      <c r="D99" s="745" t="s">
        <v>4838</v>
      </c>
      <c r="E99" s="745" t="s">
        <v>4841</v>
      </c>
      <c r="F99" s="761">
        <v>4</v>
      </c>
      <c r="G99" s="761">
        <v>279.14</v>
      </c>
      <c r="H99" s="750">
        <v>1</v>
      </c>
      <c r="I99" s="761"/>
      <c r="J99" s="761"/>
      <c r="K99" s="750">
        <v>0</v>
      </c>
      <c r="L99" s="761">
        <v>4</v>
      </c>
      <c r="M99" s="762">
        <v>279.14</v>
      </c>
    </row>
    <row r="100" spans="1:13" ht="14.4" customHeight="1" x14ac:dyDescent="0.3">
      <c r="A100" s="743" t="s">
        <v>3889</v>
      </c>
      <c r="B100" s="745" t="s">
        <v>3694</v>
      </c>
      <c r="C100" s="745" t="s">
        <v>2837</v>
      </c>
      <c r="D100" s="745" t="s">
        <v>2838</v>
      </c>
      <c r="E100" s="745" t="s">
        <v>3695</v>
      </c>
      <c r="F100" s="761"/>
      <c r="G100" s="761"/>
      <c r="H100" s="750">
        <v>0</v>
      </c>
      <c r="I100" s="761">
        <v>1</v>
      </c>
      <c r="J100" s="761">
        <v>53.16</v>
      </c>
      <c r="K100" s="750">
        <v>1</v>
      </c>
      <c r="L100" s="761">
        <v>1</v>
      </c>
      <c r="M100" s="762">
        <v>53.16</v>
      </c>
    </row>
    <row r="101" spans="1:13" ht="14.4" customHeight="1" x14ac:dyDescent="0.3">
      <c r="A101" s="743" t="s">
        <v>3889</v>
      </c>
      <c r="B101" s="745" t="s">
        <v>3694</v>
      </c>
      <c r="C101" s="745" t="s">
        <v>2841</v>
      </c>
      <c r="D101" s="745" t="s">
        <v>2842</v>
      </c>
      <c r="E101" s="745" t="s">
        <v>3696</v>
      </c>
      <c r="F101" s="761"/>
      <c r="G101" s="761"/>
      <c r="H101" s="750">
        <v>0</v>
      </c>
      <c r="I101" s="761">
        <v>3</v>
      </c>
      <c r="J101" s="761">
        <v>288.36</v>
      </c>
      <c r="K101" s="750">
        <v>1</v>
      </c>
      <c r="L101" s="761">
        <v>3</v>
      </c>
      <c r="M101" s="762">
        <v>288.36</v>
      </c>
    </row>
    <row r="102" spans="1:13" ht="14.4" customHeight="1" x14ac:dyDescent="0.3">
      <c r="A102" s="743" t="s">
        <v>3889</v>
      </c>
      <c r="B102" s="745" t="s">
        <v>3698</v>
      </c>
      <c r="C102" s="745" t="s">
        <v>3015</v>
      </c>
      <c r="D102" s="745" t="s">
        <v>3699</v>
      </c>
      <c r="E102" s="745" t="s">
        <v>3700</v>
      </c>
      <c r="F102" s="761"/>
      <c r="G102" s="761"/>
      <c r="H102" s="750">
        <v>0</v>
      </c>
      <c r="I102" s="761">
        <v>4</v>
      </c>
      <c r="J102" s="761">
        <v>504.36</v>
      </c>
      <c r="K102" s="750">
        <v>1</v>
      </c>
      <c r="L102" s="761">
        <v>4</v>
      </c>
      <c r="M102" s="762">
        <v>504.36</v>
      </c>
    </row>
    <row r="103" spans="1:13" ht="14.4" customHeight="1" x14ac:dyDescent="0.3">
      <c r="A103" s="743" t="s">
        <v>3889</v>
      </c>
      <c r="B103" s="745" t="s">
        <v>3702</v>
      </c>
      <c r="C103" s="745" t="s">
        <v>3062</v>
      </c>
      <c r="D103" s="745" t="s">
        <v>2779</v>
      </c>
      <c r="E103" s="745" t="s">
        <v>3063</v>
      </c>
      <c r="F103" s="761"/>
      <c r="G103" s="761"/>
      <c r="H103" s="750">
        <v>0</v>
      </c>
      <c r="I103" s="761">
        <v>3</v>
      </c>
      <c r="J103" s="761">
        <v>1406.8799999999999</v>
      </c>
      <c r="K103" s="750">
        <v>1</v>
      </c>
      <c r="L103" s="761">
        <v>3</v>
      </c>
      <c r="M103" s="762">
        <v>1406.8799999999999</v>
      </c>
    </row>
    <row r="104" spans="1:13" ht="14.4" customHeight="1" x14ac:dyDescent="0.3">
      <c r="A104" s="743" t="s">
        <v>3889</v>
      </c>
      <c r="B104" s="745" t="s">
        <v>3702</v>
      </c>
      <c r="C104" s="745" t="s">
        <v>3065</v>
      </c>
      <c r="D104" s="745" t="s">
        <v>2779</v>
      </c>
      <c r="E104" s="745" t="s">
        <v>3066</v>
      </c>
      <c r="F104" s="761"/>
      <c r="G104" s="761"/>
      <c r="H104" s="750">
        <v>0</v>
      </c>
      <c r="I104" s="761">
        <v>17</v>
      </c>
      <c r="J104" s="761">
        <v>10629.929999999998</v>
      </c>
      <c r="K104" s="750">
        <v>1</v>
      </c>
      <c r="L104" s="761">
        <v>17</v>
      </c>
      <c r="M104" s="762">
        <v>10629.929999999998</v>
      </c>
    </row>
    <row r="105" spans="1:13" ht="14.4" customHeight="1" x14ac:dyDescent="0.3">
      <c r="A105" s="743" t="s">
        <v>3889</v>
      </c>
      <c r="B105" s="745" t="s">
        <v>3702</v>
      </c>
      <c r="C105" s="745" t="s">
        <v>2778</v>
      </c>
      <c r="D105" s="745" t="s">
        <v>2779</v>
      </c>
      <c r="E105" s="745" t="s">
        <v>2780</v>
      </c>
      <c r="F105" s="761"/>
      <c r="G105" s="761"/>
      <c r="H105" s="750">
        <v>0</v>
      </c>
      <c r="I105" s="761">
        <v>14</v>
      </c>
      <c r="J105" s="761">
        <v>13131.02</v>
      </c>
      <c r="K105" s="750">
        <v>1</v>
      </c>
      <c r="L105" s="761">
        <v>14</v>
      </c>
      <c r="M105" s="762">
        <v>13131.02</v>
      </c>
    </row>
    <row r="106" spans="1:13" ht="14.4" customHeight="1" x14ac:dyDescent="0.3">
      <c r="A106" s="743" t="s">
        <v>3889</v>
      </c>
      <c r="B106" s="745" t="s">
        <v>3702</v>
      </c>
      <c r="C106" s="745" t="s">
        <v>2862</v>
      </c>
      <c r="D106" s="745" t="s">
        <v>2863</v>
      </c>
      <c r="E106" s="745" t="s">
        <v>2780</v>
      </c>
      <c r="F106" s="761"/>
      <c r="G106" s="761"/>
      <c r="H106" s="750">
        <v>0</v>
      </c>
      <c r="I106" s="761">
        <v>2</v>
      </c>
      <c r="J106" s="761">
        <v>3499.38</v>
      </c>
      <c r="K106" s="750">
        <v>1</v>
      </c>
      <c r="L106" s="761">
        <v>2</v>
      </c>
      <c r="M106" s="762">
        <v>3499.38</v>
      </c>
    </row>
    <row r="107" spans="1:13" ht="14.4" customHeight="1" x14ac:dyDescent="0.3">
      <c r="A107" s="743" t="s">
        <v>3889</v>
      </c>
      <c r="B107" s="745" t="s">
        <v>3703</v>
      </c>
      <c r="C107" s="745" t="s">
        <v>3993</v>
      </c>
      <c r="D107" s="745" t="s">
        <v>3994</v>
      </c>
      <c r="E107" s="745" t="s">
        <v>3995</v>
      </c>
      <c r="F107" s="761">
        <v>1</v>
      </c>
      <c r="G107" s="761">
        <v>0</v>
      </c>
      <c r="H107" s="750"/>
      <c r="I107" s="761"/>
      <c r="J107" s="761"/>
      <c r="K107" s="750"/>
      <c r="L107" s="761">
        <v>1</v>
      </c>
      <c r="M107" s="762">
        <v>0</v>
      </c>
    </row>
    <row r="108" spans="1:13" ht="14.4" customHeight="1" x14ac:dyDescent="0.3">
      <c r="A108" s="743" t="s">
        <v>3889</v>
      </c>
      <c r="B108" s="745" t="s">
        <v>3703</v>
      </c>
      <c r="C108" s="745" t="s">
        <v>3192</v>
      </c>
      <c r="D108" s="745" t="s">
        <v>3193</v>
      </c>
      <c r="E108" s="745" t="s">
        <v>3194</v>
      </c>
      <c r="F108" s="761"/>
      <c r="G108" s="761"/>
      <c r="H108" s="750">
        <v>0</v>
      </c>
      <c r="I108" s="761">
        <v>3</v>
      </c>
      <c r="J108" s="761">
        <v>293.04000000000002</v>
      </c>
      <c r="K108" s="750">
        <v>1</v>
      </c>
      <c r="L108" s="761">
        <v>3</v>
      </c>
      <c r="M108" s="762">
        <v>293.04000000000002</v>
      </c>
    </row>
    <row r="109" spans="1:13" ht="14.4" customHeight="1" x14ac:dyDescent="0.3">
      <c r="A109" s="743" t="s">
        <v>3889</v>
      </c>
      <c r="B109" s="745" t="s">
        <v>3703</v>
      </c>
      <c r="C109" s="745" t="s">
        <v>3996</v>
      </c>
      <c r="D109" s="745" t="s">
        <v>3994</v>
      </c>
      <c r="E109" s="745" t="s">
        <v>3997</v>
      </c>
      <c r="F109" s="761">
        <v>1</v>
      </c>
      <c r="G109" s="761">
        <v>0</v>
      </c>
      <c r="H109" s="750"/>
      <c r="I109" s="761"/>
      <c r="J109" s="761"/>
      <c r="K109" s="750"/>
      <c r="L109" s="761">
        <v>1</v>
      </c>
      <c r="M109" s="762">
        <v>0</v>
      </c>
    </row>
    <row r="110" spans="1:13" ht="14.4" customHeight="1" x14ac:dyDescent="0.3">
      <c r="A110" s="743" t="s">
        <v>3889</v>
      </c>
      <c r="B110" s="745" t="s">
        <v>3709</v>
      </c>
      <c r="C110" s="745" t="s">
        <v>2741</v>
      </c>
      <c r="D110" s="745" t="s">
        <v>2742</v>
      </c>
      <c r="E110" s="745" t="s">
        <v>3710</v>
      </c>
      <c r="F110" s="761"/>
      <c r="G110" s="761"/>
      <c r="H110" s="750">
        <v>0</v>
      </c>
      <c r="I110" s="761">
        <v>5</v>
      </c>
      <c r="J110" s="761">
        <v>376.4</v>
      </c>
      <c r="K110" s="750">
        <v>1</v>
      </c>
      <c r="L110" s="761">
        <v>5</v>
      </c>
      <c r="M110" s="762">
        <v>376.4</v>
      </c>
    </row>
    <row r="111" spans="1:13" ht="14.4" customHeight="1" x14ac:dyDescent="0.3">
      <c r="A111" s="743" t="s">
        <v>3889</v>
      </c>
      <c r="B111" s="745" t="s">
        <v>3719</v>
      </c>
      <c r="C111" s="745" t="s">
        <v>2828</v>
      </c>
      <c r="D111" s="745" t="s">
        <v>2829</v>
      </c>
      <c r="E111" s="745" t="s">
        <v>2443</v>
      </c>
      <c r="F111" s="761"/>
      <c r="G111" s="761"/>
      <c r="H111" s="750">
        <v>0</v>
      </c>
      <c r="I111" s="761">
        <v>3</v>
      </c>
      <c r="J111" s="761">
        <v>125.67</v>
      </c>
      <c r="K111" s="750">
        <v>1</v>
      </c>
      <c r="L111" s="761">
        <v>3</v>
      </c>
      <c r="M111" s="762">
        <v>125.67</v>
      </c>
    </row>
    <row r="112" spans="1:13" ht="14.4" customHeight="1" x14ac:dyDescent="0.3">
      <c r="A112" s="743" t="s">
        <v>3889</v>
      </c>
      <c r="B112" s="745" t="s">
        <v>3720</v>
      </c>
      <c r="C112" s="745" t="s">
        <v>3916</v>
      </c>
      <c r="D112" s="745" t="s">
        <v>3917</v>
      </c>
      <c r="E112" s="745" t="s">
        <v>3918</v>
      </c>
      <c r="F112" s="761">
        <v>1</v>
      </c>
      <c r="G112" s="761">
        <v>31.43</v>
      </c>
      <c r="H112" s="750">
        <v>1</v>
      </c>
      <c r="I112" s="761"/>
      <c r="J112" s="761"/>
      <c r="K112" s="750">
        <v>0</v>
      </c>
      <c r="L112" s="761">
        <v>1</v>
      </c>
      <c r="M112" s="762">
        <v>31.43</v>
      </c>
    </row>
    <row r="113" spans="1:13" ht="14.4" customHeight="1" x14ac:dyDescent="0.3">
      <c r="A113" s="743" t="s">
        <v>3889</v>
      </c>
      <c r="B113" s="745" t="s">
        <v>3720</v>
      </c>
      <c r="C113" s="745" t="s">
        <v>3919</v>
      </c>
      <c r="D113" s="745" t="s">
        <v>3917</v>
      </c>
      <c r="E113" s="745" t="s">
        <v>3920</v>
      </c>
      <c r="F113" s="761">
        <v>1</v>
      </c>
      <c r="G113" s="761">
        <v>0</v>
      </c>
      <c r="H113" s="750"/>
      <c r="I113" s="761"/>
      <c r="J113" s="761"/>
      <c r="K113" s="750"/>
      <c r="L113" s="761">
        <v>1</v>
      </c>
      <c r="M113" s="762">
        <v>0</v>
      </c>
    </row>
    <row r="114" spans="1:13" ht="14.4" customHeight="1" x14ac:dyDescent="0.3">
      <c r="A114" s="743" t="s">
        <v>3889</v>
      </c>
      <c r="B114" s="745" t="s">
        <v>3720</v>
      </c>
      <c r="C114" s="745" t="s">
        <v>2815</v>
      </c>
      <c r="D114" s="745" t="s">
        <v>2816</v>
      </c>
      <c r="E114" s="745" t="s">
        <v>1293</v>
      </c>
      <c r="F114" s="761"/>
      <c r="G114" s="761"/>
      <c r="H114" s="750">
        <v>0</v>
      </c>
      <c r="I114" s="761">
        <v>10</v>
      </c>
      <c r="J114" s="761">
        <v>448.9</v>
      </c>
      <c r="K114" s="750">
        <v>1</v>
      </c>
      <c r="L114" s="761">
        <v>10</v>
      </c>
      <c r="M114" s="762">
        <v>448.9</v>
      </c>
    </row>
    <row r="115" spans="1:13" ht="14.4" customHeight="1" x14ac:dyDescent="0.3">
      <c r="A115" s="743" t="s">
        <v>3889</v>
      </c>
      <c r="B115" s="745" t="s">
        <v>3721</v>
      </c>
      <c r="C115" s="745" t="s">
        <v>2940</v>
      </c>
      <c r="D115" s="745" t="s">
        <v>2941</v>
      </c>
      <c r="E115" s="745" t="s">
        <v>2942</v>
      </c>
      <c r="F115" s="761"/>
      <c r="G115" s="761"/>
      <c r="H115" s="750">
        <v>0</v>
      </c>
      <c r="I115" s="761">
        <v>2</v>
      </c>
      <c r="J115" s="761">
        <v>50.14</v>
      </c>
      <c r="K115" s="750">
        <v>1</v>
      </c>
      <c r="L115" s="761">
        <v>2</v>
      </c>
      <c r="M115" s="762">
        <v>50.14</v>
      </c>
    </row>
    <row r="116" spans="1:13" ht="14.4" customHeight="1" x14ac:dyDescent="0.3">
      <c r="A116" s="743" t="s">
        <v>3889</v>
      </c>
      <c r="B116" s="745" t="s">
        <v>3721</v>
      </c>
      <c r="C116" s="745" t="s">
        <v>3986</v>
      </c>
      <c r="D116" s="745" t="s">
        <v>3987</v>
      </c>
      <c r="E116" s="745" t="s">
        <v>3988</v>
      </c>
      <c r="F116" s="761">
        <v>2</v>
      </c>
      <c r="G116" s="761">
        <v>67.36</v>
      </c>
      <c r="H116" s="750">
        <v>1</v>
      </c>
      <c r="I116" s="761"/>
      <c r="J116" s="761"/>
      <c r="K116" s="750">
        <v>0</v>
      </c>
      <c r="L116" s="761">
        <v>2</v>
      </c>
      <c r="M116" s="762">
        <v>67.36</v>
      </c>
    </row>
    <row r="117" spans="1:13" ht="14.4" customHeight="1" x14ac:dyDescent="0.3">
      <c r="A117" s="743" t="s">
        <v>3889</v>
      </c>
      <c r="B117" s="745" t="s">
        <v>3722</v>
      </c>
      <c r="C117" s="745" t="s">
        <v>3903</v>
      </c>
      <c r="D117" s="745" t="s">
        <v>1394</v>
      </c>
      <c r="E117" s="745" t="s">
        <v>1398</v>
      </c>
      <c r="F117" s="761"/>
      <c r="G117" s="761"/>
      <c r="H117" s="750">
        <v>0</v>
      </c>
      <c r="I117" s="761">
        <v>1</v>
      </c>
      <c r="J117" s="761">
        <v>81.209999999999994</v>
      </c>
      <c r="K117" s="750">
        <v>1</v>
      </c>
      <c r="L117" s="761">
        <v>1</v>
      </c>
      <c r="M117" s="762">
        <v>81.209999999999994</v>
      </c>
    </row>
    <row r="118" spans="1:13" ht="14.4" customHeight="1" x14ac:dyDescent="0.3">
      <c r="A118" s="743" t="s">
        <v>3889</v>
      </c>
      <c r="B118" s="745" t="s">
        <v>3723</v>
      </c>
      <c r="C118" s="745" t="s">
        <v>3144</v>
      </c>
      <c r="D118" s="745" t="s">
        <v>3145</v>
      </c>
      <c r="E118" s="745" t="s">
        <v>1398</v>
      </c>
      <c r="F118" s="761"/>
      <c r="G118" s="761"/>
      <c r="H118" s="750">
        <v>0</v>
      </c>
      <c r="I118" s="761">
        <v>1</v>
      </c>
      <c r="J118" s="761">
        <v>41.53</v>
      </c>
      <c r="K118" s="750">
        <v>1</v>
      </c>
      <c r="L118" s="761">
        <v>1</v>
      </c>
      <c r="M118" s="762">
        <v>41.53</v>
      </c>
    </row>
    <row r="119" spans="1:13" ht="14.4" customHeight="1" x14ac:dyDescent="0.3">
      <c r="A119" s="743" t="s">
        <v>3889</v>
      </c>
      <c r="B119" s="745" t="s">
        <v>3723</v>
      </c>
      <c r="C119" s="745" t="s">
        <v>3035</v>
      </c>
      <c r="D119" s="745" t="s">
        <v>3036</v>
      </c>
      <c r="E119" s="745" t="s">
        <v>3037</v>
      </c>
      <c r="F119" s="761"/>
      <c r="G119" s="761"/>
      <c r="H119" s="750">
        <v>0</v>
      </c>
      <c r="I119" s="761">
        <v>3</v>
      </c>
      <c r="J119" s="761">
        <v>166.14000000000001</v>
      </c>
      <c r="K119" s="750">
        <v>1</v>
      </c>
      <c r="L119" s="761">
        <v>3</v>
      </c>
      <c r="M119" s="762">
        <v>166.14000000000001</v>
      </c>
    </row>
    <row r="120" spans="1:13" ht="14.4" customHeight="1" x14ac:dyDescent="0.3">
      <c r="A120" s="743" t="s">
        <v>3889</v>
      </c>
      <c r="B120" s="745" t="s">
        <v>3733</v>
      </c>
      <c r="C120" s="745" t="s">
        <v>2947</v>
      </c>
      <c r="D120" s="745" t="s">
        <v>2948</v>
      </c>
      <c r="E120" s="745" t="s">
        <v>569</v>
      </c>
      <c r="F120" s="761"/>
      <c r="G120" s="761"/>
      <c r="H120" s="750">
        <v>0</v>
      </c>
      <c r="I120" s="761">
        <v>5</v>
      </c>
      <c r="J120" s="761">
        <v>337.1</v>
      </c>
      <c r="K120" s="750">
        <v>1</v>
      </c>
      <c r="L120" s="761">
        <v>5</v>
      </c>
      <c r="M120" s="762">
        <v>337.1</v>
      </c>
    </row>
    <row r="121" spans="1:13" ht="14.4" customHeight="1" x14ac:dyDescent="0.3">
      <c r="A121" s="743" t="s">
        <v>3889</v>
      </c>
      <c r="B121" s="745" t="s">
        <v>3734</v>
      </c>
      <c r="C121" s="745" t="s">
        <v>4082</v>
      </c>
      <c r="D121" s="745" t="s">
        <v>2722</v>
      </c>
      <c r="E121" s="745" t="s">
        <v>4083</v>
      </c>
      <c r="F121" s="761"/>
      <c r="G121" s="761"/>
      <c r="H121" s="750">
        <v>0</v>
      </c>
      <c r="I121" s="761">
        <v>1</v>
      </c>
      <c r="J121" s="761">
        <v>16.32</v>
      </c>
      <c r="K121" s="750">
        <v>1</v>
      </c>
      <c r="L121" s="761">
        <v>1</v>
      </c>
      <c r="M121" s="762">
        <v>16.32</v>
      </c>
    </row>
    <row r="122" spans="1:13" ht="14.4" customHeight="1" x14ac:dyDescent="0.3">
      <c r="A122" s="743" t="s">
        <v>3889</v>
      </c>
      <c r="B122" s="745" t="s">
        <v>3734</v>
      </c>
      <c r="C122" s="745" t="s">
        <v>2724</v>
      </c>
      <c r="D122" s="745" t="s">
        <v>2725</v>
      </c>
      <c r="E122" s="745" t="s">
        <v>2726</v>
      </c>
      <c r="F122" s="761"/>
      <c r="G122" s="761"/>
      <c r="H122" s="750">
        <v>0</v>
      </c>
      <c r="I122" s="761">
        <v>1</v>
      </c>
      <c r="J122" s="761">
        <v>22.47</v>
      </c>
      <c r="K122" s="750">
        <v>1</v>
      </c>
      <c r="L122" s="761">
        <v>1</v>
      </c>
      <c r="M122" s="762">
        <v>22.47</v>
      </c>
    </row>
    <row r="123" spans="1:13" ht="14.4" customHeight="1" x14ac:dyDescent="0.3">
      <c r="A123" s="743" t="s">
        <v>3889</v>
      </c>
      <c r="B123" s="745" t="s">
        <v>3734</v>
      </c>
      <c r="C123" s="745" t="s">
        <v>2845</v>
      </c>
      <c r="D123" s="745" t="s">
        <v>3735</v>
      </c>
      <c r="E123" s="745" t="s">
        <v>1289</v>
      </c>
      <c r="F123" s="761"/>
      <c r="G123" s="761"/>
      <c r="H123" s="750">
        <v>0</v>
      </c>
      <c r="I123" s="761">
        <v>1</v>
      </c>
      <c r="J123" s="761">
        <v>67.42</v>
      </c>
      <c r="K123" s="750">
        <v>1</v>
      </c>
      <c r="L123" s="761">
        <v>1</v>
      </c>
      <c r="M123" s="762">
        <v>67.42</v>
      </c>
    </row>
    <row r="124" spans="1:13" ht="14.4" customHeight="1" x14ac:dyDescent="0.3">
      <c r="A124" s="743" t="s">
        <v>3889</v>
      </c>
      <c r="B124" s="745" t="s">
        <v>3739</v>
      </c>
      <c r="C124" s="745" t="s">
        <v>2920</v>
      </c>
      <c r="D124" s="745" t="s">
        <v>2921</v>
      </c>
      <c r="E124" s="745" t="s">
        <v>1146</v>
      </c>
      <c r="F124" s="761"/>
      <c r="G124" s="761"/>
      <c r="H124" s="750">
        <v>0</v>
      </c>
      <c r="I124" s="761">
        <v>1</v>
      </c>
      <c r="J124" s="761">
        <v>101.68</v>
      </c>
      <c r="K124" s="750">
        <v>1</v>
      </c>
      <c r="L124" s="761">
        <v>1</v>
      </c>
      <c r="M124" s="762">
        <v>101.68</v>
      </c>
    </row>
    <row r="125" spans="1:13" ht="14.4" customHeight="1" x14ac:dyDescent="0.3">
      <c r="A125" s="743" t="s">
        <v>3889</v>
      </c>
      <c r="B125" s="745" t="s">
        <v>3741</v>
      </c>
      <c r="C125" s="745" t="s">
        <v>2874</v>
      </c>
      <c r="D125" s="745" t="s">
        <v>3742</v>
      </c>
      <c r="E125" s="745" t="s">
        <v>1331</v>
      </c>
      <c r="F125" s="761"/>
      <c r="G125" s="761"/>
      <c r="H125" s="750">
        <v>0</v>
      </c>
      <c r="I125" s="761">
        <v>1</v>
      </c>
      <c r="J125" s="761">
        <v>74.87</v>
      </c>
      <c r="K125" s="750">
        <v>1</v>
      </c>
      <c r="L125" s="761">
        <v>1</v>
      </c>
      <c r="M125" s="762">
        <v>74.87</v>
      </c>
    </row>
    <row r="126" spans="1:13" ht="14.4" customHeight="1" x14ac:dyDescent="0.3">
      <c r="A126" s="743" t="s">
        <v>3889</v>
      </c>
      <c r="B126" s="745" t="s">
        <v>3744</v>
      </c>
      <c r="C126" s="745" t="s">
        <v>4030</v>
      </c>
      <c r="D126" s="745" t="s">
        <v>2917</v>
      </c>
      <c r="E126" s="745" t="s">
        <v>2918</v>
      </c>
      <c r="F126" s="761"/>
      <c r="G126" s="761"/>
      <c r="H126" s="750">
        <v>0</v>
      </c>
      <c r="I126" s="761">
        <v>2</v>
      </c>
      <c r="J126" s="761">
        <v>179.67000000000002</v>
      </c>
      <c r="K126" s="750">
        <v>1</v>
      </c>
      <c r="L126" s="761">
        <v>2</v>
      </c>
      <c r="M126" s="762">
        <v>179.67000000000002</v>
      </c>
    </row>
    <row r="127" spans="1:13" ht="14.4" customHeight="1" x14ac:dyDescent="0.3">
      <c r="A127" s="743" t="s">
        <v>3889</v>
      </c>
      <c r="B127" s="745" t="s">
        <v>3748</v>
      </c>
      <c r="C127" s="745" t="s">
        <v>2997</v>
      </c>
      <c r="D127" s="745" t="s">
        <v>2998</v>
      </c>
      <c r="E127" s="745" t="s">
        <v>2999</v>
      </c>
      <c r="F127" s="761"/>
      <c r="G127" s="761"/>
      <c r="H127" s="750">
        <v>0</v>
      </c>
      <c r="I127" s="761">
        <v>1</v>
      </c>
      <c r="J127" s="761">
        <v>143.69999999999999</v>
      </c>
      <c r="K127" s="750">
        <v>1</v>
      </c>
      <c r="L127" s="761">
        <v>1</v>
      </c>
      <c r="M127" s="762">
        <v>143.69999999999999</v>
      </c>
    </row>
    <row r="128" spans="1:13" ht="14.4" customHeight="1" x14ac:dyDescent="0.3">
      <c r="A128" s="743" t="s">
        <v>3889</v>
      </c>
      <c r="B128" s="745" t="s">
        <v>3748</v>
      </c>
      <c r="C128" s="745" t="s">
        <v>4106</v>
      </c>
      <c r="D128" s="745" t="s">
        <v>4107</v>
      </c>
      <c r="E128" s="745" t="s">
        <v>2999</v>
      </c>
      <c r="F128" s="761">
        <v>1</v>
      </c>
      <c r="G128" s="761">
        <v>0</v>
      </c>
      <c r="H128" s="750"/>
      <c r="I128" s="761"/>
      <c r="J128" s="761"/>
      <c r="K128" s="750"/>
      <c r="L128" s="761">
        <v>1</v>
      </c>
      <c r="M128" s="762">
        <v>0</v>
      </c>
    </row>
    <row r="129" spans="1:13" ht="14.4" customHeight="1" x14ac:dyDescent="0.3">
      <c r="A129" s="743" t="s">
        <v>3889</v>
      </c>
      <c r="B129" s="745" t="s">
        <v>3749</v>
      </c>
      <c r="C129" s="745" t="s">
        <v>2752</v>
      </c>
      <c r="D129" s="745" t="s">
        <v>2753</v>
      </c>
      <c r="E129" s="745" t="s">
        <v>1331</v>
      </c>
      <c r="F129" s="761"/>
      <c r="G129" s="761"/>
      <c r="H129" s="750">
        <v>0</v>
      </c>
      <c r="I129" s="761">
        <v>1</v>
      </c>
      <c r="J129" s="761">
        <v>27.11</v>
      </c>
      <c r="K129" s="750">
        <v>1</v>
      </c>
      <c r="L129" s="761">
        <v>1</v>
      </c>
      <c r="M129" s="762">
        <v>27.11</v>
      </c>
    </row>
    <row r="130" spans="1:13" ht="14.4" customHeight="1" x14ac:dyDescent="0.3">
      <c r="A130" s="743" t="s">
        <v>3889</v>
      </c>
      <c r="B130" s="745" t="s">
        <v>3751</v>
      </c>
      <c r="C130" s="745" t="s">
        <v>3907</v>
      </c>
      <c r="D130" s="745" t="s">
        <v>3908</v>
      </c>
      <c r="E130" s="745" t="s">
        <v>1108</v>
      </c>
      <c r="F130" s="761">
        <v>2</v>
      </c>
      <c r="G130" s="761">
        <v>261.18</v>
      </c>
      <c r="H130" s="750">
        <v>1</v>
      </c>
      <c r="I130" s="761"/>
      <c r="J130" s="761"/>
      <c r="K130" s="750">
        <v>0</v>
      </c>
      <c r="L130" s="761">
        <v>2</v>
      </c>
      <c r="M130" s="762">
        <v>261.18</v>
      </c>
    </row>
    <row r="131" spans="1:13" ht="14.4" customHeight="1" x14ac:dyDescent="0.3">
      <c r="A131" s="743" t="s">
        <v>3889</v>
      </c>
      <c r="B131" s="745" t="s">
        <v>3751</v>
      </c>
      <c r="C131" s="745" t="s">
        <v>2899</v>
      </c>
      <c r="D131" s="745" t="s">
        <v>3044</v>
      </c>
      <c r="E131" s="745" t="s">
        <v>1105</v>
      </c>
      <c r="F131" s="761"/>
      <c r="G131" s="761"/>
      <c r="H131" s="750">
        <v>0</v>
      </c>
      <c r="I131" s="761">
        <v>5</v>
      </c>
      <c r="J131" s="761">
        <v>326.5</v>
      </c>
      <c r="K131" s="750">
        <v>1</v>
      </c>
      <c r="L131" s="761">
        <v>5</v>
      </c>
      <c r="M131" s="762">
        <v>326.5</v>
      </c>
    </row>
    <row r="132" spans="1:13" ht="14.4" customHeight="1" x14ac:dyDescent="0.3">
      <c r="A132" s="743" t="s">
        <v>3889</v>
      </c>
      <c r="B132" s="745" t="s">
        <v>3751</v>
      </c>
      <c r="C132" s="745" t="s">
        <v>2902</v>
      </c>
      <c r="D132" s="745" t="s">
        <v>2907</v>
      </c>
      <c r="E132" s="745" t="s">
        <v>1108</v>
      </c>
      <c r="F132" s="761"/>
      <c r="G132" s="761"/>
      <c r="H132" s="750">
        <v>0</v>
      </c>
      <c r="I132" s="761">
        <v>6</v>
      </c>
      <c r="J132" s="761">
        <v>783.54000000000008</v>
      </c>
      <c r="K132" s="750">
        <v>1</v>
      </c>
      <c r="L132" s="761">
        <v>6</v>
      </c>
      <c r="M132" s="762">
        <v>783.54000000000008</v>
      </c>
    </row>
    <row r="133" spans="1:13" ht="14.4" customHeight="1" x14ac:dyDescent="0.3">
      <c r="A133" s="743" t="s">
        <v>3889</v>
      </c>
      <c r="B133" s="745" t="s">
        <v>3751</v>
      </c>
      <c r="C133" s="745" t="s">
        <v>2906</v>
      </c>
      <c r="D133" s="745" t="s">
        <v>2907</v>
      </c>
      <c r="E133" s="745" t="s">
        <v>2004</v>
      </c>
      <c r="F133" s="761"/>
      <c r="G133" s="761"/>
      <c r="H133" s="750">
        <v>0</v>
      </c>
      <c r="I133" s="761">
        <v>1</v>
      </c>
      <c r="J133" s="761">
        <v>435.3</v>
      </c>
      <c r="K133" s="750">
        <v>1</v>
      </c>
      <c r="L133" s="761">
        <v>1</v>
      </c>
      <c r="M133" s="762">
        <v>435.3</v>
      </c>
    </row>
    <row r="134" spans="1:13" ht="14.4" customHeight="1" x14ac:dyDescent="0.3">
      <c r="A134" s="743" t="s">
        <v>3889</v>
      </c>
      <c r="B134" s="745" t="s">
        <v>3754</v>
      </c>
      <c r="C134" s="745" t="s">
        <v>3029</v>
      </c>
      <c r="D134" s="745" t="s">
        <v>3030</v>
      </c>
      <c r="E134" s="745" t="s">
        <v>1105</v>
      </c>
      <c r="F134" s="761"/>
      <c r="G134" s="761"/>
      <c r="H134" s="750">
        <v>0</v>
      </c>
      <c r="I134" s="761">
        <v>2</v>
      </c>
      <c r="J134" s="761">
        <v>261.18</v>
      </c>
      <c r="K134" s="750">
        <v>1</v>
      </c>
      <c r="L134" s="761">
        <v>2</v>
      </c>
      <c r="M134" s="762">
        <v>261.18</v>
      </c>
    </row>
    <row r="135" spans="1:13" ht="14.4" customHeight="1" x14ac:dyDescent="0.3">
      <c r="A135" s="743" t="s">
        <v>3889</v>
      </c>
      <c r="B135" s="745" t="s">
        <v>3754</v>
      </c>
      <c r="C135" s="745" t="s">
        <v>4090</v>
      </c>
      <c r="D135" s="745" t="s">
        <v>4091</v>
      </c>
      <c r="E135" s="745" t="s">
        <v>3752</v>
      </c>
      <c r="F135" s="761">
        <v>1</v>
      </c>
      <c r="G135" s="761">
        <v>0</v>
      </c>
      <c r="H135" s="750"/>
      <c r="I135" s="761"/>
      <c r="J135" s="761"/>
      <c r="K135" s="750"/>
      <c r="L135" s="761">
        <v>1</v>
      </c>
      <c r="M135" s="762">
        <v>0</v>
      </c>
    </row>
    <row r="136" spans="1:13" ht="14.4" customHeight="1" x14ac:dyDescent="0.3">
      <c r="A136" s="743" t="s">
        <v>3889</v>
      </c>
      <c r="B136" s="745" t="s">
        <v>3760</v>
      </c>
      <c r="C136" s="745" t="s">
        <v>3947</v>
      </c>
      <c r="D136" s="745" t="s">
        <v>3138</v>
      </c>
      <c r="E136" s="745" t="s">
        <v>1293</v>
      </c>
      <c r="F136" s="761"/>
      <c r="G136" s="761"/>
      <c r="H136" s="750">
        <v>0</v>
      </c>
      <c r="I136" s="761">
        <v>1</v>
      </c>
      <c r="J136" s="761">
        <v>273.48</v>
      </c>
      <c r="K136" s="750">
        <v>1</v>
      </c>
      <c r="L136" s="761">
        <v>1</v>
      </c>
      <c r="M136" s="762">
        <v>273.48</v>
      </c>
    </row>
    <row r="137" spans="1:13" ht="14.4" customHeight="1" x14ac:dyDescent="0.3">
      <c r="A137" s="743" t="s">
        <v>3889</v>
      </c>
      <c r="B137" s="745" t="s">
        <v>3761</v>
      </c>
      <c r="C137" s="745" t="s">
        <v>2804</v>
      </c>
      <c r="D137" s="745" t="s">
        <v>2805</v>
      </c>
      <c r="E137" s="745" t="s">
        <v>569</v>
      </c>
      <c r="F137" s="761"/>
      <c r="G137" s="761"/>
      <c r="H137" s="750">
        <v>0</v>
      </c>
      <c r="I137" s="761">
        <v>1</v>
      </c>
      <c r="J137" s="761">
        <v>38.130000000000003</v>
      </c>
      <c r="K137" s="750">
        <v>1</v>
      </c>
      <c r="L137" s="761">
        <v>1</v>
      </c>
      <c r="M137" s="762">
        <v>38.130000000000003</v>
      </c>
    </row>
    <row r="138" spans="1:13" ht="14.4" customHeight="1" x14ac:dyDescent="0.3">
      <c r="A138" s="743" t="s">
        <v>3889</v>
      </c>
      <c r="B138" s="745" t="s">
        <v>3764</v>
      </c>
      <c r="C138" s="745" t="s">
        <v>4019</v>
      </c>
      <c r="D138" s="745" t="s">
        <v>620</v>
      </c>
      <c r="E138" s="745" t="s">
        <v>4020</v>
      </c>
      <c r="F138" s="761"/>
      <c r="G138" s="761"/>
      <c r="H138" s="750">
        <v>0</v>
      </c>
      <c r="I138" s="761">
        <v>2</v>
      </c>
      <c r="J138" s="761">
        <v>101.14</v>
      </c>
      <c r="K138" s="750">
        <v>1</v>
      </c>
      <c r="L138" s="761">
        <v>2</v>
      </c>
      <c r="M138" s="762">
        <v>101.14</v>
      </c>
    </row>
    <row r="139" spans="1:13" ht="14.4" customHeight="1" x14ac:dyDescent="0.3">
      <c r="A139" s="743" t="s">
        <v>3889</v>
      </c>
      <c r="B139" s="745" t="s">
        <v>3764</v>
      </c>
      <c r="C139" s="745" t="s">
        <v>4021</v>
      </c>
      <c r="D139" s="745" t="s">
        <v>2813</v>
      </c>
      <c r="E139" s="745" t="s">
        <v>4022</v>
      </c>
      <c r="F139" s="761">
        <v>1</v>
      </c>
      <c r="G139" s="761">
        <v>0</v>
      </c>
      <c r="H139" s="750"/>
      <c r="I139" s="761"/>
      <c r="J139" s="761"/>
      <c r="K139" s="750"/>
      <c r="L139" s="761">
        <v>1</v>
      </c>
      <c r="M139" s="762">
        <v>0</v>
      </c>
    </row>
    <row r="140" spans="1:13" ht="14.4" customHeight="1" x14ac:dyDescent="0.3">
      <c r="A140" s="743" t="s">
        <v>3889</v>
      </c>
      <c r="B140" s="745" t="s">
        <v>3764</v>
      </c>
      <c r="C140" s="745" t="s">
        <v>2812</v>
      </c>
      <c r="D140" s="745" t="s">
        <v>2813</v>
      </c>
      <c r="E140" s="745" t="s">
        <v>3765</v>
      </c>
      <c r="F140" s="761"/>
      <c r="G140" s="761"/>
      <c r="H140" s="750">
        <v>0</v>
      </c>
      <c r="I140" s="761">
        <v>2</v>
      </c>
      <c r="J140" s="761">
        <v>173.52</v>
      </c>
      <c r="K140" s="750">
        <v>1</v>
      </c>
      <c r="L140" s="761">
        <v>2</v>
      </c>
      <c r="M140" s="762">
        <v>173.52</v>
      </c>
    </row>
    <row r="141" spans="1:13" ht="14.4" customHeight="1" x14ac:dyDescent="0.3">
      <c r="A141" s="743" t="s">
        <v>3889</v>
      </c>
      <c r="B141" s="745" t="s">
        <v>3769</v>
      </c>
      <c r="C141" s="745" t="s">
        <v>3340</v>
      </c>
      <c r="D141" s="745" t="s">
        <v>3774</v>
      </c>
      <c r="E141" s="745" t="s">
        <v>3775</v>
      </c>
      <c r="F141" s="761"/>
      <c r="G141" s="761"/>
      <c r="H141" s="750">
        <v>0</v>
      </c>
      <c r="I141" s="761">
        <v>1</v>
      </c>
      <c r="J141" s="761">
        <v>151.61000000000001</v>
      </c>
      <c r="K141" s="750">
        <v>1</v>
      </c>
      <c r="L141" s="761">
        <v>1</v>
      </c>
      <c r="M141" s="762">
        <v>151.61000000000001</v>
      </c>
    </row>
    <row r="142" spans="1:13" ht="14.4" customHeight="1" x14ac:dyDescent="0.3">
      <c r="A142" s="743" t="s">
        <v>3889</v>
      </c>
      <c r="B142" s="745" t="s">
        <v>3783</v>
      </c>
      <c r="C142" s="745" t="s">
        <v>3480</v>
      </c>
      <c r="D142" s="745" t="s">
        <v>3481</v>
      </c>
      <c r="E142" s="745" t="s">
        <v>3785</v>
      </c>
      <c r="F142" s="761"/>
      <c r="G142" s="761"/>
      <c r="H142" s="750">
        <v>0</v>
      </c>
      <c r="I142" s="761">
        <v>2</v>
      </c>
      <c r="J142" s="761">
        <v>233.6</v>
      </c>
      <c r="K142" s="750">
        <v>1</v>
      </c>
      <c r="L142" s="761">
        <v>2</v>
      </c>
      <c r="M142" s="762">
        <v>233.6</v>
      </c>
    </row>
    <row r="143" spans="1:13" ht="14.4" customHeight="1" x14ac:dyDescent="0.3">
      <c r="A143" s="743" t="s">
        <v>3889</v>
      </c>
      <c r="B143" s="745" t="s">
        <v>3809</v>
      </c>
      <c r="C143" s="745" t="s">
        <v>741</v>
      </c>
      <c r="D143" s="745" t="s">
        <v>3899</v>
      </c>
      <c r="E143" s="745" t="s">
        <v>1701</v>
      </c>
      <c r="F143" s="761">
        <v>1</v>
      </c>
      <c r="G143" s="761">
        <v>47.63</v>
      </c>
      <c r="H143" s="750">
        <v>1</v>
      </c>
      <c r="I143" s="761"/>
      <c r="J143" s="761"/>
      <c r="K143" s="750">
        <v>0</v>
      </c>
      <c r="L143" s="761">
        <v>1</v>
      </c>
      <c r="M143" s="762">
        <v>47.63</v>
      </c>
    </row>
    <row r="144" spans="1:13" ht="14.4" customHeight="1" x14ac:dyDescent="0.3">
      <c r="A144" s="743" t="s">
        <v>3889</v>
      </c>
      <c r="B144" s="745" t="s">
        <v>3824</v>
      </c>
      <c r="C144" s="745" t="s">
        <v>2881</v>
      </c>
      <c r="D144" s="745" t="s">
        <v>2886</v>
      </c>
      <c r="E144" s="745" t="s">
        <v>3828</v>
      </c>
      <c r="F144" s="761"/>
      <c r="G144" s="761"/>
      <c r="H144" s="750">
        <v>0</v>
      </c>
      <c r="I144" s="761">
        <v>1</v>
      </c>
      <c r="J144" s="761">
        <v>443.52</v>
      </c>
      <c r="K144" s="750">
        <v>1</v>
      </c>
      <c r="L144" s="761">
        <v>1</v>
      </c>
      <c r="M144" s="762">
        <v>443.52</v>
      </c>
    </row>
    <row r="145" spans="1:13" ht="14.4" customHeight="1" x14ac:dyDescent="0.3">
      <c r="A145" s="743" t="s">
        <v>3889</v>
      </c>
      <c r="B145" s="745" t="s">
        <v>3836</v>
      </c>
      <c r="C145" s="745" t="s">
        <v>2891</v>
      </c>
      <c r="D145" s="745" t="s">
        <v>3837</v>
      </c>
      <c r="E145" s="745" t="s">
        <v>3838</v>
      </c>
      <c r="F145" s="761"/>
      <c r="G145" s="761"/>
      <c r="H145" s="750">
        <v>0</v>
      </c>
      <c r="I145" s="761">
        <v>2</v>
      </c>
      <c r="J145" s="761">
        <v>13.96</v>
      </c>
      <c r="K145" s="750">
        <v>1</v>
      </c>
      <c r="L145" s="761">
        <v>2</v>
      </c>
      <c r="M145" s="762">
        <v>13.96</v>
      </c>
    </row>
    <row r="146" spans="1:13" ht="14.4" customHeight="1" x14ac:dyDescent="0.3">
      <c r="A146" s="743" t="s">
        <v>3889</v>
      </c>
      <c r="B146" s="745" t="s">
        <v>3842</v>
      </c>
      <c r="C146" s="745" t="s">
        <v>3928</v>
      </c>
      <c r="D146" s="745" t="s">
        <v>3929</v>
      </c>
      <c r="E146" s="745" t="s">
        <v>2443</v>
      </c>
      <c r="F146" s="761">
        <v>1</v>
      </c>
      <c r="G146" s="761">
        <v>0</v>
      </c>
      <c r="H146" s="750"/>
      <c r="I146" s="761"/>
      <c r="J146" s="761"/>
      <c r="K146" s="750"/>
      <c r="L146" s="761">
        <v>1</v>
      </c>
      <c r="M146" s="762">
        <v>0</v>
      </c>
    </row>
    <row r="147" spans="1:13" ht="14.4" customHeight="1" x14ac:dyDescent="0.3">
      <c r="A147" s="743" t="s">
        <v>3889</v>
      </c>
      <c r="B147" s="745" t="s">
        <v>3842</v>
      </c>
      <c r="C147" s="745" t="s">
        <v>2964</v>
      </c>
      <c r="D147" s="745" t="s">
        <v>2965</v>
      </c>
      <c r="E147" s="745" t="s">
        <v>3843</v>
      </c>
      <c r="F147" s="761"/>
      <c r="G147" s="761"/>
      <c r="H147" s="750">
        <v>0</v>
      </c>
      <c r="I147" s="761">
        <v>1</v>
      </c>
      <c r="J147" s="761">
        <v>162.13</v>
      </c>
      <c r="K147" s="750">
        <v>1</v>
      </c>
      <c r="L147" s="761">
        <v>1</v>
      </c>
      <c r="M147" s="762">
        <v>162.13</v>
      </c>
    </row>
    <row r="148" spans="1:13" ht="14.4" customHeight="1" x14ac:dyDescent="0.3">
      <c r="A148" s="743" t="s">
        <v>3889</v>
      </c>
      <c r="B148" s="745" t="s">
        <v>3842</v>
      </c>
      <c r="C148" s="745" t="s">
        <v>3096</v>
      </c>
      <c r="D148" s="745" t="s">
        <v>2767</v>
      </c>
      <c r="E148" s="745" t="s">
        <v>3844</v>
      </c>
      <c r="F148" s="761"/>
      <c r="G148" s="761"/>
      <c r="H148" s="750">
        <v>0</v>
      </c>
      <c r="I148" s="761">
        <v>4</v>
      </c>
      <c r="J148" s="761">
        <v>708.31999999999994</v>
      </c>
      <c r="K148" s="750">
        <v>1</v>
      </c>
      <c r="L148" s="761">
        <v>4</v>
      </c>
      <c r="M148" s="762">
        <v>708.31999999999994</v>
      </c>
    </row>
    <row r="149" spans="1:13" ht="14.4" customHeight="1" x14ac:dyDescent="0.3">
      <c r="A149" s="743" t="s">
        <v>3889</v>
      </c>
      <c r="B149" s="745" t="s">
        <v>3850</v>
      </c>
      <c r="C149" s="745" t="s">
        <v>3943</v>
      </c>
      <c r="D149" s="745" t="s">
        <v>3944</v>
      </c>
      <c r="E149" s="745" t="s">
        <v>3945</v>
      </c>
      <c r="F149" s="761">
        <v>1</v>
      </c>
      <c r="G149" s="761">
        <v>128.80000000000001</v>
      </c>
      <c r="H149" s="750">
        <v>1</v>
      </c>
      <c r="I149" s="761"/>
      <c r="J149" s="761"/>
      <c r="K149" s="750">
        <v>0</v>
      </c>
      <c r="L149" s="761">
        <v>1</v>
      </c>
      <c r="M149" s="762">
        <v>128.80000000000001</v>
      </c>
    </row>
    <row r="150" spans="1:13" ht="14.4" customHeight="1" x14ac:dyDescent="0.3">
      <c r="A150" s="743" t="s">
        <v>3889</v>
      </c>
      <c r="B150" s="745" t="s">
        <v>3852</v>
      </c>
      <c r="C150" s="745" t="s">
        <v>2728</v>
      </c>
      <c r="D150" s="745" t="s">
        <v>2729</v>
      </c>
      <c r="E150" s="745" t="s">
        <v>3854</v>
      </c>
      <c r="F150" s="761"/>
      <c r="G150" s="761"/>
      <c r="H150" s="750"/>
      <c r="I150" s="761">
        <v>1</v>
      </c>
      <c r="J150" s="761">
        <v>0</v>
      </c>
      <c r="K150" s="750"/>
      <c r="L150" s="761">
        <v>1</v>
      </c>
      <c r="M150" s="762">
        <v>0</v>
      </c>
    </row>
    <row r="151" spans="1:13" ht="14.4" customHeight="1" x14ac:dyDescent="0.3">
      <c r="A151" s="743" t="s">
        <v>3889</v>
      </c>
      <c r="B151" s="745" t="s">
        <v>3864</v>
      </c>
      <c r="C151" s="745" t="s">
        <v>2866</v>
      </c>
      <c r="D151" s="745" t="s">
        <v>2732</v>
      </c>
      <c r="E151" s="745" t="s">
        <v>1105</v>
      </c>
      <c r="F151" s="761"/>
      <c r="G151" s="761"/>
      <c r="H151" s="750">
        <v>0</v>
      </c>
      <c r="I151" s="761">
        <v>1</v>
      </c>
      <c r="J151" s="761">
        <v>118.82</v>
      </c>
      <c r="K151" s="750">
        <v>1</v>
      </c>
      <c r="L151" s="761">
        <v>1</v>
      </c>
      <c r="M151" s="762">
        <v>118.82</v>
      </c>
    </row>
    <row r="152" spans="1:13" ht="14.4" customHeight="1" x14ac:dyDescent="0.3">
      <c r="A152" s="743" t="s">
        <v>3889</v>
      </c>
      <c r="B152" s="745" t="s">
        <v>3866</v>
      </c>
      <c r="C152" s="745" t="s">
        <v>4835</v>
      </c>
      <c r="D152" s="745" t="s">
        <v>2924</v>
      </c>
      <c r="E152" s="745" t="s">
        <v>1315</v>
      </c>
      <c r="F152" s="761"/>
      <c r="G152" s="761"/>
      <c r="H152" s="750"/>
      <c r="I152" s="761">
        <v>1</v>
      </c>
      <c r="J152" s="761">
        <v>0</v>
      </c>
      <c r="K152" s="750"/>
      <c r="L152" s="761">
        <v>1</v>
      </c>
      <c r="M152" s="762">
        <v>0</v>
      </c>
    </row>
    <row r="153" spans="1:13" ht="14.4" customHeight="1" x14ac:dyDescent="0.3">
      <c r="A153" s="743" t="s">
        <v>3890</v>
      </c>
      <c r="B153" s="745" t="s">
        <v>3674</v>
      </c>
      <c r="C153" s="745" t="s">
        <v>4242</v>
      </c>
      <c r="D153" s="745" t="s">
        <v>4243</v>
      </c>
      <c r="E153" s="745" t="s">
        <v>4244</v>
      </c>
      <c r="F153" s="761">
        <v>1</v>
      </c>
      <c r="G153" s="761">
        <v>48.98</v>
      </c>
      <c r="H153" s="750">
        <v>1</v>
      </c>
      <c r="I153" s="761"/>
      <c r="J153" s="761"/>
      <c r="K153" s="750">
        <v>0</v>
      </c>
      <c r="L153" s="761">
        <v>1</v>
      </c>
      <c r="M153" s="762">
        <v>48.98</v>
      </c>
    </row>
    <row r="154" spans="1:13" ht="14.4" customHeight="1" x14ac:dyDescent="0.3">
      <c r="A154" s="743" t="s">
        <v>3890</v>
      </c>
      <c r="B154" s="745" t="s">
        <v>3674</v>
      </c>
      <c r="C154" s="745" t="s">
        <v>2821</v>
      </c>
      <c r="D154" s="745" t="s">
        <v>2719</v>
      </c>
      <c r="E154" s="745" t="s">
        <v>3675</v>
      </c>
      <c r="F154" s="761"/>
      <c r="G154" s="761"/>
      <c r="H154" s="750">
        <v>0</v>
      </c>
      <c r="I154" s="761">
        <v>12</v>
      </c>
      <c r="J154" s="761">
        <v>587.7600000000001</v>
      </c>
      <c r="K154" s="750">
        <v>1</v>
      </c>
      <c r="L154" s="761">
        <v>12</v>
      </c>
      <c r="M154" s="762">
        <v>587.7600000000001</v>
      </c>
    </row>
    <row r="155" spans="1:13" ht="14.4" customHeight="1" x14ac:dyDescent="0.3">
      <c r="A155" s="743" t="s">
        <v>3890</v>
      </c>
      <c r="B155" s="745" t="s">
        <v>3674</v>
      </c>
      <c r="C155" s="745" t="s">
        <v>2718</v>
      </c>
      <c r="D155" s="745" t="s">
        <v>2719</v>
      </c>
      <c r="E155" s="745" t="s">
        <v>2720</v>
      </c>
      <c r="F155" s="761"/>
      <c r="G155" s="761"/>
      <c r="H155" s="750">
        <v>0</v>
      </c>
      <c r="I155" s="761">
        <v>1</v>
      </c>
      <c r="J155" s="761">
        <v>174.94</v>
      </c>
      <c r="K155" s="750">
        <v>1</v>
      </c>
      <c r="L155" s="761">
        <v>1</v>
      </c>
      <c r="M155" s="762">
        <v>174.94</v>
      </c>
    </row>
    <row r="156" spans="1:13" ht="14.4" customHeight="1" x14ac:dyDescent="0.3">
      <c r="A156" s="743" t="s">
        <v>3890</v>
      </c>
      <c r="B156" s="745" t="s">
        <v>3674</v>
      </c>
      <c r="C156" s="745" t="s">
        <v>4070</v>
      </c>
      <c r="D156" s="745" t="s">
        <v>2825</v>
      </c>
      <c r="E156" s="745" t="s">
        <v>2826</v>
      </c>
      <c r="F156" s="761"/>
      <c r="G156" s="761"/>
      <c r="H156" s="750"/>
      <c r="I156" s="761">
        <v>1</v>
      </c>
      <c r="J156" s="761">
        <v>0</v>
      </c>
      <c r="K156" s="750"/>
      <c r="L156" s="761">
        <v>1</v>
      </c>
      <c r="M156" s="762">
        <v>0</v>
      </c>
    </row>
    <row r="157" spans="1:13" ht="14.4" customHeight="1" x14ac:dyDescent="0.3">
      <c r="A157" s="743" t="s">
        <v>3890</v>
      </c>
      <c r="B157" s="745" t="s">
        <v>3674</v>
      </c>
      <c r="C157" s="745" t="s">
        <v>4245</v>
      </c>
      <c r="D157" s="745" t="s">
        <v>2719</v>
      </c>
      <c r="E157" s="745" t="s">
        <v>4246</v>
      </c>
      <c r="F157" s="761"/>
      <c r="G157" s="761"/>
      <c r="H157" s="750"/>
      <c r="I157" s="761">
        <v>1</v>
      </c>
      <c r="J157" s="761">
        <v>0</v>
      </c>
      <c r="K157" s="750"/>
      <c r="L157" s="761">
        <v>1</v>
      </c>
      <c r="M157" s="762">
        <v>0</v>
      </c>
    </row>
    <row r="158" spans="1:13" ht="14.4" customHeight="1" x14ac:dyDescent="0.3">
      <c r="A158" s="743" t="s">
        <v>3890</v>
      </c>
      <c r="B158" s="745" t="s">
        <v>3685</v>
      </c>
      <c r="C158" s="745" t="s">
        <v>2808</v>
      </c>
      <c r="D158" s="745" t="s">
        <v>2809</v>
      </c>
      <c r="E158" s="745" t="s">
        <v>2810</v>
      </c>
      <c r="F158" s="761"/>
      <c r="G158" s="761"/>
      <c r="H158" s="750"/>
      <c r="I158" s="761">
        <v>3</v>
      </c>
      <c r="J158" s="761">
        <v>0</v>
      </c>
      <c r="K158" s="750"/>
      <c r="L158" s="761">
        <v>3</v>
      </c>
      <c r="M158" s="762">
        <v>0</v>
      </c>
    </row>
    <row r="159" spans="1:13" ht="14.4" customHeight="1" x14ac:dyDescent="0.3">
      <c r="A159" s="743" t="s">
        <v>3890</v>
      </c>
      <c r="B159" s="745" t="s">
        <v>3698</v>
      </c>
      <c r="C159" s="745" t="s">
        <v>3015</v>
      </c>
      <c r="D159" s="745" t="s">
        <v>3699</v>
      </c>
      <c r="E159" s="745" t="s">
        <v>3700</v>
      </c>
      <c r="F159" s="761"/>
      <c r="G159" s="761"/>
      <c r="H159" s="750">
        <v>0</v>
      </c>
      <c r="I159" s="761">
        <v>4</v>
      </c>
      <c r="J159" s="761">
        <v>534.52</v>
      </c>
      <c r="K159" s="750">
        <v>1</v>
      </c>
      <c r="L159" s="761">
        <v>4</v>
      </c>
      <c r="M159" s="762">
        <v>534.52</v>
      </c>
    </row>
    <row r="160" spans="1:13" ht="14.4" customHeight="1" x14ac:dyDescent="0.3">
      <c r="A160" s="743" t="s">
        <v>3890</v>
      </c>
      <c r="B160" s="745" t="s">
        <v>3698</v>
      </c>
      <c r="C160" s="745" t="s">
        <v>2910</v>
      </c>
      <c r="D160" s="745" t="s">
        <v>3701</v>
      </c>
      <c r="E160" s="745" t="s">
        <v>1389</v>
      </c>
      <c r="F160" s="761"/>
      <c r="G160" s="761"/>
      <c r="H160" s="750">
        <v>0</v>
      </c>
      <c r="I160" s="761">
        <v>1</v>
      </c>
      <c r="J160" s="761">
        <v>193.14</v>
      </c>
      <c r="K160" s="750">
        <v>1</v>
      </c>
      <c r="L160" s="761">
        <v>1</v>
      </c>
      <c r="M160" s="762">
        <v>193.14</v>
      </c>
    </row>
    <row r="161" spans="1:13" ht="14.4" customHeight="1" x14ac:dyDescent="0.3">
      <c r="A161" s="743" t="s">
        <v>3890</v>
      </c>
      <c r="B161" s="745" t="s">
        <v>3702</v>
      </c>
      <c r="C161" s="745" t="s">
        <v>3062</v>
      </c>
      <c r="D161" s="745" t="s">
        <v>2779</v>
      </c>
      <c r="E161" s="745" t="s">
        <v>3063</v>
      </c>
      <c r="F161" s="761"/>
      <c r="G161" s="761"/>
      <c r="H161" s="750">
        <v>0</v>
      </c>
      <c r="I161" s="761">
        <v>6</v>
      </c>
      <c r="J161" s="761">
        <v>2813.7599999999998</v>
      </c>
      <c r="K161" s="750">
        <v>1</v>
      </c>
      <c r="L161" s="761">
        <v>6</v>
      </c>
      <c r="M161" s="762">
        <v>2813.7599999999998</v>
      </c>
    </row>
    <row r="162" spans="1:13" ht="14.4" customHeight="1" x14ac:dyDescent="0.3">
      <c r="A162" s="743" t="s">
        <v>3890</v>
      </c>
      <c r="B162" s="745" t="s">
        <v>3702</v>
      </c>
      <c r="C162" s="745" t="s">
        <v>3065</v>
      </c>
      <c r="D162" s="745" t="s">
        <v>2779</v>
      </c>
      <c r="E162" s="745" t="s">
        <v>3066</v>
      </c>
      <c r="F162" s="761"/>
      <c r="G162" s="761"/>
      <c r="H162" s="750">
        <v>0</v>
      </c>
      <c r="I162" s="761">
        <v>10</v>
      </c>
      <c r="J162" s="761">
        <v>6252.9</v>
      </c>
      <c r="K162" s="750">
        <v>1</v>
      </c>
      <c r="L162" s="761">
        <v>10</v>
      </c>
      <c r="M162" s="762">
        <v>6252.9</v>
      </c>
    </row>
    <row r="163" spans="1:13" ht="14.4" customHeight="1" x14ac:dyDescent="0.3">
      <c r="A163" s="743" t="s">
        <v>3890</v>
      </c>
      <c r="B163" s="745" t="s">
        <v>3702</v>
      </c>
      <c r="C163" s="745" t="s">
        <v>2778</v>
      </c>
      <c r="D163" s="745" t="s">
        <v>2779</v>
      </c>
      <c r="E163" s="745" t="s">
        <v>2780</v>
      </c>
      <c r="F163" s="761"/>
      <c r="G163" s="761"/>
      <c r="H163" s="750">
        <v>0</v>
      </c>
      <c r="I163" s="761">
        <v>8</v>
      </c>
      <c r="J163" s="761">
        <v>7503.44</v>
      </c>
      <c r="K163" s="750">
        <v>1</v>
      </c>
      <c r="L163" s="761">
        <v>8</v>
      </c>
      <c r="M163" s="762">
        <v>7503.44</v>
      </c>
    </row>
    <row r="164" spans="1:13" ht="14.4" customHeight="1" x14ac:dyDescent="0.3">
      <c r="A164" s="743" t="s">
        <v>3890</v>
      </c>
      <c r="B164" s="745" t="s">
        <v>3702</v>
      </c>
      <c r="C164" s="745" t="s">
        <v>2862</v>
      </c>
      <c r="D164" s="745" t="s">
        <v>2863</v>
      </c>
      <c r="E164" s="745" t="s">
        <v>2780</v>
      </c>
      <c r="F164" s="761"/>
      <c r="G164" s="761"/>
      <c r="H164" s="750">
        <v>0</v>
      </c>
      <c r="I164" s="761">
        <v>3</v>
      </c>
      <c r="J164" s="761">
        <v>5249.07</v>
      </c>
      <c r="K164" s="750">
        <v>1</v>
      </c>
      <c r="L164" s="761">
        <v>3</v>
      </c>
      <c r="M164" s="762">
        <v>5249.07</v>
      </c>
    </row>
    <row r="165" spans="1:13" ht="14.4" customHeight="1" x14ac:dyDescent="0.3">
      <c r="A165" s="743" t="s">
        <v>3890</v>
      </c>
      <c r="B165" s="745" t="s">
        <v>3702</v>
      </c>
      <c r="C165" s="745" t="s">
        <v>4231</v>
      </c>
      <c r="D165" s="745" t="s">
        <v>2863</v>
      </c>
      <c r="E165" s="745" t="s">
        <v>2783</v>
      </c>
      <c r="F165" s="761"/>
      <c r="G165" s="761"/>
      <c r="H165" s="750">
        <v>0</v>
      </c>
      <c r="I165" s="761">
        <v>2</v>
      </c>
      <c r="J165" s="761">
        <v>4665.84</v>
      </c>
      <c r="K165" s="750">
        <v>1</v>
      </c>
      <c r="L165" s="761">
        <v>2</v>
      </c>
      <c r="M165" s="762">
        <v>4665.84</v>
      </c>
    </row>
    <row r="166" spans="1:13" ht="14.4" customHeight="1" x14ac:dyDescent="0.3">
      <c r="A166" s="743" t="s">
        <v>3890</v>
      </c>
      <c r="B166" s="745" t="s">
        <v>3703</v>
      </c>
      <c r="C166" s="745" t="s">
        <v>4206</v>
      </c>
      <c r="D166" s="745" t="s">
        <v>4207</v>
      </c>
      <c r="E166" s="745" t="s">
        <v>581</v>
      </c>
      <c r="F166" s="761">
        <v>2</v>
      </c>
      <c r="G166" s="761">
        <v>209.32</v>
      </c>
      <c r="H166" s="750">
        <v>1</v>
      </c>
      <c r="I166" s="761"/>
      <c r="J166" s="761"/>
      <c r="K166" s="750">
        <v>0</v>
      </c>
      <c r="L166" s="761">
        <v>2</v>
      </c>
      <c r="M166" s="762">
        <v>209.32</v>
      </c>
    </row>
    <row r="167" spans="1:13" ht="14.4" customHeight="1" x14ac:dyDescent="0.3">
      <c r="A167" s="743" t="s">
        <v>3890</v>
      </c>
      <c r="B167" s="745" t="s">
        <v>3709</v>
      </c>
      <c r="C167" s="745" t="s">
        <v>2741</v>
      </c>
      <c r="D167" s="745" t="s">
        <v>2742</v>
      </c>
      <c r="E167" s="745" t="s">
        <v>3710</v>
      </c>
      <c r="F167" s="761"/>
      <c r="G167" s="761"/>
      <c r="H167" s="750">
        <v>0</v>
      </c>
      <c r="I167" s="761">
        <v>1</v>
      </c>
      <c r="J167" s="761">
        <v>75.28</v>
      </c>
      <c r="K167" s="750">
        <v>1</v>
      </c>
      <c r="L167" s="761">
        <v>1</v>
      </c>
      <c r="M167" s="762">
        <v>75.28</v>
      </c>
    </row>
    <row r="168" spans="1:13" ht="14.4" customHeight="1" x14ac:dyDescent="0.3">
      <c r="A168" s="743" t="s">
        <v>3890</v>
      </c>
      <c r="B168" s="745" t="s">
        <v>3709</v>
      </c>
      <c r="C168" s="745" t="s">
        <v>2745</v>
      </c>
      <c r="D168" s="745" t="s">
        <v>2742</v>
      </c>
      <c r="E168" s="745" t="s">
        <v>3711</v>
      </c>
      <c r="F168" s="761"/>
      <c r="G168" s="761"/>
      <c r="H168" s="750">
        <v>0</v>
      </c>
      <c r="I168" s="761">
        <v>1</v>
      </c>
      <c r="J168" s="761">
        <v>150.55000000000001</v>
      </c>
      <c r="K168" s="750">
        <v>1</v>
      </c>
      <c r="L168" s="761">
        <v>1</v>
      </c>
      <c r="M168" s="762">
        <v>150.55000000000001</v>
      </c>
    </row>
    <row r="169" spans="1:13" ht="14.4" customHeight="1" x14ac:dyDescent="0.3">
      <c r="A169" s="743" t="s">
        <v>3890</v>
      </c>
      <c r="B169" s="745" t="s">
        <v>3719</v>
      </c>
      <c r="C169" s="745" t="s">
        <v>4854</v>
      </c>
      <c r="D169" s="745" t="s">
        <v>4855</v>
      </c>
      <c r="E169" s="745" t="s">
        <v>2004</v>
      </c>
      <c r="F169" s="761">
        <v>1</v>
      </c>
      <c r="G169" s="761">
        <v>124.32</v>
      </c>
      <c r="H169" s="750">
        <v>1</v>
      </c>
      <c r="I169" s="761"/>
      <c r="J169" s="761"/>
      <c r="K169" s="750">
        <v>0</v>
      </c>
      <c r="L169" s="761">
        <v>1</v>
      </c>
      <c r="M169" s="762">
        <v>124.32</v>
      </c>
    </row>
    <row r="170" spans="1:13" ht="14.4" customHeight="1" x14ac:dyDescent="0.3">
      <c r="A170" s="743" t="s">
        <v>3890</v>
      </c>
      <c r="B170" s="745" t="s">
        <v>3720</v>
      </c>
      <c r="C170" s="745" t="s">
        <v>3916</v>
      </c>
      <c r="D170" s="745" t="s">
        <v>3917</v>
      </c>
      <c r="E170" s="745" t="s">
        <v>3918</v>
      </c>
      <c r="F170" s="761">
        <v>1</v>
      </c>
      <c r="G170" s="761">
        <v>31.43</v>
      </c>
      <c r="H170" s="750">
        <v>1</v>
      </c>
      <c r="I170" s="761"/>
      <c r="J170" s="761"/>
      <c r="K170" s="750">
        <v>0</v>
      </c>
      <c r="L170" s="761">
        <v>1</v>
      </c>
      <c r="M170" s="762">
        <v>31.43</v>
      </c>
    </row>
    <row r="171" spans="1:13" ht="14.4" customHeight="1" x14ac:dyDescent="0.3">
      <c r="A171" s="743" t="s">
        <v>3890</v>
      </c>
      <c r="B171" s="745" t="s">
        <v>3720</v>
      </c>
      <c r="C171" s="745" t="s">
        <v>2815</v>
      </c>
      <c r="D171" s="745" t="s">
        <v>2816</v>
      </c>
      <c r="E171" s="745" t="s">
        <v>1293</v>
      </c>
      <c r="F171" s="761"/>
      <c r="G171" s="761"/>
      <c r="H171" s="750">
        <v>0</v>
      </c>
      <c r="I171" s="761">
        <v>2</v>
      </c>
      <c r="J171" s="761">
        <v>89.78</v>
      </c>
      <c r="K171" s="750">
        <v>1</v>
      </c>
      <c r="L171" s="761">
        <v>2</v>
      </c>
      <c r="M171" s="762">
        <v>89.78</v>
      </c>
    </row>
    <row r="172" spans="1:13" ht="14.4" customHeight="1" x14ac:dyDescent="0.3">
      <c r="A172" s="743" t="s">
        <v>3890</v>
      </c>
      <c r="B172" s="745" t="s">
        <v>3721</v>
      </c>
      <c r="C172" s="745" t="s">
        <v>2940</v>
      </c>
      <c r="D172" s="745" t="s">
        <v>2941</v>
      </c>
      <c r="E172" s="745" t="s">
        <v>2942</v>
      </c>
      <c r="F172" s="761"/>
      <c r="G172" s="761"/>
      <c r="H172" s="750">
        <v>0</v>
      </c>
      <c r="I172" s="761">
        <v>2</v>
      </c>
      <c r="J172" s="761">
        <v>50.14</v>
      </c>
      <c r="K172" s="750">
        <v>1</v>
      </c>
      <c r="L172" s="761">
        <v>2</v>
      </c>
      <c r="M172" s="762">
        <v>50.14</v>
      </c>
    </row>
    <row r="173" spans="1:13" ht="14.4" customHeight="1" x14ac:dyDescent="0.3">
      <c r="A173" s="743" t="s">
        <v>3890</v>
      </c>
      <c r="B173" s="745" t="s">
        <v>3722</v>
      </c>
      <c r="C173" s="745" t="s">
        <v>3904</v>
      </c>
      <c r="D173" s="745" t="s">
        <v>1388</v>
      </c>
      <c r="E173" s="745" t="s">
        <v>1289</v>
      </c>
      <c r="F173" s="761"/>
      <c r="G173" s="761"/>
      <c r="H173" s="750"/>
      <c r="I173" s="761">
        <v>4</v>
      </c>
      <c r="J173" s="761">
        <v>0</v>
      </c>
      <c r="K173" s="750"/>
      <c r="L173" s="761">
        <v>4</v>
      </c>
      <c r="M173" s="762">
        <v>0</v>
      </c>
    </row>
    <row r="174" spans="1:13" ht="14.4" customHeight="1" x14ac:dyDescent="0.3">
      <c r="A174" s="743" t="s">
        <v>3890</v>
      </c>
      <c r="B174" s="745" t="s">
        <v>3724</v>
      </c>
      <c r="C174" s="745" t="s">
        <v>4276</v>
      </c>
      <c r="D174" s="745" t="s">
        <v>4277</v>
      </c>
      <c r="E174" s="745" t="s">
        <v>3727</v>
      </c>
      <c r="F174" s="761">
        <v>1</v>
      </c>
      <c r="G174" s="761">
        <v>0</v>
      </c>
      <c r="H174" s="750"/>
      <c r="I174" s="761"/>
      <c r="J174" s="761"/>
      <c r="K174" s="750"/>
      <c r="L174" s="761">
        <v>1</v>
      </c>
      <c r="M174" s="762">
        <v>0</v>
      </c>
    </row>
    <row r="175" spans="1:13" ht="14.4" customHeight="1" x14ac:dyDescent="0.3">
      <c r="A175" s="743" t="s">
        <v>3890</v>
      </c>
      <c r="B175" s="745" t="s">
        <v>3724</v>
      </c>
      <c r="C175" s="745" t="s">
        <v>4278</v>
      </c>
      <c r="D175" s="745" t="s">
        <v>4279</v>
      </c>
      <c r="E175" s="745" t="s">
        <v>4280</v>
      </c>
      <c r="F175" s="761">
        <v>1</v>
      </c>
      <c r="G175" s="761">
        <v>109.34</v>
      </c>
      <c r="H175" s="750">
        <v>1</v>
      </c>
      <c r="I175" s="761"/>
      <c r="J175" s="761"/>
      <c r="K175" s="750">
        <v>0</v>
      </c>
      <c r="L175" s="761">
        <v>1</v>
      </c>
      <c r="M175" s="762">
        <v>109.34</v>
      </c>
    </row>
    <row r="176" spans="1:13" ht="14.4" customHeight="1" x14ac:dyDescent="0.3">
      <c r="A176" s="743" t="s">
        <v>3890</v>
      </c>
      <c r="B176" s="745" t="s">
        <v>3733</v>
      </c>
      <c r="C176" s="745" t="s">
        <v>4249</v>
      </c>
      <c r="D176" s="745" t="s">
        <v>4250</v>
      </c>
      <c r="E176" s="745" t="s">
        <v>569</v>
      </c>
      <c r="F176" s="761">
        <v>1</v>
      </c>
      <c r="G176" s="761">
        <v>67.42</v>
      </c>
      <c r="H176" s="750">
        <v>1</v>
      </c>
      <c r="I176" s="761"/>
      <c r="J176" s="761"/>
      <c r="K176" s="750">
        <v>0</v>
      </c>
      <c r="L176" s="761">
        <v>1</v>
      </c>
      <c r="M176" s="762">
        <v>67.42</v>
      </c>
    </row>
    <row r="177" spans="1:13" ht="14.4" customHeight="1" x14ac:dyDescent="0.3">
      <c r="A177" s="743" t="s">
        <v>3890</v>
      </c>
      <c r="B177" s="745" t="s">
        <v>3734</v>
      </c>
      <c r="C177" s="745" t="s">
        <v>2721</v>
      </c>
      <c r="D177" s="745" t="s">
        <v>2722</v>
      </c>
      <c r="E177" s="745" t="s">
        <v>2723</v>
      </c>
      <c r="F177" s="761"/>
      <c r="G177" s="761"/>
      <c r="H177" s="750">
        <v>0</v>
      </c>
      <c r="I177" s="761">
        <v>1</v>
      </c>
      <c r="J177" s="761">
        <v>10.88</v>
      </c>
      <c r="K177" s="750">
        <v>1</v>
      </c>
      <c r="L177" s="761">
        <v>1</v>
      </c>
      <c r="M177" s="762">
        <v>10.88</v>
      </c>
    </row>
    <row r="178" spans="1:13" ht="14.4" customHeight="1" x14ac:dyDescent="0.3">
      <c r="A178" s="743" t="s">
        <v>3890</v>
      </c>
      <c r="B178" s="745" t="s">
        <v>3734</v>
      </c>
      <c r="C178" s="745" t="s">
        <v>2845</v>
      </c>
      <c r="D178" s="745" t="s">
        <v>3735</v>
      </c>
      <c r="E178" s="745" t="s">
        <v>1289</v>
      </c>
      <c r="F178" s="761"/>
      <c r="G178" s="761"/>
      <c r="H178" s="750">
        <v>0</v>
      </c>
      <c r="I178" s="761">
        <v>1</v>
      </c>
      <c r="J178" s="761">
        <v>50.47</v>
      </c>
      <c r="K178" s="750">
        <v>1</v>
      </c>
      <c r="L178" s="761">
        <v>1</v>
      </c>
      <c r="M178" s="762">
        <v>50.47</v>
      </c>
    </row>
    <row r="179" spans="1:13" ht="14.4" customHeight="1" x14ac:dyDescent="0.3">
      <c r="A179" s="743" t="s">
        <v>3890</v>
      </c>
      <c r="B179" s="745" t="s">
        <v>3739</v>
      </c>
      <c r="C179" s="745" t="s">
        <v>2920</v>
      </c>
      <c r="D179" s="745" t="s">
        <v>2921</v>
      </c>
      <c r="E179" s="745" t="s">
        <v>1146</v>
      </c>
      <c r="F179" s="761"/>
      <c r="G179" s="761"/>
      <c r="H179" s="750">
        <v>0</v>
      </c>
      <c r="I179" s="761">
        <v>1</v>
      </c>
      <c r="J179" s="761">
        <v>101.68</v>
      </c>
      <c r="K179" s="750">
        <v>1</v>
      </c>
      <c r="L179" s="761">
        <v>1</v>
      </c>
      <c r="M179" s="762">
        <v>101.68</v>
      </c>
    </row>
    <row r="180" spans="1:13" ht="14.4" customHeight="1" x14ac:dyDescent="0.3">
      <c r="A180" s="743" t="s">
        <v>3890</v>
      </c>
      <c r="B180" s="745" t="s">
        <v>3748</v>
      </c>
      <c r="C180" s="745" t="s">
        <v>2997</v>
      </c>
      <c r="D180" s="745" t="s">
        <v>2998</v>
      </c>
      <c r="E180" s="745" t="s">
        <v>2999</v>
      </c>
      <c r="F180" s="761"/>
      <c r="G180" s="761"/>
      <c r="H180" s="750">
        <v>0</v>
      </c>
      <c r="I180" s="761">
        <v>1</v>
      </c>
      <c r="J180" s="761">
        <v>143.71</v>
      </c>
      <c r="K180" s="750">
        <v>1</v>
      </c>
      <c r="L180" s="761">
        <v>1</v>
      </c>
      <c r="M180" s="762">
        <v>143.71</v>
      </c>
    </row>
    <row r="181" spans="1:13" ht="14.4" customHeight="1" x14ac:dyDescent="0.3">
      <c r="A181" s="743" t="s">
        <v>3890</v>
      </c>
      <c r="B181" s="745" t="s">
        <v>3748</v>
      </c>
      <c r="C181" s="745" t="s">
        <v>4261</v>
      </c>
      <c r="D181" s="745" t="s">
        <v>4262</v>
      </c>
      <c r="E181" s="745" t="s">
        <v>4263</v>
      </c>
      <c r="F181" s="761">
        <v>1</v>
      </c>
      <c r="G181" s="761">
        <v>134.12</v>
      </c>
      <c r="H181" s="750">
        <v>1</v>
      </c>
      <c r="I181" s="761"/>
      <c r="J181" s="761"/>
      <c r="K181" s="750">
        <v>0</v>
      </c>
      <c r="L181" s="761">
        <v>1</v>
      </c>
      <c r="M181" s="762">
        <v>134.12</v>
      </c>
    </row>
    <row r="182" spans="1:13" ht="14.4" customHeight="1" x14ac:dyDescent="0.3">
      <c r="A182" s="743" t="s">
        <v>3890</v>
      </c>
      <c r="B182" s="745" t="s">
        <v>3749</v>
      </c>
      <c r="C182" s="745" t="s">
        <v>4856</v>
      </c>
      <c r="D182" s="745" t="s">
        <v>4684</v>
      </c>
      <c r="E182" s="745" t="s">
        <v>4857</v>
      </c>
      <c r="F182" s="761">
        <v>1</v>
      </c>
      <c r="G182" s="761">
        <v>75.91</v>
      </c>
      <c r="H182" s="750">
        <v>1</v>
      </c>
      <c r="I182" s="761"/>
      <c r="J182" s="761"/>
      <c r="K182" s="750">
        <v>0</v>
      </c>
      <c r="L182" s="761">
        <v>1</v>
      </c>
      <c r="M182" s="762">
        <v>75.91</v>
      </c>
    </row>
    <row r="183" spans="1:13" ht="14.4" customHeight="1" x14ac:dyDescent="0.3">
      <c r="A183" s="743" t="s">
        <v>3890</v>
      </c>
      <c r="B183" s="745" t="s">
        <v>3750</v>
      </c>
      <c r="C183" s="745" t="s">
        <v>2950</v>
      </c>
      <c r="D183" s="745" t="s">
        <v>2951</v>
      </c>
      <c r="E183" s="745" t="s">
        <v>1108</v>
      </c>
      <c r="F183" s="761"/>
      <c r="G183" s="761"/>
      <c r="H183" s="750">
        <v>0</v>
      </c>
      <c r="I183" s="761">
        <v>1</v>
      </c>
      <c r="J183" s="761">
        <v>65.3</v>
      </c>
      <c r="K183" s="750">
        <v>1</v>
      </c>
      <c r="L183" s="761">
        <v>1</v>
      </c>
      <c r="M183" s="762">
        <v>65.3</v>
      </c>
    </row>
    <row r="184" spans="1:13" ht="14.4" customHeight="1" x14ac:dyDescent="0.3">
      <c r="A184" s="743" t="s">
        <v>3890</v>
      </c>
      <c r="B184" s="745" t="s">
        <v>3751</v>
      </c>
      <c r="C184" s="745" t="s">
        <v>2902</v>
      </c>
      <c r="D184" s="745" t="s">
        <v>2907</v>
      </c>
      <c r="E184" s="745" t="s">
        <v>1108</v>
      </c>
      <c r="F184" s="761"/>
      <c r="G184" s="761"/>
      <c r="H184" s="750">
        <v>0</v>
      </c>
      <c r="I184" s="761">
        <v>5</v>
      </c>
      <c r="J184" s="761">
        <v>652.95000000000005</v>
      </c>
      <c r="K184" s="750">
        <v>1</v>
      </c>
      <c r="L184" s="761">
        <v>5</v>
      </c>
      <c r="M184" s="762">
        <v>652.95000000000005</v>
      </c>
    </row>
    <row r="185" spans="1:13" ht="14.4" customHeight="1" x14ac:dyDescent="0.3">
      <c r="A185" s="743" t="s">
        <v>3890</v>
      </c>
      <c r="B185" s="745" t="s">
        <v>3751</v>
      </c>
      <c r="C185" s="745" t="s">
        <v>4160</v>
      </c>
      <c r="D185" s="745" t="s">
        <v>4161</v>
      </c>
      <c r="E185" s="745" t="s">
        <v>1108</v>
      </c>
      <c r="F185" s="761">
        <v>1</v>
      </c>
      <c r="G185" s="761">
        <v>130.59</v>
      </c>
      <c r="H185" s="750">
        <v>1</v>
      </c>
      <c r="I185" s="761"/>
      <c r="J185" s="761"/>
      <c r="K185" s="750">
        <v>0</v>
      </c>
      <c r="L185" s="761">
        <v>1</v>
      </c>
      <c r="M185" s="762">
        <v>130.59</v>
      </c>
    </row>
    <row r="186" spans="1:13" ht="14.4" customHeight="1" x14ac:dyDescent="0.3">
      <c r="A186" s="743" t="s">
        <v>3890</v>
      </c>
      <c r="B186" s="745" t="s">
        <v>3755</v>
      </c>
      <c r="C186" s="745" t="s">
        <v>4170</v>
      </c>
      <c r="D186" s="745" t="s">
        <v>4171</v>
      </c>
      <c r="E186" s="745" t="s">
        <v>4172</v>
      </c>
      <c r="F186" s="761">
        <v>1</v>
      </c>
      <c r="G186" s="761">
        <v>145.15</v>
      </c>
      <c r="H186" s="750">
        <v>1</v>
      </c>
      <c r="I186" s="761"/>
      <c r="J186" s="761"/>
      <c r="K186" s="750">
        <v>0</v>
      </c>
      <c r="L186" s="761">
        <v>1</v>
      </c>
      <c r="M186" s="762">
        <v>145.15</v>
      </c>
    </row>
    <row r="187" spans="1:13" ht="14.4" customHeight="1" x14ac:dyDescent="0.3">
      <c r="A187" s="743" t="s">
        <v>3890</v>
      </c>
      <c r="B187" s="745" t="s">
        <v>3761</v>
      </c>
      <c r="C187" s="745" t="s">
        <v>2804</v>
      </c>
      <c r="D187" s="745" t="s">
        <v>2805</v>
      </c>
      <c r="E187" s="745" t="s">
        <v>569</v>
      </c>
      <c r="F187" s="761"/>
      <c r="G187" s="761"/>
      <c r="H187" s="750">
        <v>0</v>
      </c>
      <c r="I187" s="761">
        <v>1</v>
      </c>
      <c r="J187" s="761">
        <v>38.130000000000003</v>
      </c>
      <c r="K187" s="750">
        <v>1</v>
      </c>
      <c r="L187" s="761">
        <v>1</v>
      </c>
      <c r="M187" s="762">
        <v>38.130000000000003</v>
      </c>
    </row>
    <row r="188" spans="1:13" ht="14.4" customHeight="1" x14ac:dyDescent="0.3">
      <c r="A188" s="743" t="s">
        <v>3890</v>
      </c>
      <c r="B188" s="745" t="s">
        <v>3764</v>
      </c>
      <c r="C188" s="745" t="s">
        <v>4019</v>
      </c>
      <c r="D188" s="745" t="s">
        <v>620</v>
      </c>
      <c r="E188" s="745" t="s">
        <v>4020</v>
      </c>
      <c r="F188" s="761"/>
      <c r="G188" s="761"/>
      <c r="H188" s="750">
        <v>0</v>
      </c>
      <c r="I188" s="761">
        <v>4</v>
      </c>
      <c r="J188" s="761">
        <v>202.28</v>
      </c>
      <c r="K188" s="750">
        <v>1</v>
      </c>
      <c r="L188" s="761">
        <v>4</v>
      </c>
      <c r="M188" s="762">
        <v>202.28</v>
      </c>
    </row>
    <row r="189" spans="1:13" ht="14.4" customHeight="1" x14ac:dyDescent="0.3">
      <c r="A189" s="743" t="s">
        <v>3890</v>
      </c>
      <c r="B189" s="745" t="s">
        <v>3809</v>
      </c>
      <c r="C189" s="745" t="s">
        <v>1348</v>
      </c>
      <c r="D189" s="745" t="s">
        <v>1349</v>
      </c>
      <c r="E189" s="745" t="s">
        <v>1350</v>
      </c>
      <c r="F189" s="761"/>
      <c r="G189" s="761"/>
      <c r="H189" s="750">
        <v>0</v>
      </c>
      <c r="I189" s="761">
        <v>1</v>
      </c>
      <c r="J189" s="761">
        <v>95.25</v>
      </c>
      <c r="K189" s="750">
        <v>1</v>
      </c>
      <c r="L189" s="761">
        <v>1</v>
      </c>
      <c r="M189" s="762">
        <v>95.25</v>
      </c>
    </row>
    <row r="190" spans="1:13" ht="14.4" customHeight="1" x14ac:dyDescent="0.3">
      <c r="A190" s="743" t="s">
        <v>3890</v>
      </c>
      <c r="B190" s="745" t="s">
        <v>3813</v>
      </c>
      <c r="C190" s="745" t="s">
        <v>2852</v>
      </c>
      <c r="D190" s="745" t="s">
        <v>2853</v>
      </c>
      <c r="E190" s="745" t="s">
        <v>3814</v>
      </c>
      <c r="F190" s="761"/>
      <c r="G190" s="761"/>
      <c r="H190" s="750">
        <v>0</v>
      </c>
      <c r="I190" s="761">
        <v>1</v>
      </c>
      <c r="J190" s="761">
        <v>32.74</v>
      </c>
      <c r="K190" s="750">
        <v>1</v>
      </c>
      <c r="L190" s="761">
        <v>1</v>
      </c>
      <c r="M190" s="762">
        <v>32.74</v>
      </c>
    </row>
    <row r="191" spans="1:13" ht="14.4" customHeight="1" x14ac:dyDescent="0.3">
      <c r="A191" s="743" t="s">
        <v>3890</v>
      </c>
      <c r="B191" s="745" t="s">
        <v>3813</v>
      </c>
      <c r="C191" s="745" t="s">
        <v>2856</v>
      </c>
      <c r="D191" s="745" t="s">
        <v>2853</v>
      </c>
      <c r="E191" s="745" t="s">
        <v>3815</v>
      </c>
      <c r="F191" s="761"/>
      <c r="G191" s="761"/>
      <c r="H191" s="750">
        <v>0</v>
      </c>
      <c r="I191" s="761">
        <v>1</v>
      </c>
      <c r="J191" s="761">
        <v>98.23</v>
      </c>
      <c r="K191" s="750">
        <v>1</v>
      </c>
      <c r="L191" s="761">
        <v>1</v>
      </c>
      <c r="M191" s="762">
        <v>98.23</v>
      </c>
    </row>
    <row r="192" spans="1:13" ht="14.4" customHeight="1" x14ac:dyDescent="0.3">
      <c r="A192" s="743" t="s">
        <v>3890</v>
      </c>
      <c r="B192" s="745" t="s">
        <v>3817</v>
      </c>
      <c r="C192" s="745" t="s">
        <v>3004</v>
      </c>
      <c r="D192" s="745" t="s">
        <v>3818</v>
      </c>
      <c r="E192" s="745" t="s">
        <v>3822</v>
      </c>
      <c r="F192" s="761"/>
      <c r="G192" s="761"/>
      <c r="H192" s="750">
        <v>0</v>
      </c>
      <c r="I192" s="761">
        <v>2</v>
      </c>
      <c r="J192" s="761">
        <v>279.42</v>
      </c>
      <c r="K192" s="750">
        <v>1</v>
      </c>
      <c r="L192" s="761">
        <v>2</v>
      </c>
      <c r="M192" s="762">
        <v>279.42</v>
      </c>
    </row>
    <row r="193" spans="1:13" ht="14.4" customHeight="1" x14ac:dyDescent="0.3">
      <c r="A193" s="743" t="s">
        <v>3890</v>
      </c>
      <c r="B193" s="745" t="s">
        <v>3829</v>
      </c>
      <c r="C193" s="745" t="s">
        <v>3161</v>
      </c>
      <c r="D193" s="745" t="s">
        <v>3162</v>
      </c>
      <c r="E193" s="745" t="s">
        <v>3163</v>
      </c>
      <c r="F193" s="761"/>
      <c r="G193" s="761"/>
      <c r="H193" s="750">
        <v>0</v>
      </c>
      <c r="I193" s="761">
        <v>1</v>
      </c>
      <c r="J193" s="761">
        <v>306.04000000000002</v>
      </c>
      <c r="K193" s="750">
        <v>1</v>
      </c>
      <c r="L193" s="761">
        <v>1</v>
      </c>
      <c r="M193" s="762">
        <v>306.04000000000002</v>
      </c>
    </row>
    <row r="194" spans="1:13" ht="14.4" customHeight="1" x14ac:dyDescent="0.3">
      <c r="A194" s="743" t="s">
        <v>3890</v>
      </c>
      <c r="B194" s="745" t="s">
        <v>3829</v>
      </c>
      <c r="C194" s="745" t="s">
        <v>3178</v>
      </c>
      <c r="D194" s="745" t="s">
        <v>3179</v>
      </c>
      <c r="E194" s="745" t="s">
        <v>3180</v>
      </c>
      <c r="F194" s="761"/>
      <c r="G194" s="761"/>
      <c r="H194" s="750">
        <v>0</v>
      </c>
      <c r="I194" s="761">
        <v>1</v>
      </c>
      <c r="J194" s="761">
        <v>612.08000000000004</v>
      </c>
      <c r="K194" s="750">
        <v>1</v>
      </c>
      <c r="L194" s="761">
        <v>1</v>
      </c>
      <c r="M194" s="762">
        <v>612.08000000000004</v>
      </c>
    </row>
    <row r="195" spans="1:13" ht="14.4" customHeight="1" x14ac:dyDescent="0.3">
      <c r="A195" s="743" t="s">
        <v>3890</v>
      </c>
      <c r="B195" s="745" t="s">
        <v>3836</v>
      </c>
      <c r="C195" s="745" t="s">
        <v>2891</v>
      </c>
      <c r="D195" s="745" t="s">
        <v>3837</v>
      </c>
      <c r="E195" s="745" t="s">
        <v>3838</v>
      </c>
      <c r="F195" s="761"/>
      <c r="G195" s="761"/>
      <c r="H195" s="750">
        <v>0</v>
      </c>
      <c r="I195" s="761">
        <v>1</v>
      </c>
      <c r="J195" s="761">
        <v>6.98</v>
      </c>
      <c r="K195" s="750">
        <v>1</v>
      </c>
      <c r="L195" s="761">
        <v>1</v>
      </c>
      <c r="M195" s="762">
        <v>6.98</v>
      </c>
    </row>
    <row r="196" spans="1:13" ht="14.4" customHeight="1" x14ac:dyDescent="0.3">
      <c r="A196" s="743" t="s">
        <v>3890</v>
      </c>
      <c r="B196" s="745" t="s">
        <v>3842</v>
      </c>
      <c r="C196" s="745" t="s">
        <v>2964</v>
      </c>
      <c r="D196" s="745" t="s">
        <v>2965</v>
      </c>
      <c r="E196" s="745" t="s">
        <v>3843</v>
      </c>
      <c r="F196" s="761"/>
      <c r="G196" s="761"/>
      <c r="H196" s="750">
        <v>0</v>
      </c>
      <c r="I196" s="761">
        <v>1</v>
      </c>
      <c r="J196" s="761">
        <v>162.13</v>
      </c>
      <c r="K196" s="750">
        <v>1</v>
      </c>
      <c r="L196" s="761">
        <v>1</v>
      </c>
      <c r="M196" s="762">
        <v>162.13</v>
      </c>
    </row>
    <row r="197" spans="1:13" ht="14.4" customHeight="1" x14ac:dyDescent="0.3">
      <c r="A197" s="743" t="s">
        <v>3890</v>
      </c>
      <c r="B197" s="745" t="s">
        <v>3842</v>
      </c>
      <c r="C197" s="745" t="s">
        <v>3096</v>
      </c>
      <c r="D197" s="745" t="s">
        <v>2767</v>
      </c>
      <c r="E197" s="745" t="s">
        <v>3844</v>
      </c>
      <c r="F197" s="761"/>
      <c r="G197" s="761"/>
      <c r="H197" s="750">
        <v>0</v>
      </c>
      <c r="I197" s="761">
        <v>2</v>
      </c>
      <c r="J197" s="761">
        <v>432.32</v>
      </c>
      <c r="K197" s="750">
        <v>1</v>
      </c>
      <c r="L197" s="761">
        <v>2</v>
      </c>
      <c r="M197" s="762">
        <v>432.32</v>
      </c>
    </row>
    <row r="198" spans="1:13" ht="14.4" customHeight="1" x14ac:dyDescent="0.3">
      <c r="A198" s="743" t="s">
        <v>3890</v>
      </c>
      <c r="B198" s="745" t="s">
        <v>3850</v>
      </c>
      <c r="C198" s="745" t="s">
        <v>3032</v>
      </c>
      <c r="D198" s="745" t="s">
        <v>3033</v>
      </c>
      <c r="E198" s="745" t="s">
        <v>1105</v>
      </c>
      <c r="F198" s="761"/>
      <c r="G198" s="761"/>
      <c r="H198" s="750">
        <v>0</v>
      </c>
      <c r="I198" s="761">
        <v>1</v>
      </c>
      <c r="J198" s="761">
        <v>232.44</v>
      </c>
      <c r="K198" s="750">
        <v>1</v>
      </c>
      <c r="L198" s="761">
        <v>1</v>
      </c>
      <c r="M198" s="762">
        <v>232.44</v>
      </c>
    </row>
    <row r="199" spans="1:13" ht="14.4" customHeight="1" x14ac:dyDescent="0.3">
      <c r="A199" s="743" t="s">
        <v>3890</v>
      </c>
      <c r="B199" s="745" t="s">
        <v>3856</v>
      </c>
      <c r="C199" s="745" t="s">
        <v>3068</v>
      </c>
      <c r="D199" s="745" t="s">
        <v>3069</v>
      </c>
      <c r="E199" s="745" t="s">
        <v>3857</v>
      </c>
      <c r="F199" s="761"/>
      <c r="G199" s="761"/>
      <c r="H199" s="750">
        <v>0</v>
      </c>
      <c r="I199" s="761">
        <v>1</v>
      </c>
      <c r="J199" s="761">
        <v>172</v>
      </c>
      <c r="K199" s="750">
        <v>1</v>
      </c>
      <c r="L199" s="761">
        <v>1</v>
      </c>
      <c r="M199" s="762">
        <v>172</v>
      </c>
    </row>
    <row r="200" spans="1:13" ht="14.4" customHeight="1" x14ac:dyDescent="0.3">
      <c r="A200" s="743" t="s">
        <v>3890</v>
      </c>
      <c r="B200" s="745" t="s">
        <v>3864</v>
      </c>
      <c r="C200" s="745" t="s">
        <v>4163</v>
      </c>
      <c r="D200" s="745" t="s">
        <v>2732</v>
      </c>
      <c r="E200" s="745" t="s">
        <v>4164</v>
      </c>
      <c r="F200" s="761"/>
      <c r="G200" s="761"/>
      <c r="H200" s="750"/>
      <c r="I200" s="761">
        <v>1</v>
      </c>
      <c r="J200" s="761">
        <v>0</v>
      </c>
      <c r="K200" s="750"/>
      <c r="L200" s="761">
        <v>1</v>
      </c>
      <c r="M200" s="762">
        <v>0</v>
      </c>
    </row>
    <row r="201" spans="1:13" ht="14.4" customHeight="1" x14ac:dyDescent="0.3">
      <c r="A201" s="743" t="s">
        <v>3891</v>
      </c>
      <c r="B201" s="745" t="s">
        <v>3674</v>
      </c>
      <c r="C201" s="745" t="s">
        <v>2821</v>
      </c>
      <c r="D201" s="745" t="s">
        <v>2719</v>
      </c>
      <c r="E201" s="745" t="s">
        <v>3675</v>
      </c>
      <c r="F201" s="761"/>
      <c r="G201" s="761"/>
      <c r="H201" s="750">
        <v>0</v>
      </c>
      <c r="I201" s="761">
        <v>17</v>
      </c>
      <c r="J201" s="761">
        <v>832.66000000000008</v>
      </c>
      <c r="K201" s="750">
        <v>1</v>
      </c>
      <c r="L201" s="761">
        <v>17</v>
      </c>
      <c r="M201" s="762">
        <v>832.66000000000008</v>
      </c>
    </row>
    <row r="202" spans="1:13" ht="14.4" customHeight="1" x14ac:dyDescent="0.3">
      <c r="A202" s="743" t="s">
        <v>3891</v>
      </c>
      <c r="B202" s="745" t="s">
        <v>3674</v>
      </c>
      <c r="C202" s="745" t="s">
        <v>4068</v>
      </c>
      <c r="D202" s="745" t="s">
        <v>2719</v>
      </c>
      <c r="E202" s="745" t="s">
        <v>4069</v>
      </c>
      <c r="F202" s="761"/>
      <c r="G202" s="761"/>
      <c r="H202" s="750"/>
      <c r="I202" s="761">
        <v>1</v>
      </c>
      <c r="J202" s="761">
        <v>0</v>
      </c>
      <c r="K202" s="750"/>
      <c r="L202" s="761">
        <v>1</v>
      </c>
      <c r="M202" s="762">
        <v>0</v>
      </c>
    </row>
    <row r="203" spans="1:13" ht="14.4" customHeight="1" x14ac:dyDescent="0.3">
      <c r="A203" s="743" t="s">
        <v>3891</v>
      </c>
      <c r="B203" s="745" t="s">
        <v>3674</v>
      </c>
      <c r="C203" s="745" t="s">
        <v>4357</v>
      </c>
      <c r="D203" s="745" t="s">
        <v>2719</v>
      </c>
      <c r="E203" s="745" t="s">
        <v>4358</v>
      </c>
      <c r="F203" s="761"/>
      <c r="G203" s="761"/>
      <c r="H203" s="750"/>
      <c r="I203" s="761">
        <v>1</v>
      </c>
      <c r="J203" s="761">
        <v>0</v>
      </c>
      <c r="K203" s="750"/>
      <c r="L203" s="761">
        <v>1</v>
      </c>
      <c r="M203" s="762">
        <v>0</v>
      </c>
    </row>
    <row r="204" spans="1:13" ht="14.4" customHeight="1" x14ac:dyDescent="0.3">
      <c r="A204" s="743" t="s">
        <v>3891</v>
      </c>
      <c r="B204" s="745" t="s">
        <v>3677</v>
      </c>
      <c r="C204" s="745" t="s">
        <v>2759</v>
      </c>
      <c r="D204" s="745" t="s">
        <v>3678</v>
      </c>
      <c r="E204" s="745" t="s">
        <v>3679</v>
      </c>
      <c r="F204" s="761"/>
      <c r="G204" s="761"/>
      <c r="H204" s="750">
        <v>0</v>
      </c>
      <c r="I204" s="761">
        <v>2</v>
      </c>
      <c r="J204" s="761">
        <v>195.94</v>
      </c>
      <c r="K204" s="750">
        <v>1</v>
      </c>
      <c r="L204" s="761">
        <v>2</v>
      </c>
      <c r="M204" s="762">
        <v>195.94</v>
      </c>
    </row>
    <row r="205" spans="1:13" ht="14.4" customHeight="1" x14ac:dyDescent="0.3">
      <c r="A205" s="743" t="s">
        <v>3891</v>
      </c>
      <c r="B205" s="745" t="s">
        <v>3682</v>
      </c>
      <c r="C205" s="745" t="s">
        <v>2867</v>
      </c>
      <c r="D205" s="745" t="s">
        <v>2868</v>
      </c>
      <c r="E205" s="745" t="s">
        <v>2869</v>
      </c>
      <c r="F205" s="761"/>
      <c r="G205" s="761"/>
      <c r="H205" s="750">
        <v>0</v>
      </c>
      <c r="I205" s="761">
        <v>3</v>
      </c>
      <c r="J205" s="761">
        <v>168.03</v>
      </c>
      <c r="K205" s="750">
        <v>1</v>
      </c>
      <c r="L205" s="761">
        <v>3</v>
      </c>
      <c r="M205" s="762">
        <v>168.03</v>
      </c>
    </row>
    <row r="206" spans="1:13" ht="14.4" customHeight="1" x14ac:dyDescent="0.3">
      <c r="A206" s="743" t="s">
        <v>3891</v>
      </c>
      <c r="B206" s="745" t="s">
        <v>3685</v>
      </c>
      <c r="C206" s="745" t="s">
        <v>4324</v>
      </c>
      <c r="D206" s="745" t="s">
        <v>2809</v>
      </c>
      <c r="E206" s="745" t="s">
        <v>4325</v>
      </c>
      <c r="F206" s="761"/>
      <c r="G206" s="761"/>
      <c r="H206" s="750"/>
      <c r="I206" s="761">
        <v>1</v>
      </c>
      <c r="J206" s="761">
        <v>0</v>
      </c>
      <c r="K206" s="750"/>
      <c r="L206" s="761">
        <v>1</v>
      </c>
      <c r="M206" s="762">
        <v>0</v>
      </c>
    </row>
    <row r="207" spans="1:13" ht="14.4" customHeight="1" x14ac:dyDescent="0.3">
      <c r="A207" s="743" t="s">
        <v>3891</v>
      </c>
      <c r="B207" s="745" t="s">
        <v>3685</v>
      </c>
      <c r="C207" s="745" t="s">
        <v>2808</v>
      </c>
      <c r="D207" s="745" t="s">
        <v>2809</v>
      </c>
      <c r="E207" s="745" t="s">
        <v>2810</v>
      </c>
      <c r="F207" s="761"/>
      <c r="G207" s="761"/>
      <c r="H207" s="750"/>
      <c r="I207" s="761">
        <v>1</v>
      </c>
      <c r="J207" s="761">
        <v>0</v>
      </c>
      <c r="K207" s="750"/>
      <c r="L207" s="761">
        <v>1</v>
      </c>
      <c r="M207" s="762">
        <v>0</v>
      </c>
    </row>
    <row r="208" spans="1:13" ht="14.4" customHeight="1" x14ac:dyDescent="0.3">
      <c r="A208" s="743" t="s">
        <v>3891</v>
      </c>
      <c r="B208" s="745" t="s">
        <v>3694</v>
      </c>
      <c r="C208" s="745" t="s">
        <v>3206</v>
      </c>
      <c r="D208" s="745" t="s">
        <v>2771</v>
      </c>
      <c r="E208" s="745" t="s">
        <v>3207</v>
      </c>
      <c r="F208" s="761"/>
      <c r="G208" s="761"/>
      <c r="H208" s="750">
        <v>0</v>
      </c>
      <c r="I208" s="761">
        <v>1</v>
      </c>
      <c r="J208" s="761">
        <v>106.3</v>
      </c>
      <c r="K208" s="750">
        <v>1</v>
      </c>
      <c r="L208" s="761">
        <v>1</v>
      </c>
      <c r="M208" s="762">
        <v>106.3</v>
      </c>
    </row>
    <row r="209" spans="1:13" ht="14.4" customHeight="1" x14ac:dyDescent="0.3">
      <c r="A209" s="743" t="s">
        <v>3891</v>
      </c>
      <c r="B209" s="745" t="s">
        <v>3698</v>
      </c>
      <c r="C209" s="745" t="s">
        <v>3015</v>
      </c>
      <c r="D209" s="745" t="s">
        <v>3699</v>
      </c>
      <c r="E209" s="745" t="s">
        <v>3700</v>
      </c>
      <c r="F209" s="761"/>
      <c r="G209" s="761"/>
      <c r="H209" s="750">
        <v>0</v>
      </c>
      <c r="I209" s="761">
        <v>1</v>
      </c>
      <c r="J209" s="761">
        <v>156.25</v>
      </c>
      <c r="K209" s="750">
        <v>1</v>
      </c>
      <c r="L209" s="761">
        <v>1</v>
      </c>
      <c r="M209" s="762">
        <v>156.25</v>
      </c>
    </row>
    <row r="210" spans="1:13" ht="14.4" customHeight="1" x14ac:dyDescent="0.3">
      <c r="A210" s="743" t="s">
        <v>3891</v>
      </c>
      <c r="B210" s="745" t="s">
        <v>3702</v>
      </c>
      <c r="C210" s="745" t="s">
        <v>3065</v>
      </c>
      <c r="D210" s="745" t="s">
        <v>2779</v>
      </c>
      <c r="E210" s="745" t="s">
        <v>3066</v>
      </c>
      <c r="F210" s="761"/>
      <c r="G210" s="761"/>
      <c r="H210" s="750">
        <v>0</v>
      </c>
      <c r="I210" s="761">
        <v>2</v>
      </c>
      <c r="J210" s="761">
        <v>1250.58</v>
      </c>
      <c r="K210" s="750">
        <v>1</v>
      </c>
      <c r="L210" s="761">
        <v>2</v>
      </c>
      <c r="M210" s="762">
        <v>1250.58</v>
      </c>
    </row>
    <row r="211" spans="1:13" ht="14.4" customHeight="1" x14ac:dyDescent="0.3">
      <c r="A211" s="743" t="s">
        <v>3891</v>
      </c>
      <c r="B211" s="745" t="s">
        <v>3702</v>
      </c>
      <c r="C211" s="745" t="s">
        <v>2778</v>
      </c>
      <c r="D211" s="745" t="s">
        <v>2779</v>
      </c>
      <c r="E211" s="745" t="s">
        <v>2780</v>
      </c>
      <c r="F211" s="761"/>
      <c r="G211" s="761"/>
      <c r="H211" s="750">
        <v>0</v>
      </c>
      <c r="I211" s="761">
        <v>6</v>
      </c>
      <c r="J211" s="761">
        <v>5627.58</v>
      </c>
      <c r="K211" s="750">
        <v>1</v>
      </c>
      <c r="L211" s="761">
        <v>6</v>
      </c>
      <c r="M211" s="762">
        <v>5627.58</v>
      </c>
    </row>
    <row r="212" spans="1:13" ht="14.4" customHeight="1" x14ac:dyDescent="0.3">
      <c r="A212" s="743" t="s">
        <v>3891</v>
      </c>
      <c r="B212" s="745" t="s">
        <v>3702</v>
      </c>
      <c r="C212" s="745" t="s">
        <v>2862</v>
      </c>
      <c r="D212" s="745" t="s">
        <v>2863</v>
      </c>
      <c r="E212" s="745" t="s">
        <v>2780</v>
      </c>
      <c r="F212" s="761"/>
      <c r="G212" s="761"/>
      <c r="H212" s="750">
        <v>0</v>
      </c>
      <c r="I212" s="761">
        <v>3</v>
      </c>
      <c r="J212" s="761">
        <v>5249.07</v>
      </c>
      <c r="K212" s="750">
        <v>1</v>
      </c>
      <c r="L212" s="761">
        <v>3</v>
      </c>
      <c r="M212" s="762">
        <v>5249.07</v>
      </c>
    </row>
    <row r="213" spans="1:13" ht="14.4" customHeight="1" x14ac:dyDescent="0.3">
      <c r="A213" s="743" t="s">
        <v>3891</v>
      </c>
      <c r="B213" s="745" t="s">
        <v>3703</v>
      </c>
      <c r="C213" s="745" t="s">
        <v>3192</v>
      </c>
      <c r="D213" s="745" t="s">
        <v>3193</v>
      </c>
      <c r="E213" s="745" t="s">
        <v>3194</v>
      </c>
      <c r="F213" s="761"/>
      <c r="G213" s="761"/>
      <c r="H213" s="750">
        <v>0</v>
      </c>
      <c r="I213" s="761">
        <v>2</v>
      </c>
      <c r="J213" s="761">
        <v>195.36</v>
      </c>
      <c r="K213" s="750">
        <v>1</v>
      </c>
      <c r="L213" s="761">
        <v>2</v>
      </c>
      <c r="M213" s="762">
        <v>195.36</v>
      </c>
    </row>
    <row r="214" spans="1:13" ht="14.4" customHeight="1" x14ac:dyDescent="0.3">
      <c r="A214" s="743" t="s">
        <v>3891</v>
      </c>
      <c r="B214" s="745" t="s">
        <v>3703</v>
      </c>
      <c r="C214" s="745" t="s">
        <v>4311</v>
      </c>
      <c r="D214" s="745" t="s">
        <v>4312</v>
      </c>
      <c r="E214" s="745" t="s">
        <v>4313</v>
      </c>
      <c r="F214" s="761">
        <v>1</v>
      </c>
      <c r="G214" s="761">
        <v>0</v>
      </c>
      <c r="H214" s="750"/>
      <c r="I214" s="761"/>
      <c r="J214" s="761"/>
      <c r="K214" s="750"/>
      <c r="L214" s="761">
        <v>1</v>
      </c>
      <c r="M214" s="762">
        <v>0</v>
      </c>
    </row>
    <row r="215" spans="1:13" ht="14.4" customHeight="1" x14ac:dyDescent="0.3">
      <c r="A215" s="743" t="s">
        <v>3891</v>
      </c>
      <c r="B215" s="745" t="s">
        <v>3703</v>
      </c>
      <c r="C215" s="745" t="s">
        <v>4314</v>
      </c>
      <c r="D215" s="745" t="s">
        <v>4315</v>
      </c>
      <c r="E215" s="745" t="s">
        <v>581</v>
      </c>
      <c r="F215" s="761">
        <v>2</v>
      </c>
      <c r="G215" s="761">
        <v>0</v>
      </c>
      <c r="H215" s="750"/>
      <c r="I215" s="761"/>
      <c r="J215" s="761"/>
      <c r="K215" s="750"/>
      <c r="L215" s="761">
        <v>2</v>
      </c>
      <c r="M215" s="762">
        <v>0</v>
      </c>
    </row>
    <row r="216" spans="1:13" ht="14.4" customHeight="1" x14ac:dyDescent="0.3">
      <c r="A216" s="743" t="s">
        <v>3891</v>
      </c>
      <c r="B216" s="745" t="s">
        <v>3703</v>
      </c>
      <c r="C216" s="745" t="s">
        <v>4316</v>
      </c>
      <c r="D216" s="745" t="s">
        <v>3193</v>
      </c>
      <c r="E216" s="745" t="s">
        <v>4317</v>
      </c>
      <c r="F216" s="761"/>
      <c r="G216" s="761"/>
      <c r="H216" s="750">
        <v>0</v>
      </c>
      <c r="I216" s="761">
        <v>1</v>
      </c>
      <c r="J216" s="761">
        <v>195.36</v>
      </c>
      <c r="K216" s="750">
        <v>1</v>
      </c>
      <c r="L216" s="761">
        <v>1</v>
      </c>
      <c r="M216" s="762">
        <v>195.36</v>
      </c>
    </row>
    <row r="217" spans="1:13" ht="14.4" customHeight="1" x14ac:dyDescent="0.3">
      <c r="A217" s="743" t="s">
        <v>3891</v>
      </c>
      <c r="B217" s="745" t="s">
        <v>3709</v>
      </c>
      <c r="C217" s="745" t="s">
        <v>2741</v>
      </c>
      <c r="D217" s="745" t="s">
        <v>2742</v>
      </c>
      <c r="E217" s="745" t="s">
        <v>3710</v>
      </c>
      <c r="F217" s="761"/>
      <c r="G217" s="761"/>
      <c r="H217" s="750">
        <v>0</v>
      </c>
      <c r="I217" s="761">
        <v>3</v>
      </c>
      <c r="J217" s="761">
        <v>225.84</v>
      </c>
      <c r="K217" s="750">
        <v>1</v>
      </c>
      <c r="L217" s="761">
        <v>3</v>
      </c>
      <c r="M217" s="762">
        <v>225.84</v>
      </c>
    </row>
    <row r="218" spans="1:13" ht="14.4" customHeight="1" x14ac:dyDescent="0.3">
      <c r="A218" s="743" t="s">
        <v>3891</v>
      </c>
      <c r="B218" s="745" t="s">
        <v>3712</v>
      </c>
      <c r="C218" s="745" t="s">
        <v>2755</v>
      </c>
      <c r="D218" s="745" t="s">
        <v>3715</v>
      </c>
      <c r="E218" s="745" t="s">
        <v>3716</v>
      </c>
      <c r="F218" s="761"/>
      <c r="G218" s="761"/>
      <c r="H218" s="750">
        <v>0</v>
      </c>
      <c r="I218" s="761">
        <v>1</v>
      </c>
      <c r="J218" s="761">
        <v>146.99</v>
      </c>
      <c r="K218" s="750">
        <v>1</v>
      </c>
      <c r="L218" s="761">
        <v>1</v>
      </c>
      <c r="M218" s="762">
        <v>146.99</v>
      </c>
    </row>
    <row r="219" spans="1:13" ht="14.4" customHeight="1" x14ac:dyDescent="0.3">
      <c r="A219" s="743" t="s">
        <v>3891</v>
      </c>
      <c r="B219" s="745" t="s">
        <v>3717</v>
      </c>
      <c r="C219" s="745" t="s">
        <v>2980</v>
      </c>
      <c r="D219" s="745" t="s">
        <v>2981</v>
      </c>
      <c r="E219" s="745" t="s">
        <v>569</v>
      </c>
      <c r="F219" s="761"/>
      <c r="G219" s="761"/>
      <c r="H219" s="750">
        <v>0</v>
      </c>
      <c r="I219" s="761">
        <v>1</v>
      </c>
      <c r="J219" s="761">
        <v>164.15</v>
      </c>
      <c r="K219" s="750">
        <v>1</v>
      </c>
      <c r="L219" s="761">
        <v>1</v>
      </c>
      <c r="M219" s="762">
        <v>164.15</v>
      </c>
    </row>
    <row r="220" spans="1:13" ht="14.4" customHeight="1" x14ac:dyDescent="0.3">
      <c r="A220" s="743" t="s">
        <v>3891</v>
      </c>
      <c r="B220" s="745" t="s">
        <v>3719</v>
      </c>
      <c r="C220" s="745" t="s">
        <v>2828</v>
      </c>
      <c r="D220" s="745" t="s">
        <v>2829</v>
      </c>
      <c r="E220" s="745" t="s">
        <v>2443</v>
      </c>
      <c r="F220" s="761"/>
      <c r="G220" s="761"/>
      <c r="H220" s="750">
        <v>0</v>
      </c>
      <c r="I220" s="761">
        <v>2</v>
      </c>
      <c r="J220" s="761">
        <v>83.78</v>
      </c>
      <c r="K220" s="750">
        <v>1</v>
      </c>
      <c r="L220" s="761">
        <v>2</v>
      </c>
      <c r="M220" s="762">
        <v>83.78</v>
      </c>
    </row>
    <row r="221" spans="1:13" ht="14.4" customHeight="1" x14ac:dyDescent="0.3">
      <c r="A221" s="743" t="s">
        <v>3891</v>
      </c>
      <c r="B221" s="745" t="s">
        <v>3720</v>
      </c>
      <c r="C221" s="745" t="s">
        <v>3916</v>
      </c>
      <c r="D221" s="745" t="s">
        <v>3917</v>
      </c>
      <c r="E221" s="745" t="s">
        <v>3918</v>
      </c>
      <c r="F221" s="761">
        <v>1</v>
      </c>
      <c r="G221" s="761">
        <v>31.43</v>
      </c>
      <c r="H221" s="750">
        <v>1</v>
      </c>
      <c r="I221" s="761"/>
      <c r="J221" s="761"/>
      <c r="K221" s="750">
        <v>0</v>
      </c>
      <c r="L221" s="761">
        <v>1</v>
      </c>
      <c r="M221" s="762">
        <v>31.43</v>
      </c>
    </row>
    <row r="222" spans="1:13" ht="14.4" customHeight="1" x14ac:dyDescent="0.3">
      <c r="A222" s="743" t="s">
        <v>3891</v>
      </c>
      <c r="B222" s="745" t="s">
        <v>3720</v>
      </c>
      <c r="C222" s="745" t="s">
        <v>2815</v>
      </c>
      <c r="D222" s="745" t="s">
        <v>2816</v>
      </c>
      <c r="E222" s="745" t="s">
        <v>1293</v>
      </c>
      <c r="F222" s="761"/>
      <c r="G222" s="761"/>
      <c r="H222" s="750">
        <v>0</v>
      </c>
      <c r="I222" s="761">
        <v>3</v>
      </c>
      <c r="J222" s="761">
        <v>134.67000000000002</v>
      </c>
      <c r="K222" s="750">
        <v>1</v>
      </c>
      <c r="L222" s="761">
        <v>3</v>
      </c>
      <c r="M222" s="762">
        <v>134.67000000000002</v>
      </c>
    </row>
    <row r="223" spans="1:13" ht="14.4" customHeight="1" x14ac:dyDescent="0.3">
      <c r="A223" s="743" t="s">
        <v>3891</v>
      </c>
      <c r="B223" s="745" t="s">
        <v>3721</v>
      </c>
      <c r="C223" s="745" t="s">
        <v>2940</v>
      </c>
      <c r="D223" s="745" t="s">
        <v>2941</v>
      </c>
      <c r="E223" s="745" t="s">
        <v>2942</v>
      </c>
      <c r="F223" s="761"/>
      <c r="G223" s="761"/>
      <c r="H223" s="750">
        <v>0</v>
      </c>
      <c r="I223" s="761">
        <v>1</v>
      </c>
      <c r="J223" s="761">
        <v>25.07</v>
      </c>
      <c r="K223" s="750">
        <v>1</v>
      </c>
      <c r="L223" s="761">
        <v>1</v>
      </c>
      <c r="M223" s="762">
        <v>25.07</v>
      </c>
    </row>
    <row r="224" spans="1:13" ht="14.4" customHeight="1" x14ac:dyDescent="0.3">
      <c r="A224" s="743" t="s">
        <v>3891</v>
      </c>
      <c r="B224" s="745" t="s">
        <v>3722</v>
      </c>
      <c r="C224" s="745" t="s">
        <v>3904</v>
      </c>
      <c r="D224" s="745" t="s">
        <v>1388</v>
      </c>
      <c r="E224" s="745" t="s">
        <v>1289</v>
      </c>
      <c r="F224" s="761"/>
      <c r="G224" s="761"/>
      <c r="H224" s="750"/>
      <c r="I224" s="761">
        <v>1</v>
      </c>
      <c r="J224" s="761">
        <v>0</v>
      </c>
      <c r="K224" s="750"/>
      <c r="L224" s="761">
        <v>1</v>
      </c>
      <c r="M224" s="762">
        <v>0</v>
      </c>
    </row>
    <row r="225" spans="1:13" ht="14.4" customHeight="1" x14ac:dyDescent="0.3">
      <c r="A225" s="743" t="s">
        <v>3891</v>
      </c>
      <c r="B225" s="745" t="s">
        <v>3723</v>
      </c>
      <c r="C225" s="745" t="s">
        <v>3144</v>
      </c>
      <c r="D225" s="745" t="s">
        <v>3145</v>
      </c>
      <c r="E225" s="745" t="s">
        <v>1398</v>
      </c>
      <c r="F225" s="761"/>
      <c r="G225" s="761"/>
      <c r="H225" s="750">
        <v>0</v>
      </c>
      <c r="I225" s="761">
        <v>2</v>
      </c>
      <c r="J225" s="761">
        <v>83.06</v>
      </c>
      <c r="K225" s="750">
        <v>1</v>
      </c>
      <c r="L225" s="761">
        <v>2</v>
      </c>
      <c r="M225" s="762">
        <v>83.06</v>
      </c>
    </row>
    <row r="226" spans="1:13" ht="14.4" customHeight="1" x14ac:dyDescent="0.3">
      <c r="A226" s="743" t="s">
        <v>3891</v>
      </c>
      <c r="B226" s="745" t="s">
        <v>3733</v>
      </c>
      <c r="C226" s="745" t="s">
        <v>2947</v>
      </c>
      <c r="D226" s="745" t="s">
        <v>2948</v>
      </c>
      <c r="E226" s="745" t="s">
        <v>569</v>
      </c>
      <c r="F226" s="761"/>
      <c r="G226" s="761"/>
      <c r="H226" s="750">
        <v>0</v>
      </c>
      <c r="I226" s="761">
        <v>1</v>
      </c>
      <c r="J226" s="761">
        <v>67.42</v>
      </c>
      <c r="K226" s="750">
        <v>1</v>
      </c>
      <c r="L226" s="761">
        <v>1</v>
      </c>
      <c r="M226" s="762">
        <v>67.42</v>
      </c>
    </row>
    <row r="227" spans="1:13" ht="14.4" customHeight="1" x14ac:dyDescent="0.3">
      <c r="A227" s="743" t="s">
        <v>3891</v>
      </c>
      <c r="B227" s="745" t="s">
        <v>3733</v>
      </c>
      <c r="C227" s="745" t="s">
        <v>4858</v>
      </c>
      <c r="D227" s="745" t="s">
        <v>2948</v>
      </c>
      <c r="E227" s="745" t="s">
        <v>4859</v>
      </c>
      <c r="F227" s="761"/>
      <c r="G227" s="761"/>
      <c r="H227" s="750">
        <v>0</v>
      </c>
      <c r="I227" s="761">
        <v>1</v>
      </c>
      <c r="J227" s="761">
        <v>168.21</v>
      </c>
      <c r="K227" s="750">
        <v>1</v>
      </c>
      <c r="L227" s="761">
        <v>1</v>
      </c>
      <c r="M227" s="762">
        <v>168.21</v>
      </c>
    </row>
    <row r="228" spans="1:13" ht="14.4" customHeight="1" x14ac:dyDescent="0.3">
      <c r="A228" s="743" t="s">
        <v>3891</v>
      </c>
      <c r="B228" s="745" t="s">
        <v>3734</v>
      </c>
      <c r="C228" s="745" t="s">
        <v>2721</v>
      </c>
      <c r="D228" s="745" t="s">
        <v>2722</v>
      </c>
      <c r="E228" s="745" t="s">
        <v>2723</v>
      </c>
      <c r="F228" s="761"/>
      <c r="G228" s="761"/>
      <c r="H228" s="750">
        <v>0</v>
      </c>
      <c r="I228" s="761">
        <v>1</v>
      </c>
      <c r="J228" s="761">
        <v>10.88</v>
      </c>
      <c r="K228" s="750">
        <v>1</v>
      </c>
      <c r="L228" s="761">
        <v>1</v>
      </c>
      <c r="M228" s="762">
        <v>10.88</v>
      </c>
    </row>
    <row r="229" spans="1:13" ht="14.4" customHeight="1" x14ac:dyDescent="0.3">
      <c r="A229" s="743" t="s">
        <v>3891</v>
      </c>
      <c r="B229" s="745" t="s">
        <v>3734</v>
      </c>
      <c r="C229" s="745" t="s">
        <v>4082</v>
      </c>
      <c r="D229" s="745" t="s">
        <v>2722</v>
      </c>
      <c r="E229" s="745" t="s">
        <v>4083</v>
      </c>
      <c r="F229" s="761"/>
      <c r="G229" s="761"/>
      <c r="H229" s="750">
        <v>0</v>
      </c>
      <c r="I229" s="761">
        <v>2</v>
      </c>
      <c r="J229" s="761">
        <v>38.24</v>
      </c>
      <c r="K229" s="750">
        <v>1</v>
      </c>
      <c r="L229" s="761">
        <v>2</v>
      </c>
      <c r="M229" s="762">
        <v>38.24</v>
      </c>
    </row>
    <row r="230" spans="1:13" ht="14.4" customHeight="1" x14ac:dyDescent="0.3">
      <c r="A230" s="743" t="s">
        <v>3891</v>
      </c>
      <c r="B230" s="745" t="s">
        <v>3734</v>
      </c>
      <c r="C230" s="745" t="s">
        <v>4364</v>
      </c>
      <c r="D230" s="745" t="s">
        <v>2725</v>
      </c>
      <c r="E230" s="745" t="s">
        <v>4365</v>
      </c>
      <c r="F230" s="761"/>
      <c r="G230" s="761"/>
      <c r="H230" s="750">
        <v>0</v>
      </c>
      <c r="I230" s="761">
        <v>1</v>
      </c>
      <c r="J230" s="761">
        <v>33.72</v>
      </c>
      <c r="K230" s="750">
        <v>1</v>
      </c>
      <c r="L230" s="761">
        <v>1</v>
      </c>
      <c r="M230" s="762">
        <v>33.72</v>
      </c>
    </row>
    <row r="231" spans="1:13" ht="14.4" customHeight="1" x14ac:dyDescent="0.3">
      <c r="A231" s="743" t="s">
        <v>3891</v>
      </c>
      <c r="B231" s="745" t="s">
        <v>3734</v>
      </c>
      <c r="C231" s="745" t="s">
        <v>2845</v>
      </c>
      <c r="D231" s="745" t="s">
        <v>3735</v>
      </c>
      <c r="E231" s="745" t="s">
        <v>1289</v>
      </c>
      <c r="F231" s="761"/>
      <c r="G231" s="761"/>
      <c r="H231" s="750">
        <v>0</v>
      </c>
      <c r="I231" s="761">
        <v>2</v>
      </c>
      <c r="J231" s="761">
        <v>117.89</v>
      </c>
      <c r="K231" s="750">
        <v>1</v>
      </c>
      <c r="L231" s="761">
        <v>2</v>
      </c>
      <c r="M231" s="762">
        <v>117.89</v>
      </c>
    </row>
    <row r="232" spans="1:13" ht="14.4" customHeight="1" x14ac:dyDescent="0.3">
      <c r="A232" s="743" t="s">
        <v>3891</v>
      </c>
      <c r="B232" s="745" t="s">
        <v>3739</v>
      </c>
      <c r="C232" s="745" t="s">
        <v>2920</v>
      </c>
      <c r="D232" s="745" t="s">
        <v>2921</v>
      </c>
      <c r="E232" s="745" t="s">
        <v>1146</v>
      </c>
      <c r="F232" s="761"/>
      <c r="G232" s="761"/>
      <c r="H232" s="750">
        <v>0</v>
      </c>
      <c r="I232" s="761">
        <v>1</v>
      </c>
      <c r="J232" s="761">
        <v>101.68</v>
      </c>
      <c r="K232" s="750">
        <v>1</v>
      </c>
      <c r="L232" s="761">
        <v>1</v>
      </c>
      <c r="M232" s="762">
        <v>101.68</v>
      </c>
    </row>
    <row r="233" spans="1:13" ht="14.4" customHeight="1" x14ac:dyDescent="0.3">
      <c r="A233" s="743" t="s">
        <v>3891</v>
      </c>
      <c r="B233" s="745" t="s">
        <v>3751</v>
      </c>
      <c r="C233" s="745" t="s">
        <v>4288</v>
      </c>
      <c r="D233" s="745" t="s">
        <v>4289</v>
      </c>
      <c r="E233" s="745" t="s">
        <v>1108</v>
      </c>
      <c r="F233" s="761"/>
      <c r="G233" s="761"/>
      <c r="H233" s="750">
        <v>0</v>
      </c>
      <c r="I233" s="761">
        <v>1</v>
      </c>
      <c r="J233" s="761">
        <v>130.59</v>
      </c>
      <c r="K233" s="750">
        <v>1</v>
      </c>
      <c r="L233" s="761">
        <v>1</v>
      </c>
      <c r="M233" s="762">
        <v>130.59</v>
      </c>
    </row>
    <row r="234" spans="1:13" ht="14.4" customHeight="1" x14ac:dyDescent="0.3">
      <c r="A234" s="743" t="s">
        <v>3891</v>
      </c>
      <c r="B234" s="745" t="s">
        <v>3751</v>
      </c>
      <c r="C234" s="745" t="s">
        <v>4290</v>
      </c>
      <c r="D234" s="745" t="s">
        <v>4291</v>
      </c>
      <c r="E234" s="745" t="s">
        <v>3752</v>
      </c>
      <c r="F234" s="761"/>
      <c r="G234" s="761"/>
      <c r="H234" s="750">
        <v>0</v>
      </c>
      <c r="I234" s="761">
        <v>1</v>
      </c>
      <c r="J234" s="761">
        <v>201.88</v>
      </c>
      <c r="K234" s="750">
        <v>1</v>
      </c>
      <c r="L234" s="761">
        <v>1</v>
      </c>
      <c r="M234" s="762">
        <v>201.88</v>
      </c>
    </row>
    <row r="235" spans="1:13" ht="14.4" customHeight="1" x14ac:dyDescent="0.3">
      <c r="A235" s="743" t="s">
        <v>3891</v>
      </c>
      <c r="B235" s="745" t="s">
        <v>3751</v>
      </c>
      <c r="C235" s="745" t="s">
        <v>2899</v>
      </c>
      <c r="D235" s="745" t="s">
        <v>3044</v>
      </c>
      <c r="E235" s="745" t="s">
        <v>1105</v>
      </c>
      <c r="F235" s="761"/>
      <c r="G235" s="761"/>
      <c r="H235" s="750">
        <v>0</v>
      </c>
      <c r="I235" s="761">
        <v>2</v>
      </c>
      <c r="J235" s="761">
        <v>130.6</v>
      </c>
      <c r="K235" s="750">
        <v>1</v>
      </c>
      <c r="L235" s="761">
        <v>2</v>
      </c>
      <c r="M235" s="762">
        <v>130.6</v>
      </c>
    </row>
    <row r="236" spans="1:13" ht="14.4" customHeight="1" x14ac:dyDescent="0.3">
      <c r="A236" s="743" t="s">
        <v>3891</v>
      </c>
      <c r="B236" s="745" t="s">
        <v>3751</v>
      </c>
      <c r="C236" s="745" t="s">
        <v>2902</v>
      </c>
      <c r="D236" s="745" t="s">
        <v>2907</v>
      </c>
      <c r="E236" s="745" t="s">
        <v>1108</v>
      </c>
      <c r="F236" s="761"/>
      <c r="G236" s="761"/>
      <c r="H236" s="750">
        <v>0</v>
      </c>
      <c r="I236" s="761">
        <v>3</v>
      </c>
      <c r="J236" s="761">
        <v>391.77</v>
      </c>
      <c r="K236" s="750">
        <v>1</v>
      </c>
      <c r="L236" s="761">
        <v>3</v>
      </c>
      <c r="M236" s="762">
        <v>391.77</v>
      </c>
    </row>
    <row r="237" spans="1:13" ht="14.4" customHeight="1" x14ac:dyDescent="0.3">
      <c r="A237" s="743" t="s">
        <v>3891</v>
      </c>
      <c r="B237" s="745" t="s">
        <v>3751</v>
      </c>
      <c r="C237" s="745" t="s">
        <v>4292</v>
      </c>
      <c r="D237" s="745" t="s">
        <v>3026</v>
      </c>
      <c r="E237" s="745" t="s">
        <v>3027</v>
      </c>
      <c r="F237" s="761"/>
      <c r="G237" s="761"/>
      <c r="H237" s="750">
        <v>0</v>
      </c>
      <c r="I237" s="761">
        <v>1</v>
      </c>
      <c r="J237" s="761">
        <v>312.54000000000002</v>
      </c>
      <c r="K237" s="750">
        <v>1</v>
      </c>
      <c r="L237" s="761">
        <v>1</v>
      </c>
      <c r="M237" s="762">
        <v>312.54000000000002</v>
      </c>
    </row>
    <row r="238" spans="1:13" ht="14.4" customHeight="1" x14ac:dyDescent="0.3">
      <c r="A238" s="743" t="s">
        <v>3891</v>
      </c>
      <c r="B238" s="745" t="s">
        <v>3754</v>
      </c>
      <c r="C238" s="745" t="s">
        <v>2929</v>
      </c>
      <c r="D238" s="745" t="s">
        <v>2930</v>
      </c>
      <c r="E238" s="745" t="s">
        <v>1108</v>
      </c>
      <c r="F238" s="761"/>
      <c r="G238" s="761"/>
      <c r="H238" s="750">
        <v>0</v>
      </c>
      <c r="I238" s="761">
        <v>1</v>
      </c>
      <c r="J238" s="761">
        <v>201.88</v>
      </c>
      <c r="K238" s="750">
        <v>1</v>
      </c>
      <c r="L238" s="761">
        <v>1</v>
      </c>
      <c r="M238" s="762">
        <v>201.88</v>
      </c>
    </row>
    <row r="239" spans="1:13" ht="14.4" customHeight="1" x14ac:dyDescent="0.3">
      <c r="A239" s="743" t="s">
        <v>3891</v>
      </c>
      <c r="B239" s="745" t="s">
        <v>3755</v>
      </c>
      <c r="C239" s="745" t="s">
        <v>2848</v>
      </c>
      <c r="D239" s="745" t="s">
        <v>2849</v>
      </c>
      <c r="E239" s="745" t="s">
        <v>3756</v>
      </c>
      <c r="F239" s="761"/>
      <c r="G239" s="761"/>
      <c r="H239" s="750">
        <v>0</v>
      </c>
      <c r="I239" s="761">
        <v>1</v>
      </c>
      <c r="J239" s="761">
        <v>193.77</v>
      </c>
      <c r="K239" s="750">
        <v>1</v>
      </c>
      <c r="L239" s="761">
        <v>1</v>
      </c>
      <c r="M239" s="762">
        <v>193.77</v>
      </c>
    </row>
    <row r="240" spans="1:13" ht="14.4" customHeight="1" x14ac:dyDescent="0.3">
      <c r="A240" s="743" t="s">
        <v>3891</v>
      </c>
      <c r="B240" s="745" t="s">
        <v>3761</v>
      </c>
      <c r="C240" s="745" t="s">
        <v>2804</v>
      </c>
      <c r="D240" s="745" t="s">
        <v>2805</v>
      </c>
      <c r="E240" s="745" t="s">
        <v>569</v>
      </c>
      <c r="F240" s="761"/>
      <c r="G240" s="761"/>
      <c r="H240" s="750">
        <v>0</v>
      </c>
      <c r="I240" s="761">
        <v>1</v>
      </c>
      <c r="J240" s="761">
        <v>38.130000000000003</v>
      </c>
      <c r="K240" s="750">
        <v>1</v>
      </c>
      <c r="L240" s="761">
        <v>1</v>
      </c>
      <c r="M240" s="762">
        <v>38.130000000000003</v>
      </c>
    </row>
    <row r="241" spans="1:13" ht="14.4" customHeight="1" x14ac:dyDescent="0.3">
      <c r="A241" s="743" t="s">
        <v>3891</v>
      </c>
      <c r="B241" s="745" t="s">
        <v>3764</v>
      </c>
      <c r="C241" s="745" t="s">
        <v>4332</v>
      </c>
      <c r="D241" s="745" t="s">
        <v>623</v>
      </c>
      <c r="E241" s="745" t="s">
        <v>4333</v>
      </c>
      <c r="F241" s="761"/>
      <c r="G241" s="761"/>
      <c r="H241" s="750">
        <v>0</v>
      </c>
      <c r="I241" s="761">
        <v>1</v>
      </c>
      <c r="J241" s="761">
        <v>65.069999999999993</v>
      </c>
      <c r="K241" s="750">
        <v>1</v>
      </c>
      <c r="L241" s="761">
        <v>1</v>
      </c>
      <c r="M241" s="762">
        <v>65.069999999999993</v>
      </c>
    </row>
    <row r="242" spans="1:13" ht="14.4" customHeight="1" x14ac:dyDescent="0.3">
      <c r="A242" s="743" t="s">
        <v>3891</v>
      </c>
      <c r="B242" s="745" t="s">
        <v>3764</v>
      </c>
      <c r="C242" s="745" t="s">
        <v>4334</v>
      </c>
      <c r="D242" s="745" t="s">
        <v>4023</v>
      </c>
      <c r="E242" s="745" t="s">
        <v>4335</v>
      </c>
      <c r="F242" s="761">
        <v>1</v>
      </c>
      <c r="G242" s="761">
        <v>0</v>
      </c>
      <c r="H242" s="750"/>
      <c r="I242" s="761"/>
      <c r="J242" s="761"/>
      <c r="K242" s="750"/>
      <c r="L242" s="761">
        <v>1</v>
      </c>
      <c r="M242" s="762">
        <v>0</v>
      </c>
    </row>
    <row r="243" spans="1:13" ht="14.4" customHeight="1" x14ac:dyDescent="0.3">
      <c r="A243" s="743" t="s">
        <v>3891</v>
      </c>
      <c r="B243" s="745" t="s">
        <v>3769</v>
      </c>
      <c r="C243" s="745" t="s">
        <v>3297</v>
      </c>
      <c r="D243" s="745" t="s">
        <v>3770</v>
      </c>
      <c r="E243" s="745" t="s">
        <v>3771</v>
      </c>
      <c r="F243" s="761"/>
      <c r="G243" s="761"/>
      <c r="H243" s="750">
        <v>0</v>
      </c>
      <c r="I243" s="761">
        <v>1</v>
      </c>
      <c r="J243" s="761">
        <v>156.86000000000001</v>
      </c>
      <c r="K243" s="750">
        <v>1</v>
      </c>
      <c r="L243" s="761">
        <v>1</v>
      </c>
      <c r="M243" s="762">
        <v>156.86000000000001</v>
      </c>
    </row>
    <row r="244" spans="1:13" ht="14.4" customHeight="1" x14ac:dyDescent="0.3">
      <c r="A244" s="743" t="s">
        <v>3891</v>
      </c>
      <c r="B244" s="745" t="s">
        <v>3783</v>
      </c>
      <c r="C244" s="745" t="s">
        <v>3480</v>
      </c>
      <c r="D244" s="745" t="s">
        <v>3481</v>
      </c>
      <c r="E244" s="745" t="s">
        <v>3785</v>
      </c>
      <c r="F244" s="761"/>
      <c r="G244" s="761"/>
      <c r="H244" s="750">
        <v>0</v>
      </c>
      <c r="I244" s="761">
        <v>2</v>
      </c>
      <c r="J244" s="761">
        <v>233.6</v>
      </c>
      <c r="K244" s="750">
        <v>1</v>
      </c>
      <c r="L244" s="761">
        <v>2</v>
      </c>
      <c r="M244" s="762">
        <v>233.6</v>
      </c>
    </row>
    <row r="245" spans="1:13" ht="14.4" customHeight="1" x14ac:dyDescent="0.3">
      <c r="A245" s="743" t="s">
        <v>3891</v>
      </c>
      <c r="B245" s="745" t="s">
        <v>3792</v>
      </c>
      <c r="C245" s="745" t="s">
        <v>3488</v>
      </c>
      <c r="D245" s="745" t="s">
        <v>3489</v>
      </c>
      <c r="E245" s="745" t="s">
        <v>3793</v>
      </c>
      <c r="F245" s="761"/>
      <c r="G245" s="761"/>
      <c r="H245" s="750">
        <v>0</v>
      </c>
      <c r="I245" s="761">
        <v>1</v>
      </c>
      <c r="J245" s="761">
        <v>69.86</v>
      </c>
      <c r="K245" s="750">
        <v>1</v>
      </c>
      <c r="L245" s="761">
        <v>1</v>
      </c>
      <c r="M245" s="762">
        <v>69.86</v>
      </c>
    </row>
    <row r="246" spans="1:13" ht="14.4" customHeight="1" x14ac:dyDescent="0.3">
      <c r="A246" s="743" t="s">
        <v>3891</v>
      </c>
      <c r="B246" s="745" t="s">
        <v>3809</v>
      </c>
      <c r="C246" s="745" t="s">
        <v>3897</v>
      </c>
      <c r="D246" s="745" t="s">
        <v>1349</v>
      </c>
      <c r="E246" s="745" t="s">
        <v>1701</v>
      </c>
      <c r="F246" s="761">
        <v>1</v>
      </c>
      <c r="G246" s="761">
        <v>0</v>
      </c>
      <c r="H246" s="750"/>
      <c r="I246" s="761"/>
      <c r="J246" s="761"/>
      <c r="K246" s="750"/>
      <c r="L246" s="761">
        <v>1</v>
      </c>
      <c r="M246" s="762">
        <v>0</v>
      </c>
    </row>
    <row r="247" spans="1:13" ht="14.4" customHeight="1" x14ac:dyDescent="0.3">
      <c r="A247" s="743" t="s">
        <v>3891</v>
      </c>
      <c r="B247" s="745" t="s">
        <v>3813</v>
      </c>
      <c r="C247" s="745" t="s">
        <v>2852</v>
      </c>
      <c r="D247" s="745" t="s">
        <v>2853</v>
      </c>
      <c r="E247" s="745" t="s">
        <v>3814</v>
      </c>
      <c r="F247" s="761"/>
      <c r="G247" s="761"/>
      <c r="H247" s="750">
        <v>0</v>
      </c>
      <c r="I247" s="761">
        <v>2</v>
      </c>
      <c r="J247" s="761">
        <v>65.48</v>
      </c>
      <c r="K247" s="750">
        <v>1</v>
      </c>
      <c r="L247" s="761">
        <v>2</v>
      </c>
      <c r="M247" s="762">
        <v>65.48</v>
      </c>
    </row>
    <row r="248" spans="1:13" ht="14.4" customHeight="1" x14ac:dyDescent="0.3">
      <c r="A248" s="743" t="s">
        <v>3891</v>
      </c>
      <c r="B248" s="745" t="s">
        <v>3813</v>
      </c>
      <c r="C248" s="745" t="s">
        <v>2856</v>
      </c>
      <c r="D248" s="745" t="s">
        <v>2853</v>
      </c>
      <c r="E248" s="745" t="s">
        <v>3815</v>
      </c>
      <c r="F248" s="761"/>
      <c r="G248" s="761"/>
      <c r="H248" s="750">
        <v>0</v>
      </c>
      <c r="I248" s="761">
        <v>1</v>
      </c>
      <c r="J248" s="761">
        <v>98.23</v>
      </c>
      <c r="K248" s="750">
        <v>1</v>
      </c>
      <c r="L248" s="761">
        <v>1</v>
      </c>
      <c r="M248" s="762">
        <v>98.23</v>
      </c>
    </row>
    <row r="249" spans="1:13" ht="14.4" customHeight="1" x14ac:dyDescent="0.3">
      <c r="A249" s="743" t="s">
        <v>3891</v>
      </c>
      <c r="B249" s="745" t="s">
        <v>3813</v>
      </c>
      <c r="C249" s="745" t="s">
        <v>2859</v>
      </c>
      <c r="D249" s="745" t="s">
        <v>2853</v>
      </c>
      <c r="E249" s="745" t="s">
        <v>3816</v>
      </c>
      <c r="F249" s="761"/>
      <c r="G249" s="761"/>
      <c r="H249" s="750">
        <v>0</v>
      </c>
      <c r="I249" s="761">
        <v>1</v>
      </c>
      <c r="J249" s="761">
        <v>163.72999999999999</v>
      </c>
      <c r="K249" s="750">
        <v>1</v>
      </c>
      <c r="L249" s="761">
        <v>1</v>
      </c>
      <c r="M249" s="762">
        <v>163.72999999999999</v>
      </c>
    </row>
    <row r="250" spans="1:13" ht="14.4" customHeight="1" x14ac:dyDescent="0.3">
      <c r="A250" s="743" t="s">
        <v>3891</v>
      </c>
      <c r="B250" s="745" t="s">
        <v>3824</v>
      </c>
      <c r="C250" s="745" t="s">
        <v>2881</v>
      </c>
      <c r="D250" s="745" t="s">
        <v>2886</v>
      </c>
      <c r="E250" s="745" t="s">
        <v>3828</v>
      </c>
      <c r="F250" s="761"/>
      <c r="G250" s="761"/>
      <c r="H250" s="750">
        <v>0</v>
      </c>
      <c r="I250" s="761">
        <v>1</v>
      </c>
      <c r="J250" s="761">
        <v>443.52</v>
      </c>
      <c r="K250" s="750">
        <v>1</v>
      </c>
      <c r="L250" s="761">
        <v>1</v>
      </c>
      <c r="M250" s="762">
        <v>443.52</v>
      </c>
    </row>
    <row r="251" spans="1:13" ht="14.4" customHeight="1" x14ac:dyDescent="0.3">
      <c r="A251" s="743" t="s">
        <v>3891</v>
      </c>
      <c r="B251" s="745" t="s">
        <v>3835</v>
      </c>
      <c r="C251" s="745" t="s">
        <v>4319</v>
      </c>
      <c r="D251" s="745" t="s">
        <v>4320</v>
      </c>
      <c r="E251" s="745" t="s">
        <v>614</v>
      </c>
      <c r="F251" s="761"/>
      <c r="G251" s="761"/>
      <c r="H251" s="750">
        <v>0</v>
      </c>
      <c r="I251" s="761">
        <v>1</v>
      </c>
      <c r="J251" s="761">
        <v>154.32</v>
      </c>
      <c r="K251" s="750">
        <v>1</v>
      </c>
      <c r="L251" s="761">
        <v>1</v>
      </c>
      <c r="M251" s="762">
        <v>154.32</v>
      </c>
    </row>
    <row r="252" spans="1:13" ht="14.4" customHeight="1" x14ac:dyDescent="0.3">
      <c r="A252" s="743" t="s">
        <v>3891</v>
      </c>
      <c r="B252" s="745" t="s">
        <v>3836</v>
      </c>
      <c r="C252" s="745" t="s">
        <v>2891</v>
      </c>
      <c r="D252" s="745" t="s">
        <v>3837</v>
      </c>
      <c r="E252" s="745" t="s">
        <v>3838</v>
      </c>
      <c r="F252" s="761"/>
      <c r="G252" s="761"/>
      <c r="H252" s="750">
        <v>0</v>
      </c>
      <c r="I252" s="761">
        <v>6</v>
      </c>
      <c r="J252" s="761">
        <v>41.88000000000001</v>
      </c>
      <c r="K252" s="750">
        <v>1</v>
      </c>
      <c r="L252" s="761">
        <v>6</v>
      </c>
      <c r="M252" s="762">
        <v>41.88000000000001</v>
      </c>
    </row>
    <row r="253" spans="1:13" ht="14.4" customHeight="1" x14ac:dyDescent="0.3">
      <c r="A253" s="743" t="s">
        <v>3891</v>
      </c>
      <c r="B253" s="745" t="s">
        <v>3842</v>
      </c>
      <c r="C253" s="745" t="s">
        <v>2964</v>
      </c>
      <c r="D253" s="745" t="s">
        <v>2965</v>
      </c>
      <c r="E253" s="745" t="s">
        <v>3843</v>
      </c>
      <c r="F253" s="761"/>
      <c r="G253" s="761"/>
      <c r="H253" s="750">
        <v>0</v>
      </c>
      <c r="I253" s="761">
        <v>1</v>
      </c>
      <c r="J253" s="761">
        <v>162.13</v>
      </c>
      <c r="K253" s="750">
        <v>1</v>
      </c>
      <c r="L253" s="761">
        <v>1</v>
      </c>
      <c r="M253" s="762">
        <v>162.13</v>
      </c>
    </row>
    <row r="254" spans="1:13" ht="14.4" customHeight="1" x14ac:dyDescent="0.3">
      <c r="A254" s="743" t="s">
        <v>3891</v>
      </c>
      <c r="B254" s="745" t="s">
        <v>3842</v>
      </c>
      <c r="C254" s="745" t="s">
        <v>3096</v>
      </c>
      <c r="D254" s="745" t="s">
        <v>2767</v>
      </c>
      <c r="E254" s="745" t="s">
        <v>3844</v>
      </c>
      <c r="F254" s="761"/>
      <c r="G254" s="761"/>
      <c r="H254" s="750">
        <v>0</v>
      </c>
      <c r="I254" s="761">
        <v>5</v>
      </c>
      <c r="J254" s="761">
        <v>1002.6399999999999</v>
      </c>
      <c r="K254" s="750">
        <v>1</v>
      </c>
      <c r="L254" s="761">
        <v>5</v>
      </c>
      <c r="M254" s="762">
        <v>1002.6399999999999</v>
      </c>
    </row>
    <row r="255" spans="1:13" ht="14.4" customHeight="1" x14ac:dyDescent="0.3">
      <c r="A255" s="743" t="s">
        <v>3891</v>
      </c>
      <c r="B255" s="745" t="s">
        <v>3847</v>
      </c>
      <c r="C255" s="745" t="s">
        <v>4375</v>
      </c>
      <c r="D255" s="745" t="s">
        <v>4376</v>
      </c>
      <c r="E255" s="745" t="s">
        <v>2497</v>
      </c>
      <c r="F255" s="761"/>
      <c r="G255" s="761"/>
      <c r="H255" s="750">
        <v>0</v>
      </c>
      <c r="I255" s="761">
        <v>1</v>
      </c>
      <c r="J255" s="761">
        <v>269</v>
      </c>
      <c r="K255" s="750">
        <v>1</v>
      </c>
      <c r="L255" s="761">
        <v>1</v>
      </c>
      <c r="M255" s="762">
        <v>269</v>
      </c>
    </row>
    <row r="256" spans="1:13" ht="14.4" customHeight="1" x14ac:dyDescent="0.3">
      <c r="A256" s="743" t="s">
        <v>3891</v>
      </c>
      <c r="B256" s="745" t="s">
        <v>3850</v>
      </c>
      <c r="C256" s="745" t="s">
        <v>3032</v>
      </c>
      <c r="D256" s="745" t="s">
        <v>3033</v>
      </c>
      <c r="E256" s="745" t="s">
        <v>1105</v>
      </c>
      <c r="F256" s="761"/>
      <c r="G256" s="761"/>
      <c r="H256" s="750">
        <v>0</v>
      </c>
      <c r="I256" s="761">
        <v>1</v>
      </c>
      <c r="J256" s="761">
        <v>232.44</v>
      </c>
      <c r="K256" s="750">
        <v>1</v>
      </c>
      <c r="L256" s="761">
        <v>1</v>
      </c>
      <c r="M256" s="762">
        <v>232.44</v>
      </c>
    </row>
    <row r="257" spans="1:13" ht="14.4" customHeight="1" x14ac:dyDescent="0.3">
      <c r="A257" s="743" t="s">
        <v>3891</v>
      </c>
      <c r="B257" s="745" t="s">
        <v>3852</v>
      </c>
      <c r="C257" s="745" t="s">
        <v>2728</v>
      </c>
      <c r="D257" s="745" t="s">
        <v>2729</v>
      </c>
      <c r="E257" s="745" t="s">
        <v>3854</v>
      </c>
      <c r="F257" s="761"/>
      <c r="G257" s="761"/>
      <c r="H257" s="750"/>
      <c r="I257" s="761">
        <v>1</v>
      </c>
      <c r="J257" s="761">
        <v>0</v>
      </c>
      <c r="K257" s="750"/>
      <c r="L257" s="761">
        <v>1</v>
      </c>
      <c r="M257" s="762">
        <v>0</v>
      </c>
    </row>
    <row r="258" spans="1:13" ht="14.4" customHeight="1" x14ac:dyDescent="0.3">
      <c r="A258" s="743" t="s">
        <v>3891</v>
      </c>
      <c r="B258" s="745" t="s">
        <v>3864</v>
      </c>
      <c r="C258" s="745" t="s">
        <v>4293</v>
      </c>
      <c r="D258" s="745" t="s">
        <v>2732</v>
      </c>
      <c r="E258" s="745" t="s">
        <v>1209</v>
      </c>
      <c r="F258" s="761"/>
      <c r="G258" s="761"/>
      <c r="H258" s="750"/>
      <c r="I258" s="761">
        <v>1</v>
      </c>
      <c r="J258" s="761">
        <v>0</v>
      </c>
      <c r="K258" s="750"/>
      <c r="L258" s="761">
        <v>1</v>
      </c>
      <c r="M258" s="762">
        <v>0</v>
      </c>
    </row>
    <row r="259" spans="1:13" ht="14.4" customHeight="1" x14ac:dyDescent="0.3">
      <c r="A259" s="743" t="s">
        <v>3891</v>
      </c>
      <c r="B259" s="745" t="s">
        <v>3866</v>
      </c>
      <c r="C259" s="745" t="s">
        <v>4328</v>
      </c>
      <c r="D259" s="745" t="s">
        <v>2924</v>
      </c>
      <c r="E259" s="745" t="s">
        <v>4329</v>
      </c>
      <c r="F259" s="761"/>
      <c r="G259" s="761"/>
      <c r="H259" s="750"/>
      <c r="I259" s="761">
        <v>1</v>
      </c>
      <c r="J259" s="761">
        <v>0</v>
      </c>
      <c r="K259" s="750"/>
      <c r="L259" s="761">
        <v>1</v>
      </c>
      <c r="M259" s="762">
        <v>0</v>
      </c>
    </row>
    <row r="260" spans="1:13" ht="14.4" customHeight="1" x14ac:dyDescent="0.3">
      <c r="A260" s="743" t="s">
        <v>3891</v>
      </c>
      <c r="B260" s="745" t="s">
        <v>3866</v>
      </c>
      <c r="C260" s="745" t="s">
        <v>2923</v>
      </c>
      <c r="D260" s="745" t="s">
        <v>2924</v>
      </c>
      <c r="E260" s="745" t="s">
        <v>1293</v>
      </c>
      <c r="F260" s="761"/>
      <c r="G260" s="761"/>
      <c r="H260" s="750">
        <v>0</v>
      </c>
      <c r="I260" s="761">
        <v>1</v>
      </c>
      <c r="J260" s="761">
        <v>118.82</v>
      </c>
      <c r="K260" s="750">
        <v>1</v>
      </c>
      <c r="L260" s="761">
        <v>1</v>
      </c>
      <c r="M260" s="762">
        <v>118.82</v>
      </c>
    </row>
    <row r="261" spans="1:13" ht="14.4" customHeight="1" x14ac:dyDescent="0.3">
      <c r="A261" s="743" t="s">
        <v>3892</v>
      </c>
      <c r="B261" s="745" t="s">
        <v>3674</v>
      </c>
      <c r="C261" s="745" t="s">
        <v>2821</v>
      </c>
      <c r="D261" s="745" t="s">
        <v>2719</v>
      </c>
      <c r="E261" s="745" t="s">
        <v>3675</v>
      </c>
      <c r="F261" s="761"/>
      <c r="G261" s="761"/>
      <c r="H261" s="750">
        <v>0</v>
      </c>
      <c r="I261" s="761">
        <v>27</v>
      </c>
      <c r="J261" s="761">
        <v>1322.46</v>
      </c>
      <c r="K261" s="750">
        <v>1</v>
      </c>
      <c r="L261" s="761">
        <v>27</v>
      </c>
      <c r="M261" s="762">
        <v>1322.46</v>
      </c>
    </row>
    <row r="262" spans="1:13" ht="14.4" customHeight="1" x14ac:dyDescent="0.3">
      <c r="A262" s="743" t="s">
        <v>3892</v>
      </c>
      <c r="B262" s="745" t="s">
        <v>3674</v>
      </c>
      <c r="C262" s="745" t="s">
        <v>4070</v>
      </c>
      <c r="D262" s="745" t="s">
        <v>2825</v>
      </c>
      <c r="E262" s="745" t="s">
        <v>2826</v>
      </c>
      <c r="F262" s="761"/>
      <c r="G262" s="761"/>
      <c r="H262" s="750"/>
      <c r="I262" s="761">
        <v>1</v>
      </c>
      <c r="J262" s="761">
        <v>0</v>
      </c>
      <c r="K262" s="750"/>
      <c r="L262" s="761">
        <v>1</v>
      </c>
      <c r="M262" s="762">
        <v>0</v>
      </c>
    </row>
    <row r="263" spans="1:13" ht="14.4" customHeight="1" x14ac:dyDescent="0.3">
      <c r="A263" s="743" t="s">
        <v>3892</v>
      </c>
      <c r="B263" s="745" t="s">
        <v>3674</v>
      </c>
      <c r="C263" s="745" t="s">
        <v>4493</v>
      </c>
      <c r="D263" s="745" t="s">
        <v>2719</v>
      </c>
      <c r="E263" s="745" t="s">
        <v>2822</v>
      </c>
      <c r="F263" s="761"/>
      <c r="G263" s="761"/>
      <c r="H263" s="750"/>
      <c r="I263" s="761">
        <v>1</v>
      </c>
      <c r="J263" s="761">
        <v>0</v>
      </c>
      <c r="K263" s="750"/>
      <c r="L263" s="761">
        <v>1</v>
      </c>
      <c r="M263" s="762">
        <v>0</v>
      </c>
    </row>
    <row r="264" spans="1:13" ht="14.4" customHeight="1" x14ac:dyDescent="0.3">
      <c r="A264" s="743" t="s">
        <v>3892</v>
      </c>
      <c r="B264" s="745" t="s">
        <v>3677</v>
      </c>
      <c r="C264" s="745" t="s">
        <v>2759</v>
      </c>
      <c r="D264" s="745" t="s">
        <v>3678</v>
      </c>
      <c r="E264" s="745" t="s">
        <v>3679</v>
      </c>
      <c r="F264" s="761"/>
      <c r="G264" s="761"/>
      <c r="H264" s="750">
        <v>0</v>
      </c>
      <c r="I264" s="761">
        <v>2</v>
      </c>
      <c r="J264" s="761">
        <v>195.94</v>
      </c>
      <c r="K264" s="750">
        <v>1</v>
      </c>
      <c r="L264" s="761">
        <v>2</v>
      </c>
      <c r="M264" s="762">
        <v>195.94</v>
      </c>
    </row>
    <row r="265" spans="1:13" ht="14.4" customHeight="1" x14ac:dyDescent="0.3">
      <c r="A265" s="743" t="s">
        <v>3892</v>
      </c>
      <c r="B265" s="745" t="s">
        <v>3682</v>
      </c>
      <c r="C265" s="745" t="s">
        <v>2867</v>
      </c>
      <c r="D265" s="745" t="s">
        <v>2868</v>
      </c>
      <c r="E265" s="745" t="s">
        <v>2869</v>
      </c>
      <c r="F265" s="761"/>
      <c r="G265" s="761"/>
      <c r="H265" s="750">
        <v>0</v>
      </c>
      <c r="I265" s="761">
        <v>2</v>
      </c>
      <c r="J265" s="761">
        <v>112.02</v>
      </c>
      <c r="K265" s="750">
        <v>1</v>
      </c>
      <c r="L265" s="761">
        <v>2</v>
      </c>
      <c r="M265" s="762">
        <v>112.02</v>
      </c>
    </row>
    <row r="266" spans="1:13" ht="14.4" customHeight="1" x14ac:dyDescent="0.3">
      <c r="A266" s="743" t="s">
        <v>3892</v>
      </c>
      <c r="B266" s="745" t="s">
        <v>3685</v>
      </c>
      <c r="C266" s="745" t="s">
        <v>4324</v>
      </c>
      <c r="D266" s="745" t="s">
        <v>2809</v>
      </c>
      <c r="E266" s="745" t="s">
        <v>4325</v>
      </c>
      <c r="F266" s="761"/>
      <c r="G266" s="761"/>
      <c r="H266" s="750"/>
      <c r="I266" s="761">
        <v>1</v>
      </c>
      <c r="J266" s="761">
        <v>0</v>
      </c>
      <c r="K266" s="750"/>
      <c r="L266" s="761">
        <v>1</v>
      </c>
      <c r="M266" s="762">
        <v>0</v>
      </c>
    </row>
    <row r="267" spans="1:13" ht="14.4" customHeight="1" x14ac:dyDescent="0.3">
      <c r="A267" s="743" t="s">
        <v>3892</v>
      </c>
      <c r="B267" s="745" t="s">
        <v>3694</v>
      </c>
      <c r="C267" s="745" t="s">
        <v>2770</v>
      </c>
      <c r="D267" s="745" t="s">
        <v>2771</v>
      </c>
      <c r="E267" s="745" t="s">
        <v>3207</v>
      </c>
      <c r="F267" s="761"/>
      <c r="G267" s="761"/>
      <c r="H267" s="750">
        <v>0</v>
      </c>
      <c r="I267" s="761">
        <v>1</v>
      </c>
      <c r="J267" s="761">
        <v>106.3</v>
      </c>
      <c r="K267" s="750">
        <v>1</v>
      </c>
      <c r="L267" s="761">
        <v>1</v>
      </c>
      <c r="M267" s="762">
        <v>106.3</v>
      </c>
    </row>
    <row r="268" spans="1:13" ht="14.4" customHeight="1" x14ac:dyDescent="0.3">
      <c r="A268" s="743" t="s">
        <v>3892</v>
      </c>
      <c r="B268" s="745" t="s">
        <v>3694</v>
      </c>
      <c r="C268" s="745" t="s">
        <v>2837</v>
      </c>
      <c r="D268" s="745" t="s">
        <v>2838</v>
      </c>
      <c r="E268" s="745" t="s">
        <v>3695</v>
      </c>
      <c r="F268" s="761"/>
      <c r="G268" s="761"/>
      <c r="H268" s="750">
        <v>0</v>
      </c>
      <c r="I268" s="761">
        <v>1</v>
      </c>
      <c r="J268" s="761">
        <v>53.16</v>
      </c>
      <c r="K268" s="750">
        <v>1</v>
      </c>
      <c r="L268" s="761">
        <v>1</v>
      </c>
      <c r="M268" s="762">
        <v>53.16</v>
      </c>
    </row>
    <row r="269" spans="1:13" ht="14.4" customHeight="1" x14ac:dyDescent="0.3">
      <c r="A269" s="743" t="s">
        <v>3892</v>
      </c>
      <c r="B269" s="745" t="s">
        <v>3694</v>
      </c>
      <c r="C269" s="745" t="s">
        <v>2841</v>
      </c>
      <c r="D269" s="745" t="s">
        <v>2842</v>
      </c>
      <c r="E269" s="745" t="s">
        <v>3696</v>
      </c>
      <c r="F269" s="761"/>
      <c r="G269" s="761"/>
      <c r="H269" s="750">
        <v>0</v>
      </c>
      <c r="I269" s="761">
        <v>4</v>
      </c>
      <c r="J269" s="761">
        <v>361.4</v>
      </c>
      <c r="K269" s="750">
        <v>1</v>
      </c>
      <c r="L269" s="761">
        <v>4</v>
      </c>
      <c r="M269" s="762">
        <v>361.4</v>
      </c>
    </row>
    <row r="270" spans="1:13" ht="14.4" customHeight="1" x14ac:dyDescent="0.3">
      <c r="A270" s="743" t="s">
        <v>3892</v>
      </c>
      <c r="B270" s="745" t="s">
        <v>3697</v>
      </c>
      <c r="C270" s="745" t="s">
        <v>2932</v>
      </c>
      <c r="D270" s="745" t="s">
        <v>2933</v>
      </c>
      <c r="E270" s="745" t="s">
        <v>2934</v>
      </c>
      <c r="F270" s="761"/>
      <c r="G270" s="761"/>
      <c r="H270" s="750">
        <v>0</v>
      </c>
      <c r="I270" s="761">
        <v>1</v>
      </c>
      <c r="J270" s="761">
        <v>58.29</v>
      </c>
      <c r="K270" s="750">
        <v>1</v>
      </c>
      <c r="L270" s="761">
        <v>1</v>
      </c>
      <c r="M270" s="762">
        <v>58.29</v>
      </c>
    </row>
    <row r="271" spans="1:13" ht="14.4" customHeight="1" x14ac:dyDescent="0.3">
      <c r="A271" s="743" t="s">
        <v>3892</v>
      </c>
      <c r="B271" s="745" t="s">
        <v>3698</v>
      </c>
      <c r="C271" s="745" t="s">
        <v>4528</v>
      </c>
      <c r="D271" s="745" t="s">
        <v>2897</v>
      </c>
      <c r="E271" s="745" t="s">
        <v>3854</v>
      </c>
      <c r="F271" s="761"/>
      <c r="G271" s="761"/>
      <c r="H271" s="750">
        <v>0</v>
      </c>
      <c r="I271" s="761">
        <v>3</v>
      </c>
      <c r="J271" s="761">
        <v>289.72999999999996</v>
      </c>
      <c r="K271" s="750">
        <v>1</v>
      </c>
      <c r="L271" s="761">
        <v>3</v>
      </c>
      <c r="M271" s="762">
        <v>289.72999999999996</v>
      </c>
    </row>
    <row r="272" spans="1:13" ht="14.4" customHeight="1" x14ac:dyDescent="0.3">
      <c r="A272" s="743" t="s">
        <v>3892</v>
      </c>
      <c r="B272" s="745" t="s">
        <v>3698</v>
      </c>
      <c r="C272" s="745" t="s">
        <v>3015</v>
      </c>
      <c r="D272" s="745" t="s">
        <v>3699</v>
      </c>
      <c r="E272" s="745" t="s">
        <v>3700</v>
      </c>
      <c r="F272" s="761"/>
      <c r="G272" s="761"/>
      <c r="H272" s="750">
        <v>0</v>
      </c>
      <c r="I272" s="761">
        <v>1</v>
      </c>
      <c r="J272" s="761">
        <v>156.25</v>
      </c>
      <c r="K272" s="750">
        <v>1</v>
      </c>
      <c r="L272" s="761">
        <v>1</v>
      </c>
      <c r="M272" s="762">
        <v>156.25</v>
      </c>
    </row>
    <row r="273" spans="1:13" ht="14.4" customHeight="1" x14ac:dyDescent="0.3">
      <c r="A273" s="743" t="s">
        <v>3892</v>
      </c>
      <c r="B273" s="745" t="s">
        <v>3702</v>
      </c>
      <c r="C273" s="745" t="s">
        <v>3062</v>
      </c>
      <c r="D273" s="745" t="s">
        <v>2779</v>
      </c>
      <c r="E273" s="745" t="s">
        <v>3063</v>
      </c>
      <c r="F273" s="761"/>
      <c r="G273" s="761"/>
      <c r="H273" s="750">
        <v>0</v>
      </c>
      <c r="I273" s="761">
        <v>1</v>
      </c>
      <c r="J273" s="761">
        <v>468.96</v>
      </c>
      <c r="K273" s="750">
        <v>1</v>
      </c>
      <c r="L273" s="761">
        <v>1</v>
      </c>
      <c r="M273" s="762">
        <v>468.96</v>
      </c>
    </row>
    <row r="274" spans="1:13" ht="14.4" customHeight="1" x14ac:dyDescent="0.3">
      <c r="A274" s="743" t="s">
        <v>3892</v>
      </c>
      <c r="B274" s="745" t="s">
        <v>3702</v>
      </c>
      <c r="C274" s="745" t="s">
        <v>3065</v>
      </c>
      <c r="D274" s="745" t="s">
        <v>2779</v>
      </c>
      <c r="E274" s="745" t="s">
        <v>3066</v>
      </c>
      <c r="F274" s="761"/>
      <c r="G274" s="761"/>
      <c r="H274" s="750">
        <v>0</v>
      </c>
      <c r="I274" s="761">
        <v>23</v>
      </c>
      <c r="J274" s="761">
        <v>14381.669999999998</v>
      </c>
      <c r="K274" s="750">
        <v>1</v>
      </c>
      <c r="L274" s="761">
        <v>23</v>
      </c>
      <c r="M274" s="762">
        <v>14381.669999999998</v>
      </c>
    </row>
    <row r="275" spans="1:13" ht="14.4" customHeight="1" x14ac:dyDescent="0.3">
      <c r="A275" s="743" t="s">
        <v>3892</v>
      </c>
      <c r="B275" s="745" t="s">
        <v>3702</v>
      </c>
      <c r="C275" s="745" t="s">
        <v>2778</v>
      </c>
      <c r="D275" s="745" t="s">
        <v>2779</v>
      </c>
      <c r="E275" s="745" t="s">
        <v>2780</v>
      </c>
      <c r="F275" s="761"/>
      <c r="G275" s="761"/>
      <c r="H275" s="750">
        <v>0</v>
      </c>
      <c r="I275" s="761">
        <v>8</v>
      </c>
      <c r="J275" s="761">
        <v>7503.44</v>
      </c>
      <c r="K275" s="750">
        <v>1</v>
      </c>
      <c r="L275" s="761">
        <v>8</v>
      </c>
      <c r="M275" s="762">
        <v>7503.44</v>
      </c>
    </row>
    <row r="276" spans="1:13" ht="14.4" customHeight="1" x14ac:dyDescent="0.3">
      <c r="A276" s="743" t="s">
        <v>3892</v>
      </c>
      <c r="B276" s="745" t="s">
        <v>3702</v>
      </c>
      <c r="C276" s="745" t="s">
        <v>2782</v>
      </c>
      <c r="D276" s="745" t="s">
        <v>2779</v>
      </c>
      <c r="E276" s="745" t="s">
        <v>2783</v>
      </c>
      <c r="F276" s="761"/>
      <c r="G276" s="761"/>
      <c r="H276" s="750">
        <v>0</v>
      </c>
      <c r="I276" s="761">
        <v>2</v>
      </c>
      <c r="J276" s="761">
        <v>2332.94</v>
      </c>
      <c r="K276" s="750">
        <v>1</v>
      </c>
      <c r="L276" s="761">
        <v>2</v>
      </c>
      <c r="M276" s="762">
        <v>2332.94</v>
      </c>
    </row>
    <row r="277" spans="1:13" ht="14.4" customHeight="1" x14ac:dyDescent="0.3">
      <c r="A277" s="743" t="s">
        <v>3892</v>
      </c>
      <c r="B277" s="745" t="s">
        <v>3702</v>
      </c>
      <c r="C277" s="745" t="s">
        <v>2785</v>
      </c>
      <c r="D277" s="745" t="s">
        <v>2779</v>
      </c>
      <c r="E277" s="745" t="s">
        <v>2786</v>
      </c>
      <c r="F277" s="761"/>
      <c r="G277" s="761"/>
      <c r="H277" s="750">
        <v>0</v>
      </c>
      <c r="I277" s="761">
        <v>2</v>
      </c>
      <c r="J277" s="761">
        <v>2916.14</v>
      </c>
      <c r="K277" s="750">
        <v>1</v>
      </c>
      <c r="L277" s="761">
        <v>2</v>
      </c>
      <c r="M277" s="762">
        <v>2916.14</v>
      </c>
    </row>
    <row r="278" spans="1:13" ht="14.4" customHeight="1" x14ac:dyDescent="0.3">
      <c r="A278" s="743" t="s">
        <v>3892</v>
      </c>
      <c r="B278" s="745" t="s">
        <v>3702</v>
      </c>
      <c r="C278" s="745" t="s">
        <v>2862</v>
      </c>
      <c r="D278" s="745" t="s">
        <v>2863</v>
      </c>
      <c r="E278" s="745" t="s">
        <v>2780</v>
      </c>
      <c r="F278" s="761"/>
      <c r="G278" s="761"/>
      <c r="H278" s="750">
        <v>0</v>
      </c>
      <c r="I278" s="761">
        <v>4</v>
      </c>
      <c r="J278" s="761">
        <v>6998.76</v>
      </c>
      <c r="K278" s="750">
        <v>1</v>
      </c>
      <c r="L278" s="761">
        <v>4</v>
      </c>
      <c r="M278" s="762">
        <v>6998.76</v>
      </c>
    </row>
    <row r="279" spans="1:13" ht="14.4" customHeight="1" x14ac:dyDescent="0.3">
      <c r="A279" s="743" t="s">
        <v>3892</v>
      </c>
      <c r="B279" s="745" t="s">
        <v>3703</v>
      </c>
      <c r="C279" s="745" t="s">
        <v>3192</v>
      </c>
      <c r="D279" s="745" t="s">
        <v>3193</v>
      </c>
      <c r="E279" s="745" t="s">
        <v>3194</v>
      </c>
      <c r="F279" s="761"/>
      <c r="G279" s="761"/>
      <c r="H279" s="750">
        <v>0</v>
      </c>
      <c r="I279" s="761">
        <v>1</v>
      </c>
      <c r="J279" s="761">
        <v>97.68</v>
      </c>
      <c r="K279" s="750">
        <v>1</v>
      </c>
      <c r="L279" s="761">
        <v>1</v>
      </c>
      <c r="M279" s="762">
        <v>97.68</v>
      </c>
    </row>
    <row r="280" spans="1:13" ht="14.4" customHeight="1" x14ac:dyDescent="0.3">
      <c r="A280" s="743" t="s">
        <v>3892</v>
      </c>
      <c r="B280" s="745" t="s">
        <v>3706</v>
      </c>
      <c r="C280" s="745" t="s">
        <v>2831</v>
      </c>
      <c r="D280" s="745" t="s">
        <v>2832</v>
      </c>
      <c r="E280" s="745" t="s">
        <v>3707</v>
      </c>
      <c r="F280" s="761"/>
      <c r="G280" s="761"/>
      <c r="H280" s="750">
        <v>0</v>
      </c>
      <c r="I280" s="761">
        <v>2</v>
      </c>
      <c r="J280" s="761">
        <v>334.76</v>
      </c>
      <c r="K280" s="750">
        <v>1</v>
      </c>
      <c r="L280" s="761">
        <v>2</v>
      </c>
      <c r="M280" s="762">
        <v>334.76</v>
      </c>
    </row>
    <row r="281" spans="1:13" ht="14.4" customHeight="1" x14ac:dyDescent="0.3">
      <c r="A281" s="743" t="s">
        <v>3892</v>
      </c>
      <c r="B281" s="745" t="s">
        <v>3709</v>
      </c>
      <c r="C281" s="745" t="s">
        <v>2741</v>
      </c>
      <c r="D281" s="745" t="s">
        <v>2742</v>
      </c>
      <c r="E281" s="745" t="s">
        <v>3710</v>
      </c>
      <c r="F281" s="761"/>
      <c r="G281" s="761"/>
      <c r="H281" s="750">
        <v>0</v>
      </c>
      <c r="I281" s="761">
        <v>4</v>
      </c>
      <c r="J281" s="761">
        <v>301.12</v>
      </c>
      <c r="K281" s="750">
        <v>1</v>
      </c>
      <c r="L281" s="761">
        <v>4</v>
      </c>
      <c r="M281" s="762">
        <v>301.12</v>
      </c>
    </row>
    <row r="282" spans="1:13" ht="14.4" customHeight="1" x14ac:dyDescent="0.3">
      <c r="A282" s="743" t="s">
        <v>3892</v>
      </c>
      <c r="B282" s="745" t="s">
        <v>3712</v>
      </c>
      <c r="C282" s="745" t="s">
        <v>3175</v>
      </c>
      <c r="D282" s="745" t="s">
        <v>3176</v>
      </c>
      <c r="E282" s="745" t="s">
        <v>3177</v>
      </c>
      <c r="F282" s="761"/>
      <c r="G282" s="761"/>
      <c r="H282" s="750">
        <v>0</v>
      </c>
      <c r="I282" s="761">
        <v>1</v>
      </c>
      <c r="J282" s="761">
        <v>73.5</v>
      </c>
      <c r="K282" s="750">
        <v>1</v>
      </c>
      <c r="L282" s="761">
        <v>1</v>
      </c>
      <c r="M282" s="762">
        <v>73.5</v>
      </c>
    </row>
    <row r="283" spans="1:13" ht="14.4" customHeight="1" x14ac:dyDescent="0.3">
      <c r="A283" s="743" t="s">
        <v>3892</v>
      </c>
      <c r="B283" s="745" t="s">
        <v>3712</v>
      </c>
      <c r="C283" s="745" t="s">
        <v>4922</v>
      </c>
      <c r="D283" s="745" t="s">
        <v>4923</v>
      </c>
      <c r="E283" s="745" t="s">
        <v>3716</v>
      </c>
      <c r="F283" s="761">
        <v>3</v>
      </c>
      <c r="G283" s="761">
        <v>440.97</v>
      </c>
      <c r="H283" s="750">
        <v>1</v>
      </c>
      <c r="I283" s="761"/>
      <c r="J283" s="761"/>
      <c r="K283" s="750">
        <v>0</v>
      </c>
      <c r="L283" s="761">
        <v>3</v>
      </c>
      <c r="M283" s="762">
        <v>440.97</v>
      </c>
    </row>
    <row r="284" spans="1:13" ht="14.4" customHeight="1" x14ac:dyDescent="0.3">
      <c r="A284" s="743" t="s">
        <v>3892</v>
      </c>
      <c r="B284" s="745" t="s">
        <v>3717</v>
      </c>
      <c r="C284" s="745" t="s">
        <v>4432</v>
      </c>
      <c r="D284" s="745" t="s">
        <v>4433</v>
      </c>
      <c r="E284" s="745" t="s">
        <v>2938</v>
      </c>
      <c r="F284" s="761"/>
      <c r="G284" s="761"/>
      <c r="H284" s="750">
        <v>0</v>
      </c>
      <c r="I284" s="761">
        <v>1</v>
      </c>
      <c r="J284" s="761">
        <v>82.08</v>
      </c>
      <c r="K284" s="750">
        <v>1</v>
      </c>
      <c r="L284" s="761">
        <v>1</v>
      </c>
      <c r="M284" s="762">
        <v>82.08</v>
      </c>
    </row>
    <row r="285" spans="1:13" ht="14.4" customHeight="1" x14ac:dyDescent="0.3">
      <c r="A285" s="743" t="s">
        <v>3892</v>
      </c>
      <c r="B285" s="745" t="s">
        <v>4989</v>
      </c>
      <c r="C285" s="745" t="s">
        <v>957</v>
      </c>
      <c r="D285" s="745" t="s">
        <v>4230</v>
      </c>
      <c r="E285" s="745" t="s">
        <v>1072</v>
      </c>
      <c r="F285" s="761">
        <v>3</v>
      </c>
      <c r="G285" s="761">
        <v>180.06</v>
      </c>
      <c r="H285" s="750">
        <v>1</v>
      </c>
      <c r="I285" s="761"/>
      <c r="J285" s="761"/>
      <c r="K285" s="750">
        <v>0</v>
      </c>
      <c r="L285" s="761">
        <v>3</v>
      </c>
      <c r="M285" s="762">
        <v>180.06</v>
      </c>
    </row>
    <row r="286" spans="1:13" ht="14.4" customHeight="1" x14ac:dyDescent="0.3">
      <c r="A286" s="743" t="s">
        <v>3892</v>
      </c>
      <c r="B286" s="745" t="s">
        <v>3719</v>
      </c>
      <c r="C286" s="745" t="s">
        <v>2828</v>
      </c>
      <c r="D286" s="745" t="s">
        <v>2829</v>
      </c>
      <c r="E286" s="745" t="s">
        <v>2443</v>
      </c>
      <c r="F286" s="761"/>
      <c r="G286" s="761"/>
      <c r="H286" s="750">
        <v>0</v>
      </c>
      <c r="I286" s="761">
        <v>2</v>
      </c>
      <c r="J286" s="761">
        <v>83.78</v>
      </c>
      <c r="K286" s="750">
        <v>1</v>
      </c>
      <c r="L286" s="761">
        <v>2</v>
      </c>
      <c r="M286" s="762">
        <v>83.78</v>
      </c>
    </row>
    <row r="287" spans="1:13" ht="14.4" customHeight="1" x14ac:dyDescent="0.3">
      <c r="A287" s="743" t="s">
        <v>3892</v>
      </c>
      <c r="B287" s="745" t="s">
        <v>3720</v>
      </c>
      <c r="C287" s="745" t="s">
        <v>3916</v>
      </c>
      <c r="D287" s="745" t="s">
        <v>3917</v>
      </c>
      <c r="E287" s="745" t="s">
        <v>3918</v>
      </c>
      <c r="F287" s="761">
        <v>5</v>
      </c>
      <c r="G287" s="761">
        <v>157.15</v>
      </c>
      <c r="H287" s="750">
        <v>1</v>
      </c>
      <c r="I287" s="761"/>
      <c r="J287" s="761"/>
      <c r="K287" s="750">
        <v>0</v>
      </c>
      <c r="L287" s="761">
        <v>5</v>
      </c>
      <c r="M287" s="762">
        <v>157.15</v>
      </c>
    </row>
    <row r="288" spans="1:13" ht="14.4" customHeight="1" x14ac:dyDescent="0.3">
      <c r="A288" s="743" t="s">
        <v>3892</v>
      </c>
      <c r="B288" s="745" t="s">
        <v>3720</v>
      </c>
      <c r="C288" s="745" t="s">
        <v>4414</v>
      </c>
      <c r="D288" s="745" t="s">
        <v>4415</v>
      </c>
      <c r="E288" s="745" t="s">
        <v>2167</v>
      </c>
      <c r="F288" s="761">
        <v>1</v>
      </c>
      <c r="G288" s="761">
        <v>41.89</v>
      </c>
      <c r="H288" s="750">
        <v>1</v>
      </c>
      <c r="I288" s="761"/>
      <c r="J288" s="761"/>
      <c r="K288" s="750">
        <v>0</v>
      </c>
      <c r="L288" s="761">
        <v>1</v>
      </c>
      <c r="M288" s="762">
        <v>41.89</v>
      </c>
    </row>
    <row r="289" spans="1:13" ht="14.4" customHeight="1" x14ac:dyDescent="0.3">
      <c r="A289" s="743" t="s">
        <v>3892</v>
      </c>
      <c r="B289" s="745" t="s">
        <v>3720</v>
      </c>
      <c r="C289" s="745" t="s">
        <v>2815</v>
      </c>
      <c r="D289" s="745" t="s">
        <v>2816</v>
      </c>
      <c r="E289" s="745" t="s">
        <v>1293</v>
      </c>
      <c r="F289" s="761"/>
      <c r="G289" s="761"/>
      <c r="H289" s="750">
        <v>0</v>
      </c>
      <c r="I289" s="761">
        <v>6</v>
      </c>
      <c r="J289" s="761">
        <v>269.34000000000003</v>
      </c>
      <c r="K289" s="750">
        <v>1</v>
      </c>
      <c r="L289" s="761">
        <v>6</v>
      </c>
      <c r="M289" s="762">
        <v>269.34000000000003</v>
      </c>
    </row>
    <row r="290" spans="1:13" ht="14.4" customHeight="1" x14ac:dyDescent="0.3">
      <c r="A290" s="743" t="s">
        <v>3892</v>
      </c>
      <c r="B290" s="745" t="s">
        <v>3720</v>
      </c>
      <c r="C290" s="745" t="s">
        <v>2818</v>
      </c>
      <c r="D290" s="745" t="s">
        <v>2819</v>
      </c>
      <c r="E290" s="745" t="s">
        <v>1105</v>
      </c>
      <c r="F290" s="761"/>
      <c r="G290" s="761"/>
      <c r="H290" s="750">
        <v>0</v>
      </c>
      <c r="I290" s="761">
        <v>6</v>
      </c>
      <c r="J290" s="761">
        <v>360.12</v>
      </c>
      <c r="K290" s="750">
        <v>1</v>
      </c>
      <c r="L290" s="761">
        <v>6</v>
      </c>
      <c r="M290" s="762">
        <v>360.12</v>
      </c>
    </row>
    <row r="291" spans="1:13" ht="14.4" customHeight="1" x14ac:dyDescent="0.3">
      <c r="A291" s="743" t="s">
        <v>3892</v>
      </c>
      <c r="B291" s="745" t="s">
        <v>3720</v>
      </c>
      <c r="C291" s="745" t="s">
        <v>4416</v>
      </c>
      <c r="D291" s="745" t="s">
        <v>4417</v>
      </c>
      <c r="E291" s="745" t="s">
        <v>1293</v>
      </c>
      <c r="F291" s="761">
        <v>1</v>
      </c>
      <c r="G291" s="761">
        <v>44.89</v>
      </c>
      <c r="H291" s="750">
        <v>1</v>
      </c>
      <c r="I291" s="761"/>
      <c r="J291" s="761"/>
      <c r="K291" s="750">
        <v>0</v>
      </c>
      <c r="L291" s="761">
        <v>1</v>
      </c>
      <c r="M291" s="762">
        <v>44.89</v>
      </c>
    </row>
    <row r="292" spans="1:13" ht="14.4" customHeight="1" x14ac:dyDescent="0.3">
      <c r="A292" s="743" t="s">
        <v>3892</v>
      </c>
      <c r="B292" s="745" t="s">
        <v>3721</v>
      </c>
      <c r="C292" s="745" t="s">
        <v>2940</v>
      </c>
      <c r="D292" s="745" t="s">
        <v>2941</v>
      </c>
      <c r="E292" s="745" t="s">
        <v>2942</v>
      </c>
      <c r="F292" s="761"/>
      <c r="G292" s="761"/>
      <c r="H292" s="750">
        <v>0</v>
      </c>
      <c r="I292" s="761">
        <v>4</v>
      </c>
      <c r="J292" s="761">
        <v>100.28</v>
      </c>
      <c r="K292" s="750">
        <v>1</v>
      </c>
      <c r="L292" s="761">
        <v>4</v>
      </c>
      <c r="M292" s="762">
        <v>100.28</v>
      </c>
    </row>
    <row r="293" spans="1:13" ht="14.4" customHeight="1" x14ac:dyDescent="0.3">
      <c r="A293" s="743" t="s">
        <v>3892</v>
      </c>
      <c r="B293" s="745" t="s">
        <v>3721</v>
      </c>
      <c r="C293" s="745" t="s">
        <v>2944</v>
      </c>
      <c r="D293" s="745" t="s">
        <v>2945</v>
      </c>
      <c r="E293" s="745" t="s">
        <v>2233</v>
      </c>
      <c r="F293" s="761"/>
      <c r="G293" s="761"/>
      <c r="H293" s="750">
        <v>0</v>
      </c>
      <c r="I293" s="761">
        <v>1</v>
      </c>
      <c r="J293" s="761">
        <v>44.89</v>
      </c>
      <c r="K293" s="750">
        <v>1</v>
      </c>
      <c r="L293" s="761">
        <v>1</v>
      </c>
      <c r="M293" s="762">
        <v>44.89</v>
      </c>
    </row>
    <row r="294" spans="1:13" ht="14.4" customHeight="1" x14ac:dyDescent="0.3">
      <c r="A294" s="743" t="s">
        <v>3892</v>
      </c>
      <c r="B294" s="745" t="s">
        <v>3721</v>
      </c>
      <c r="C294" s="745" t="s">
        <v>4454</v>
      </c>
      <c r="D294" s="745" t="s">
        <v>4455</v>
      </c>
      <c r="E294" s="745" t="s">
        <v>4456</v>
      </c>
      <c r="F294" s="761">
        <v>1</v>
      </c>
      <c r="G294" s="761">
        <v>0</v>
      </c>
      <c r="H294" s="750"/>
      <c r="I294" s="761"/>
      <c r="J294" s="761"/>
      <c r="K294" s="750"/>
      <c r="L294" s="761">
        <v>1</v>
      </c>
      <c r="M294" s="762">
        <v>0</v>
      </c>
    </row>
    <row r="295" spans="1:13" ht="14.4" customHeight="1" x14ac:dyDescent="0.3">
      <c r="A295" s="743" t="s">
        <v>3892</v>
      </c>
      <c r="B295" s="745" t="s">
        <v>3723</v>
      </c>
      <c r="C295" s="745" t="s">
        <v>3144</v>
      </c>
      <c r="D295" s="745" t="s">
        <v>3145</v>
      </c>
      <c r="E295" s="745" t="s">
        <v>1398</v>
      </c>
      <c r="F295" s="761"/>
      <c r="G295" s="761"/>
      <c r="H295" s="750">
        <v>0</v>
      </c>
      <c r="I295" s="761">
        <v>9</v>
      </c>
      <c r="J295" s="761">
        <v>373.77</v>
      </c>
      <c r="K295" s="750">
        <v>1</v>
      </c>
      <c r="L295" s="761">
        <v>9</v>
      </c>
      <c r="M295" s="762">
        <v>373.77</v>
      </c>
    </row>
    <row r="296" spans="1:13" ht="14.4" customHeight="1" x14ac:dyDescent="0.3">
      <c r="A296" s="743" t="s">
        <v>3892</v>
      </c>
      <c r="B296" s="745" t="s">
        <v>3723</v>
      </c>
      <c r="C296" s="745" t="s">
        <v>3035</v>
      </c>
      <c r="D296" s="745" t="s">
        <v>3036</v>
      </c>
      <c r="E296" s="745" t="s">
        <v>3037</v>
      </c>
      <c r="F296" s="761"/>
      <c r="G296" s="761"/>
      <c r="H296" s="750">
        <v>0</v>
      </c>
      <c r="I296" s="761">
        <v>17</v>
      </c>
      <c r="J296" s="761">
        <v>941.46</v>
      </c>
      <c r="K296" s="750">
        <v>1</v>
      </c>
      <c r="L296" s="761">
        <v>17</v>
      </c>
      <c r="M296" s="762">
        <v>941.46</v>
      </c>
    </row>
    <row r="297" spans="1:13" ht="14.4" customHeight="1" x14ac:dyDescent="0.3">
      <c r="A297" s="743" t="s">
        <v>3892</v>
      </c>
      <c r="B297" s="745" t="s">
        <v>3724</v>
      </c>
      <c r="C297" s="745" t="s">
        <v>4276</v>
      </c>
      <c r="D297" s="745" t="s">
        <v>4277</v>
      </c>
      <c r="E297" s="745" t="s">
        <v>3727</v>
      </c>
      <c r="F297" s="761">
        <v>1</v>
      </c>
      <c r="G297" s="761">
        <v>0</v>
      </c>
      <c r="H297" s="750"/>
      <c r="I297" s="761"/>
      <c r="J297" s="761"/>
      <c r="K297" s="750"/>
      <c r="L297" s="761">
        <v>1</v>
      </c>
      <c r="M297" s="762">
        <v>0</v>
      </c>
    </row>
    <row r="298" spans="1:13" ht="14.4" customHeight="1" x14ac:dyDescent="0.3">
      <c r="A298" s="743" t="s">
        <v>3892</v>
      </c>
      <c r="B298" s="745" t="s">
        <v>3728</v>
      </c>
      <c r="C298" s="745" t="s">
        <v>3209</v>
      </c>
      <c r="D298" s="745" t="s">
        <v>3731</v>
      </c>
      <c r="E298" s="745" t="s">
        <v>3732</v>
      </c>
      <c r="F298" s="761"/>
      <c r="G298" s="761"/>
      <c r="H298" s="750">
        <v>0</v>
      </c>
      <c r="I298" s="761">
        <v>1</v>
      </c>
      <c r="J298" s="761">
        <v>47.1</v>
      </c>
      <c r="K298" s="750">
        <v>1</v>
      </c>
      <c r="L298" s="761">
        <v>1</v>
      </c>
      <c r="M298" s="762">
        <v>47.1</v>
      </c>
    </row>
    <row r="299" spans="1:13" ht="14.4" customHeight="1" x14ac:dyDescent="0.3">
      <c r="A299" s="743" t="s">
        <v>3892</v>
      </c>
      <c r="B299" s="745" t="s">
        <v>3733</v>
      </c>
      <c r="C299" s="745" t="s">
        <v>2947</v>
      </c>
      <c r="D299" s="745" t="s">
        <v>2948</v>
      </c>
      <c r="E299" s="745" t="s">
        <v>569</v>
      </c>
      <c r="F299" s="761"/>
      <c r="G299" s="761"/>
      <c r="H299" s="750">
        <v>0</v>
      </c>
      <c r="I299" s="761">
        <v>7</v>
      </c>
      <c r="J299" s="761">
        <v>421.09</v>
      </c>
      <c r="K299" s="750">
        <v>1</v>
      </c>
      <c r="L299" s="761">
        <v>7</v>
      </c>
      <c r="M299" s="762">
        <v>421.09</v>
      </c>
    </row>
    <row r="300" spans="1:13" ht="14.4" customHeight="1" x14ac:dyDescent="0.3">
      <c r="A300" s="743" t="s">
        <v>3892</v>
      </c>
      <c r="B300" s="745" t="s">
        <v>3734</v>
      </c>
      <c r="C300" s="745" t="s">
        <v>4502</v>
      </c>
      <c r="D300" s="745" t="s">
        <v>4503</v>
      </c>
      <c r="E300" s="745" t="s">
        <v>1398</v>
      </c>
      <c r="F300" s="761"/>
      <c r="G300" s="761"/>
      <c r="H300" s="750">
        <v>0</v>
      </c>
      <c r="I300" s="761">
        <v>1</v>
      </c>
      <c r="J300" s="761">
        <v>100.92</v>
      </c>
      <c r="K300" s="750">
        <v>1</v>
      </c>
      <c r="L300" s="761">
        <v>1</v>
      </c>
      <c r="M300" s="762">
        <v>100.92</v>
      </c>
    </row>
    <row r="301" spans="1:13" ht="14.4" customHeight="1" x14ac:dyDescent="0.3">
      <c r="A301" s="743" t="s">
        <v>3892</v>
      </c>
      <c r="B301" s="745" t="s">
        <v>3734</v>
      </c>
      <c r="C301" s="745" t="s">
        <v>4082</v>
      </c>
      <c r="D301" s="745" t="s">
        <v>2722</v>
      </c>
      <c r="E301" s="745" t="s">
        <v>4083</v>
      </c>
      <c r="F301" s="761"/>
      <c r="G301" s="761"/>
      <c r="H301" s="750">
        <v>0</v>
      </c>
      <c r="I301" s="761">
        <v>4</v>
      </c>
      <c r="J301" s="761">
        <v>76.48</v>
      </c>
      <c r="K301" s="750">
        <v>1</v>
      </c>
      <c r="L301" s="761">
        <v>4</v>
      </c>
      <c r="M301" s="762">
        <v>76.48</v>
      </c>
    </row>
    <row r="302" spans="1:13" ht="14.4" customHeight="1" x14ac:dyDescent="0.3">
      <c r="A302" s="743" t="s">
        <v>3892</v>
      </c>
      <c r="B302" s="745" t="s">
        <v>3734</v>
      </c>
      <c r="C302" s="745" t="s">
        <v>4504</v>
      </c>
      <c r="D302" s="745" t="s">
        <v>2722</v>
      </c>
      <c r="E302" s="745" t="s">
        <v>4505</v>
      </c>
      <c r="F302" s="761"/>
      <c r="G302" s="761"/>
      <c r="H302" s="750">
        <v>0</v>
      </c>
      <c r="I302" s="761">
        <v>1</v>
      </c>
      <c r="J302" s="761">
        <v>27.21</v>
      </c>
      <c r="K302" s="750">
        <v>1</v>
      </c>
      <c r="L302" s="761">
        <v>1</v>
      </c>
      <c r="M302" s="762">
        <v>27.21</v>
      </c>
    </row>
    <row r="303" spans="1:13" ht="14.4" customHeight="1" x14ac:dyDescent="0.3">
      <c r="A303" s="743" t="s">
        <v>3892</v>
      </c>
      <c r="B303" s="745" t="s">
        <v>3734</v>
      </c>
      <c r="C303" s="745" t="s">
        <v>2845</v>
      </c>
      <c r="D303" s="745" t="s">
        <v>3735</v>
      </c>
      <c r="E303" s="745" t="s">
        <v>1289</v>
      </c>
      <c r="F303" s="761"/>
      <c r="G303" s="761"/>
      <c r="H303" s="750">
        <v>0</v>
      </c>
      <c r="I303" s="761">
        <v>1</v>
      </c>
      <c r="J303" s="761">
        <v>67.42</v>
      </c>
      <c r="K303" s="750">
        <v>1</v>
      </c>
      <c r="L303" s="761">
        <v>1</v>
      </c>
      <c r="M303" s="762">
        <v>67.42</v>
      </c>
    </row>
    <row r="304" spans="1:13" ht="14.4" customHeight="1" x14ac:dyDescent="0.3">
      <c r="A304" s="743" t="s">
        <v>3892</v>
      </c>
      <c r="B304" s="745" t="s">
        <v>3739</v>
      </c>
      <c r="C304" s="745" t="s">
        <v>2920</v>
      </c>
      <c r="D304" s="745" t="s">
        <v>2921</v>
      </c>
      <c r="E304" s="745" t="s">
        <v>1146</v>
      </c>
      <c r="F304" s="761"/>
      <c r="G304" s="761"/>
      <c r="H304" s="750">
        <v>0</v>
      </c>
      <c r="I304" s="761">
        <v>1</v>
      </c>
      <c r="J304" s="761">
        <v>101.68</v>
      </c>
      <c r="K304" s="750">
        <v>1</v>
      </c>
      <c r="L304" s="761">
        <v>1</v>
      </c>
      <c r="M304" s="762">
        <v>101.68</v>
      </c>
    </row>
    <row r="305" spans="1:13" ht="14.4" customHeight="1" x14ac:dyDescent="0.3">
      <c r="A305" s="743" t="s">
        <v>3892</v>
      </c>
      <c r="B305" s="745" t="s">
        <v>3741</v>
      </c>
      <c r="C305" s="745" t="s">
        <v>4445</v>
      </c>
      <c r="D305" s="745" t="s">
        <v>4446</v>
      </c>
      <c r="E305" s="745" t="s">
        <v>1331</v>
      </c>
      <c r="F305" s="761"/>
      <c r="G305" s="761"/>
      <c r="H305" s="750">
        <v>0</v>
      </c>
      <c r="I305" s="761">
        <v>2</v>
      </c>
      <c r="J305" s="761">
        <v>180.64</v>
      </c>
      <c r="K305" s="750">
        <v>1</v>
      </c>
      <c r="L305" s="761">
        <v>2</v>
      </c>
      <c r="M305" s="762">
        <v>180.64</v>
      </c>
    </row>
    <row r="306" spans="1:13" ht="14.4" customHeight="1" x14ac:dyDescent="0.3">
      <c r="A306" s="743" t="s">
        <v>3892</v>
      </c>
      <c r="B306" s="745" t="s">
        <v>3744</v>
      </c>
      <c r="C306" s="745" t="s">
        <v>4030</v>
      </c>
      <c r="D306" s="745" t="s">
        <v>2917</v>
      </c>
      <c r="E306" s="745" t="s">
        <v>2918</v>
      </c>
      <c r="F306" s="761"/>
      <c r="G306" s="761"/>
      <c r="H306" s="750">
        <v>0</v>
      </c>
      <c r="I306" s="761">
        <v>4</v>
      </c>
      <c r="J306" s="761">
        <v>359.34000000000003</v>
      </c>
      <c r="K306" s="750">
        <v>1</v>
      </c>
      <c r="L306" s="761">
        <v>4</v>
      </c>
      <c r="M306" s="762">
        <v>359.34000000000003</v>
      </c>
    </row>
    <row r="307" spans="1:13" ht="14.4" customHeight="1" x14ac:dyDescent="0.3">
      <c r="A307" s="743" t="s">
        <v>3892</v>
      </c>
      <c r="B307" s="745" t="s">
        <v>3749</v>
      </c>
      <c r="C307" s="745" t="s">
        <v>2752</v>
      </c>
      <c r="D307" s="745" t="s">
        <v>2753</v>
      </c>
      <c r="E307" s="745" t="s">
        <v>1331</v>
      </c>
      <c r="F307" s="761"/>
      <c r="G307" s="761"/>
      <c r="H307" s="750">
        <v>0</v>
      </c>
      <c r="I307" s="761">
        <v>4</v>
      </c>
      <c r="J307" s="761">
        <v>108.44</v>
      </c>
      <c r="K307" s="750">
        <v>1</v>
      </c>
      <c r="L307" s="761">
        <v>4</v>
      </c>
      <c r="M307" s="762">
        <v>108.44</v>
      </c>
    </row>
    <row r="308" spans="1:13" ht="14.4" customHeight="1" x14ac:dyDescent="0.3">
      <c r="A308" s="743" t="s">
        <v>3892</v>
      </c>
      <c r="B308" s="745" t="s">
        <v>3750</v>
      </c>
      <c r="C308" s="745" t="s">
        <v>2950</v>
      </c>
      <c r="D308" s="745" t="s">
        <v>2951</v>
      </c>
      <c r="E308" s="745" t="s">
        <v>1108</v>
      </c>
      <c r="F308" s="761"/>
      <c r="G308" s="761"/>
      <c r="H308" s="750">
        <v>0</v>
      </c>
      <c r="I308" s="761">
        <v>1</v>
      </c>
      <c r="J308" s="761">
        <v>65.3</v>
      </c>
      <c r="K308" s="750">
        <v>1</v>
      </c>
      <c r="L308" s="761">
        <v>1</v>
      </c>
      <c r="M308" s="762">
        <v>65.3</v>
      </c>
    </row>
    <row r="309" spans="1:13" ht="14.4" customHeight="1" x14ac:dyDescent="0.3">
      <c r="A309" s="743" t="s">
        <v>3892</v>
      </c>
      <c r="B309" s="745" t="s">
        <v>3751</v>
      </c>
      <c r="C309" s="745" t="s">
        <v>2899</v>
      </c>
      <c r="D309" s="745" t="s">
        <v>3044</v>
      </c>
      <c r="E309" s="745" t="s">
        <v>1105</v>
      </c>
      <c r="F309" s="761"/>
      <c r="G309" s="761"/>
      <c r="H309" s="750">
        <v>0</v>
      </c>
      <c r="I309" s="761">
        <v>1</v>
      </c>
      <c r="J309" s="761">
        <v>65.3</v>
      </c>
      <c r="K309" s="750">
        <v>1</v>
      </c>
      <c r="L309" s="761">
        <v>1</v>
      </c>
      <c r="M309" s="762">
        <v>65.3</v>
      </c>
    </row>
    <row r="310" spans="1:13" ht="14.4" customHeight="1" x14ac:dyDescent="0.3">
      <c r="A310" s="743" t="s">
        <v>3892</v>
      </c>
      <c r="B310" s="745" t="s">
        <v>3751</v>
      </c>
      <c r="C310" s="745" t="s">
        <v>2902</v>
      </c>
      <c r="D310" s="745" t="s">
        <v>2907</v>
      </c>
      <c r="E310" s="745" t="s">
        <v>1108</v>
      </c>
      <c r="F310" s="761"/>
      <c r="G310" s="761"/>
      <c r="H310" s="750">
        <v>0</v>
      </c>
      <c r="I310" s="761">
        <v>10</v>
      </c>
      <c r="J310" s="761">
        <v>1305.8999999999999</v>
      </c>
      <c r="K310" s="750">
        <v>1</v>
      </c>
      <c r="L310" s="761">
        <v>10</v>
      </c>
      <c r="M310" s="762">
        <v>1305.8999999999999</v>
      </c>
    </row>
    <row r="311" spans="1:13" ht="14.4" customHeight="1" x14ac:dyDescent="0.3">
      <c r="A311" s="743" t="s">
        <v>3892</v>
      </c>
      <c r="B311" s="745" t="s">
        <v>3754</v>
      </c>
      <c r="C311" s="745" t="s">
        <v>2929</v>
      </c>
      <c r="D311" s="745" t="s">
        <v>2930</v>
      </c>
      <c r="E311" s="745" t="s">
        <v>1108</v>
      </c>
      <c r="F311" s="761"/>
      <c r="G311" s="761"/>
      <c r="H311" s="750">
        <v>0</v>
      </c>
      <c r="I311" s="761">
        <v>12</v>
      </c>
      <c r="J311" s="761">
        <v>2422.56</v>
      </c>
      <c r="K311" s="750">
        <v>1</v>
      </c>
      <c r="L311" s="761">
        <v>12</v>
      </c>
      <c r="M311" s="762">
        <v>2422.56</v>
      </c>
    </row>
    <row r="312" spans="1:13" ht="14.4" customHeight="1" x14ac:dyDescent="0.3">
      <c r="A312" s="743" t="s">
        <v>3892</v>
      </c>
      <c r="B312" s="745" t="s">
        <v>3757</v>
      </c>
      <c r="C312" s="745" t="s">
        <v>4413</v>
      </c>
      <c r="D312" s="745" t="s">
        <v>3075</v>
      </c>
      <c r="E312" s="745" t="s">
        <v>1331</v>
      </c>
      <c r="F312" s="761"/>
      <c r="G312" s="761"/>
      <c r="H312" s="750">
        <v>0</v>
      </c>
      <c r="I312" s="761">
        <v>1</v>
      </c>
      <c r="J312" s="761">
        <v>257.64</v>
      </c>
      <c r="K312" s="750">
        <v>1</v>
      </c>
      <c r="L312" s="761">
        <v>1</v>
      </c>
      <c r="M312" s="762">
        <v>257.64</v>
      </c>
    </row>
    <row r="313" spans="1:13" ht="14.4" customHeight="1" x14ac:dyDescent="0.3">
      <c r="A313" s="743" t="s">
        <v>3892</v>
      </c>
      <c r="B313" s="745" t="s">
        <v>3761</v>
      </c>
      <c r="C313" s="745" t="s">
        <v>2804</v>
      </c>
      <c r="D313" s="745" t="s">
        <v>2805</v>
      </c>
      <c r="E313" s="745" t="s">
        <v>569</v>
      </c>
      <c r="F313" s="761"/>
      <c r="G313" s="761"/>
      <c r="H313" s="750">
        <v>0</v>
      </c>
      <c r="I313" s="761">
        <v>1</v>
      </c>
      <c r="J313" s="761">
        <v>38.130000000000003</v>
      </c>
      <c r="K313" s="750">
        <v>1</v>
      </c>
      <c r="L313" s="761">
        <v>1</v>
      </c>
      <c r="M313" s="762">
        <v>38.130000000000003</v>
      </c>
    </row>
    <row r="314" spans="1:13" ht="14.4" customHeight="1" x14ac:dyDescent="0.3">
      <c r="A314" s="743" t="s">
        <v>3892</v>
      </c>
      <c r="B314" s="745" t="s">
        <v>3764</v>
      </c>
      <c r="C314" s="745" t="s">
        <v>4332</v>
      </c>
      <c r="D314" s="745" t="s">
        <v>623</v>
      </c>
      <c r="E314" s="745" t="s">
        <v>4333</v>
      </c>
      <c r="F314" s="761"/>
      <c r="G314" s="761"/>
      <c r="H314" s="750">
        <v>0</v>
      </c>
      <c r="I314" s="761">
        <v>1</v>
      </c>
      <c r="J314" s="761">
        <v>65.069999999999993</v>
      </c>
      <c r="K314" s="750">
        <v>1</v>
      </c>
      <c r="L314" s="761">
        <v>1</v>
      </c>
      <c r="M314" s="762">
        <v>65.069999999999993</v>
      </c>
    </row>
    <row r="315" spans="1:13" ht="14.4" customHeight="1" x14ac:dyDescent="0.3">
      <c r="A315" s="743" t="s">
        <v>3892</v>
      </c>
      <c r="B315" s="745" t="s">
        <v>3764</v>
      </c>
      <c r="C315" s="745" t="s">
        <v>4473</v>
      </c>
      <c r="D315" s="745" t="s">
        <v>626</v>
      </c>
      <c r="E315" s="745" t="s">
        <v>627</v>
      </c>
      <c r="F315" s="761"/>
      <c r="G315" s="761"/>
      <c r="H315" s="750">
        <v>0</v>
      </c>
      <c r="I315" s="761">
        <v>1</v>
      </c>
      <c r="J315" s="761">
        <v>108.46</v>
      </c>
      <c r="K315" s="750">
        <v>1</v>
      </c>
      <c r="L315" s="761">
        <v>1</v>
      </c>
      <c r="M315" s="762">
        <v>108.46</v>
      </c>
    </row>
    <row r="316" spans="1:13" ht="14.4" customHeight="1" x14ac:dyDescent="0.3">
      <c r="A316" s="743" t="s">
        <v>3892</v>
      </c>
      <c r="B316" s="745" t="s">
        <v>3764</v>
      </c>
      <c r="C316" s="745" t="s">
        <v>4476</v>
      </c>
      <c r="D316" s="745" t="s">
        <v>4477</v>
      </c>
      <c r="E316" s="745" t="s">
        <v>4026</v>
      </c>
      <c r="F316" s="761"/>
      <c r="G316" s="761"/>
      <c r="H316" s="750">
        <v>0</v>
      </c>
      <c r="I316" s="761">
        <v>1</v>
      </c>
      <c r="J316" s="761">
        <v>130.15</v>
      </c>
      <c r="K316" s="750">
        <v>1</v>
      </c>
      <c r="L316" s="761">
        <v>1</v>
      </c>
      <c r="M316" s="762">
        <v>130.15</v>
      </c>
    </row>
    <row r="317" spans="1:13" ht="14.4" customHeight="1" x14ac:dyDescent="0.3">
      <c r="A317" s="743" t="s">
        <v>3892</v>
      </c>
      <c r="B317" s="745" t="s">
        <v>3764</v>
      </c>
      <c r="C317" s="745" t="s">
        <v>4019</v>
      </c>
      <c r="D317" s="745" t="s">
        <v>620</v>
      </c>
      <c r="E317" s="745" t="s">
        <v>4020</v>
      </c>
      <c r="F317" s="761"/>
      <c r="G317" s="761"/>
      <c r="H317" s="750">
        <v>0</v>
      </c>
      <c r="I317" s="761">
        <v>4</v>
      </c>
      <c r="J317" s="761">
        <v>202.28</v>
      </c>
      <c r="K317" s="750">
        <v>1</v>
      </c>
      <c r="L317" s="761">
        <v>4</v>
      </c>
      <c r="M317" s="762">
        <v>202.28</v>
      </c>
    </row>
    <row r="318" spans="1:13" ht="14.4" customHeight="1" x14ac:dyDescent="0.3">
      <c r="A318" s="743" t="s">
        <v>3892</v>
      </c>
      <c r="B318" s="745" t="s">
        <v>3764</v>
      </c>
      <c r="C318" s="745" t="s">
        <v>2812</v>
      </c>
      <c r="D318" s="745" t="s">
        <v>2813</v>
      </c>
      <c r="E318" s="745" t="s">
        <v>3765</v>
      </c>
      <c r="F318" s="761"/>
      <c r="G318" s="761"/>
      <c r="H318" s="750">
        <v>0</v>
      </c>
      <c r="I318" s="761">
        <v>1</v>
      </c>
      <c r="J318" s="761">
        <v>86.76</v>
      </c>
      <c r="K318" s="750">
        <v>1</v>
      </c>
      <c r="L318" s="761">
        <v>1</v>
      </c>
      <c r="M318" s="762">
        <v>86.76</v>
      </c>
    </row>
    <row r="319" spans="1:13" ht="14.4" customHeight="1" x14ac:dyDescent="0.3">
      <c r="A319" s="743" t="s">
        <v>3892</v>
      </c>
      <c r="B319" s="745" t="s">
        <v>3764</v>
      </c>
      <c r="C319" s="745" t="s">
        <v>4334</v>
      </c>
      <c r="D319" s="745" t="s">
        <v>4023</v>
      </c>
      <c r="E319" s="745" t="s">
        <v>4335</v>
      </c>
      <c r="F319" s="761">
        <v>1</v>
      </c>
      <c r="G319" s="761">
        <v>0</v>
      </c>
      <c r="H319" s="750"/>
      <c r="I319" s="761"/>
      <c r="J319" s="761"/>
      <c r="K319" s="750"/>
      <c r="L319" s="761">
        <v>1</v>
      </c>
      <c r="M319" s="762">
        <v>0</v>
      </c>
    </row>
    <row r="320" spans="1:13" ht="14.4" customHeight="1" x14ac:dyDescent="0.3">
      <c r="A320" s="743" t="s">
        <v>3892</v>
      </c>
      <c r="B320" s="745" t="s">
        <v>3783</v>
      </c>
      <c r="C320" s="745" t="s">
        <v>3480</v>
      </c>
      <c r="D320" s="745" t="s">
        <v>3481</v>
      </c>
      <c r="E320" s="745" t="s">
        <v>3785</v>
      </c>
      <c r="F320" s="761"/>
      <c r="G320" s="761"/>
      <c r="H320" s="750">
        <v>0</v>
      </c>
      <c r="I320" s="761">
        <v>5</v>
      </c>
      <c r="J320" s="761">
        <v>584</v>
      </c>
      <c r="K320" s="750">
        <v>1</v>
      </c>
      <c r="L320" s="761">
        <v>5</v>
      </c>
      <c r="M320" s="762">
        <v>584</v>
      </c>
    </row>
    <row r="321" spans="1:13" ht="14.4" customHeight="1" x14ac:dyDescent="0.3">
      <c r="A321" s="743" t="s">
        <v>3892</v>
      </c>
      <c r="B321" s="745" t="s">
        <v>3783</v>
      </c>
      <c r="C321" s="745" t="s">
        <v>4457</v>
      </c>
      <c r="D321" s="745" t="s">
        <v>3481</v>
      </c>
      <c r="E321" s="745" t="s">
        <v>4458</v>
      </c>
      <c r="F321" s="761"/>
      <c r="G321" s="761"/>
      <c r="H321" s="750"/>
      <c r="I321" s="761">
        <v>2</v>
      </c>
      <c r="J321" s="761">
        <v>0</v>
      </c>
      <c r="K321" s="750"/>
      <c r="L321" s="761">
        <v>2</v>
      </c>
      <c r="M321" s="762">
        <v>0</v>
      </c>
    </row>
    <row r="322" spans="1:13" ht="14.4" customHeight="1" x14ac:dyDescent="0.3">
      <c r="A322" s="743" t="s">
        <v>3892</v>
      </c>
      <c r="B322" s="745" t="s">
        <v>3794</v>
      </c>
      <c r="C322" s="745" t="s">
        <v>3477</v>
      </c>
      <c r="D322" s="745" t="s">
        <v>3478</v>
      </c>
      <c r="E322" s="745" t="s">
        <v>3778</v>
      </c>
      <c r="F322" s="761"/>
      <c r="G322" s="761"/>
      <c r="H322" s="750">
        <v>0</v>
      </c>
      <c r="I322" s="761">
        <v>1</v>
      </c>
      <c r="J322" s="761">
        <v>69.86</v>
      </c>
      <c r="K322" s="750">
        <v>1</v>
      </c>
      <c r="L322" s="761">
        <v>1</v>
      </c>
      <c r="M322" s="762">
        <v>69.86</v>
      </c>
    </row>
    <row r="323" spans="1:13" ht="14.4" customHeight="1" x14ac:dyDescent="0.3">
      <c r="A323" s="743" t="s">
        <v>3892</v>
      </c>
      <c r="B323" s="745" t="s">
        <v>3809</v>
      </c>
      <c r="C323" s="745" t="s">
        <v>3897</v>
      </c>
      <c r="D323" s="745" t="s">
        <v>1349</v>
      </c>
      <c r="E323" s="745" t="s">
        <v>1701</v>
      </c>
      <c r="F323" s="761">
        <v>2</v>
      </c>
      <c r="G323" s="761">
        <v>0</v>
      </c>
      <c r="H323" s="750"/>
      <c r="I323" s="761"/>
      <c r="J323" s="761"/>
      <c r="K323" s="750"/>
      <c r="L323" s="761">
        <v>2</v>
      </c>
      <c r="M323" s="762">
        <v>0</v>
      </c>
    </row>
    <row r="324" spans="1:13" ht="14.4" customHeight="1" x14ac:dyDescent="0.3">
      <c r="A324" s="743" t="s">
        <v>3892</v>
      </c>
      <c r="B324" s="745" t="s">
        <v>3810</v>
      </c>
      <c r="C324" s="745" t="s">
        <v>3120</v>
      </c>
      <c r="D324" s="745" t="s">
        <v>3121</v>
      </c>
      <c r="E324" s="745" t="s">
        <v>3122</v>
      </c>
      <c r="F324" s="761"/>
      <c r="G324" s="761"/>
      <c r="H324" s="750">
        <v>0</v>
      </c>
      <c r="I324" s="761">
        <v>1</v>
      </c>
      <c r="J324" s="761">
        <v>215.92</v>
      </c>
      <c r="K324" s="750">
        <v>1</v>
      </c>
      <c r="L324" s="761">
        <v>1</v>
      </c>
      <c r="M324" s="762">
        <v>215.92</v>
      </c>
    </row>
    <row r="325" spans="1:13" ht="14.4" customHeight="1" x14ac:dyDescent="0.3">
      <c r="A325" s="743" t="s">
        <v>3892</v>
      </c>
      <c r="B325" s="745" t="s">
        <v>3811</v>
      </c>
      <c r="C325" s="745" t="s">
        <v>2976</v>
      </c>
      <c r="D325" s="745" t="s">
        <v>2977</v>
      </c>
      <c r="E325" s="745" t="s">
        <v>2978</v>
      </c>
      <c r="F325" s="761"/>
      <c r="G325" s="761"/>
      <c r="H325" s="750">
        <v>0</v>
      </c>
      <c r="I325" s="761">
        <v>1</v>
      </c>
      <c r="J325" s="761">
        <v>1027.5999999999999</v>
      </c>
      <c r="K325" s="750">
        <v>1</v>
      </c>
      <c r="L325" s="761">
        <v>1</v>
      </c>
      <c r="M325" s="762">
        <v>1027.5999999999999</v>
      </c>
    </row>
    <row r="326" spans="1:13" ht="14.4" customHeight="1" x14ac:dyDescent="0.3">
      <c r="A326" s="743" t="s">
        <v>3892</v>
      </c>
      <c r="B326" s="745" t="s">
        <v>3813</v>
      </c>
      <c r="C326" s="745" t="s">
        <v>2788</v>
      </c>
      <c r="D326" s="745" t="s">
        <v>2789</v>
      </c>
      <c r="E326" s="745" t="s">
        <v>2790</v>
      </c>
      <c r="F326" s="761"/>
      <c r="G326" s="761"/>
      <c r="H326" s="750">
        <v>0</v>
      </c>
      <c r="I326" s="761">
        <v>3</v>
      </c>
      <c r="J326" s="761">
        <v>98.22</v>
      </c>
      <c r="K326" s="750">
        <v>1</v>
      </c>
      <c r="L326" s="761">
        <v>3</v>
      </c>
      <c r="M326" s="762">
        <v>98.22</v>
      </c>
    </row>
    <row r="327" spans="1:13" ht="14.4" customHeight="1" x14ac:dyDescent="0.3">
      <c r="A327" s="743" t="s">
        <v>3892</v>
      </c>
      <c r="B327" s="745" t="s">
        <v>3813</v>
      </c>
      <c r="C327" s="745" t="s">
        <v>2856</v>
      </c>
      <c r="D327" s="745" t="s">
        <v>2853</v>
      </c>
      <c r="E327" s="745" t="s">
        <v>3815</v>
      </c>
      <c r="F327" s="761"/>
      <c r="G327" s="761"/>
      <c r="H327" s="750">
        <v>0</v>
      </c>
      <c r="I327" s="761">
        <v>2</v>
      </c>
      <c r="J327" s="761">
        <v>196.46</v>
      </c>
      <c r="K327" s="750">
        <v>1</v>
      </c>
      <c r="L327" s="761">
        <v>2</v>
      </c>
      <c r="M327" s="762">
        <v>196.46</v>
      </c>
    </row>
    <row r="328" spans="1:13" ht="14.4" customHeight="1" x14ac:dyDescent="0.3">
      <c r="A328" s="743" t="s">
        <v>3892</v>
      </c>
      <c r="B328" s="745" t="s">
        <v>3824</v>
      </c>
      <c r="C328" s="745" t="s">
        <v>2881</v>
      </c>
      <c r="D328" s="745" t="s">
        <v>2886</v>
      </c>
      <c r="E328" s="745" t="s">
        <v>3828</v>
      </c>
      <c r="F328" s="761"/>
      <c r="G328" s="761"/>
      <c r="H328" s="750">
        <v>0</v>
      </c>
      <c r="I328" s="761">
        <v>7</v>
      </c>
      <c r="J328" s="761">
        <v>3104.64</v>
      </c>
      <c r="K328" s="750">
        <v>1</v>
      </c>
      <c r="L328" s="761">
        <v>7</v>
      </c>
      <c r="M328" s="762">
        <v>3104.64</v>
      </c>
    </row>
    <row r="329" spans="1:13" ht="14.4" customHeight="1" x14ac:dyDescent="0.3">
      <c r="A329" s="743" t="s">
        <v>3892</v>
      </c>
      <c r="B329" s="745" t="s">
        <v>3830</v>
      </c>
      <c r="C329" s="745" t="s">
        <v>3116</v>
      </c>
      <c r="D329" s="745" t="s">
        <v>3117</v>
      </c>
      <c r="E329" s="745" t="s">
        <v>3832</v>
      </c>
      <c r="F329" s="761"/>
      <c r="G329" s="761"/>
      <c r="H329" s="750">
        <v>0</v>
      </c>
      <c r="I329" s="761">
        <v>1</v>
      </c>
      <c r="J329" s="761">
        <v>1793.46</v>
      </c>
      <c r="K329" s="750">
        <v>1</v>
      </c>
      <c r="L329" s="761">
        <v>1</v>
      </c>
      <c r="M329" s="762">
        <v>1793.46</v>
      </c>
    </row>
    <row r="330" spans="1:13" ht="14.4" customHeight="1" x14ac:dyDescent="0.3">
      <c r="A330" s="743" t="s">
        <v>3892</v>
      </c>
      <c r="B330" s="745" t="s">
        <v>3836</v>
      </c>
      <c r="C330" s="745" t="s">
        <v>2891</v>
      </c>
      <c r="D330" s="745" t="s">
        <v>3837</v>
      </c>
      <c r="E330" s="745" t="s">
        <v>3838</v>
      </c>
      <c r="F330" s="761"/>
      <c r="G330" s="761"/>
      <c r="H330" s="750">
        <v>0</v>
      </c>
      <c r="I330" s="761">
        <v>3</v>
      </c>
      <c r="J330" s="761">
        <v>20.94</v>
      </c>
      <c r="K330" s="750">
        <v>1</v>
      </c>
      <c r="L330" s="761">
        <v>3</v>
      </c>
      <c r="M330" s="762">
        <v>20.94</v>
      </c>
    </row>
    <row r="331" spans="1:13" ht="14.4" customHeight="1" x14ac:dyDescent="0.3">
      <c r="A331" s="743" t="s">
        <v>3892</v>
      </c>
      <c r="B331" s="745" t="s">
        <v>3842</v>
      </c>
      <c r="C331" s="745" t="s">
        <v>4422</v>
      </c>
      <c r="D331" s="745" t="s">
        <v>2767</v>
      </c>
      <c r="E331" s="745" t="s">
        <v>1108</v>
      </c>
      <c r="F331" s="761"/>
      <c r="G331" s="761"/>
      <c r="H331" s="750">
        <v>0</v>
      </c>
      <c r="I331" s="761">
        <v>1</v>
      </c>
      <c r="J331" s="761">
        <v>216.16</v>
      </c>
      <c r="K331" s="750">
        <v>1</v>
      </c>
      <c r="L331" s="761">
        <v>1</v>
      </c>
      <c r="M331" s="762">
        <v>216.16</v>
      </c>
    </row>
    <row r="332" spans="1:13" ht="14.4" customHeight="1" x14ac:dyDescent="0.3">
      <c r="A332" s="743" t="s">
        <v>3892</v>
      </c>
      <c r="B332" s="745" t="s">
        <v>3842</v>
      </c>
      <c r="C332" s="745" t="s">
        <v>2964</v>
      </c>
      <c r="D332" s="745" t="s">
        <v>2965</v>
      </c>
      <c r="E332" s="745" t="s">
        <v>3843</v>
      </c>
      <c r="F332" s="761"/>
      <c r="G332" s="761"/>
      <c r="H332" s="750">
        <v>0</v>
      </c>
      <c r="I332" s="761">
        <v>2</v>
      </c>
      <c r="J332" s="761">
        <v>137.97999999999999</v>
      </c>
      <c r="K332" s="750">
        <v>1</v>
      </c>
      <c r="L332" s="761">
        <v>2</v>
      </c>
      <c r="M332" s="762">
        <v>137.97999999999999</v>
      </c>
    </row>
    <row r="333" spans="1:13" ht="14.4" customHeight="1" x14ac:dyDescent="0.3">
      <c r="A333" s="743" t="s">
        <v>3892</v>
      </c>
      <c r="B333" s="745" t="s">
        <v>3842</v>
      </c>
      <c r="C333" s="745" t="s">
        <v>3096</v>
      </c>
      <c r="D333" s="745" t="s">
        <v>2767</v>
      </c>
      <c r="E333" s="745" t="s">
        <v>3844</v>
      </c>
      <c r="F333" s="761"/>
      <c r="G333" s="761"/>
      <c r="H333" s="750">
        <v>0</v>
      </c>
      <c r="I333" s="761">
        <v>6</v>
      </c>
      <c r="J333" s="761">
        <v>1062.48</v>
      </c>
      <c r="K333" s="750">
        <v>1</v>
      </c>
      <c r="L333" s="761">
        <v>6</v>
      </c>
      <c r="M333" s="762">
        <v>1062.48</v>
      </c>
    </row>
    <row r="334" spans="1:13" ht="14.4" customHeight="1" x14ac:dyDescent="0.3">
      <c r="A334" s="743" t="s">
        <v>3892</v>
      </c>
      <c r="B334" s="745" t="s">
        <v>3846</v>
      </c>
      <c r="C334" s="745" t="s">
        <v>3141</v>
      </c>
      <c r="D334" s="745" t="s">
        <v>3142</v>
      </c>
      <c r="E334" s="745" t="s">
        <v>1108</v>
      </c>
      <c r="F334" s="761"/>
      <c r="G334" s="761"/>
      <c r="H334" s="750">
        <v>0</v>
      </c>
      <c r="I334" s="761">
        <v>2</v>
      </c>
      <c r="J334" s="761">
        <v>678.26</v>
      </c>
      <c r="K334" s="750">
        <v>1</v>
      </c>
      <c r="L334" s="761">
        <v>2</v>
      </c>
      <c r="M334" s="762">
        <v>678.26</v>
      </c>
    </row>
    <row r="335" spans="1:13" ht="14.4" customHeight="1" x14ac:dyDescent="0.3">
      <c r="A335" s="743" t="s">
        <v>3892</v>
      </c>
      <c r="B335" s="745" t="s">
        <v>3846</v>
      </c>
      <c r="C335" s="745" t="s">
        <v>4930</v>
      </c>
      <c r="D335" s="745" t="s">
        <v>4931</v>
      </c>
      <c r="E335" s="745" t="s">
        <v>1108</v>
      </c>
      <c r="F335" s="761">
        <v>6</v>
      </c>
      <c r="G335" s="761">
        <v>1062.48</v>
      </c>
      <c r="H335" s="750">
        <v>1</v>
      </c>
      <c r="I335" s="761"/>
      <c r="J335" s="761"/>
      <c r="K335" s="750">
        <v>0</v>
      </c>
      <c r="L335" s="761">
        <v>6</v>
      </c>
      <c r="M335" s="762">
        <v>1062.48</v>
      </c>
    </row>
    <row r="336" spans="1:13" ht="14.4" customHeight="1" x14ac:dyDescent="0.3">
      <c r="A336" s="743" t="s">
        <v>3892</v>
      </c>
      <c r="B336" s="745" t="s">
        <v>3847</v>
      </c>
      <c r="C336" s="745" t="s">
        <v>3099</v>
      </c>
      <c r="D336" s="745" t="s">
        <v>3848</v>
      </c>
      <c r="E336" s="745" t="s">
        <v>3849</v>
      </c>
      <c r="F336" s="761"/>
      <c r="G336" s="761"/>
      <c r="H336" s="750">
        <v>0</v>
      </c>
      <c r="I336" s="761">
        <v>5</v>
      </c>
      <c r="J336" s="761">
        <v>862.85</v>
      </c>
      <c r="K336" s="750">
        <v>1</v>
      </c>
      <c r="L336" s="761">
        <v>5</v>
      </c>
      <c r="M336" s="762">
        <v>862.85</v>
      </c>
    </row>
    <row r="337" spans="1:13" ht="14.4" customHeight="1" x14ac:dyDescent="0.3">
      <c r="A337" s="743" t="s">
        <v>3892</v>
      </c>
      <c r="B337" s="745" t="s">
        <v>3851</v>
      </c>
      <c r="C337" s="745" t="s">
        <v>4919</v>
      </c>
      <c r="D337" s="745" t="s">
        <v>4920</v>
      </c>
      <c r="E337" s="745" t="s">
        <v>4921</v>
      </c>
      <c r="F337" s="761"/>
      <c r="G337" s="761"/>
      <c r="H337" s="750">
        <v>0</v>
      </c>
      <c r="I337" s="761">
        <v>3</v>
      </c>
      <c r="J337" s="761">
        <v>557.70000000000005</v>
      </c>
      <c r="K337" s="750">
        <v>1</v>
      </c>
      <c r="L337" s="761">
        <v>3</v>
      </c>
      <c r="M337" s="762">
        <v>557.70000000000005</v>
      </c>
    </row>
    <row r="338" spans="1:13" ht="14.4" customHeight="1" x14ac:dyDescent="0.3">
      <c r="A338" s="743" t="s">
        <v>3892</v>
      </c>
      <c r="B338" s="745" t="s">
        <v>3852</v>
      </c>
      <c r="C338" s="745" t="s">
        <v>2735</v>
      </c>
      <c r="D338" s="745" t="s">
        <v>2736</v>
      </c>
      <c r="E338" s="745" t="s">
        <v>1398</v>
      </c>
      <c r="F338" s="761"/>
      <c r="G338" s="761"/>
      <c r="H338" s="750"/>
      <c r="I338" s="761">
        <v>3</v>
      </c>
      <c r="J338" s="761">
        <v>0</v>
      </c>
      <c r="K338" s="750"/>
      <c r="L338" s="761">
        <v>3</v>
      </c>
      <c r="M338" s="762">
        <v>0</v>
      </c>
    </row>
    <row r="339" spans="1:13" ht="14.4" customHeight="1" x14ac:dyDescent="0.3">
      <c r="A339" s="743" t="s">
        <v>3892</v>
      </c>
      <c r="B339" s="745" t="s">
        <v>3855</v>
      </c>
      <c r="C339" s="745" t="s">
        <v>4428</v>
      </c>
      <c r="D339" s="745" t="s">
        <v>4429</v>
      </c>
      <c r="E339" s="745" t="s">
        <v>1293</v>
      </c>
      <c r="F339" s="761"/>
      <c r="G339" s="761"/>
      <c r="H339" s="750">
        <v>0</v>
      </c>
      <c r="I339" s="761">
        <v>1</v>
      </c>
      <c r="J339" s="761">
        <v>591.79999999999995</v>
      </c>
      <c r="K339" s="750">
        <v>1</v>
      </c>
      <c r="L339" s="761">
        <v>1</v>
      </c>
      <c r="M339" s="762">
        <v>591.79999999999995</v>
      </c>
    </row>
    <row r="340" spans="1:13" ht="14.4" customHeight="1" x14ac:dyDescent="0.3">
      <c r="A340" s="743" t="s">
        <v>3892</v>
      </c>
      <c r="B340" s="745" t="s">
        <v>3856</v>
      </c>
      <c r="C340" s="745" t="s">
        <v>1721</v>
      </c>
      <c r="D340" s="745" t="s">
        <v>3018</v>
      </c>
      <c r="E340" s="745" t="s">
        <v>3019</v>
      </c>
      <c r="F340" s="761"/>
      <c r="G340" s="761"/>
      <c r="H340" s="750">
        <v>0</v>
      </c>
      <c r="I340" s="761">
        <v>3</v>
      </c>
      <c r="J340" s="761">
        <v>412.79999999999995</v>
      </c>
      <c r="K340" s="750">
        <v>1</v>
      </c>
      <c r="L340" s="761">
        <v>3</v>
      </c>
      <c r="M340" s="762">
        <v>412.79999999999995</v>
      </c>
    </row>
    <row r="341" spans="1:13" ht="14.4" customHeight="1" x14ac:dyDescent="0.3">
      <c r="A341" s="743" t="s">
        <v>3892</v>
      </c>
      <c r="B341" s="745" t="s">
        <v>3856</v>
      </c>
      <c r="C341" s="745" t="s">
        <v>2870</v>
      </c>
      <c r="D341" s="745" t="s">
        <v>2871</v>
      </c>
      <c r="E341" s="745" t="s">
        <v>2872</v>
      </c>
      <c r="F341" s="761"/>
      <c r="G341" s="761"/>
      <c r="H341" s="750">
        <v>0</v>
      </c>
      <c r="I341" s="761">
        <v>1</v>
      </c>
      <c r="J341" s="761">
        <v>162.78</v>
      </c>
      <c r="K341" s="750">
        <v>1</v>
      </c>
      <c r="L341" s="761">
        <v>1</v>
      </c>
      <c r="M341" s="762">
        <v>162.78</v>
      </c>
    </row>
    <row r="342" spans="1:13" ht="14.4" customHeight="1" x14ac:dyDescent="0.3">
      <c r="A342" s="743" t="s">
        <v>3892</v>
      </c>
      <c r="B342" s="745" t="s">
        <v>3864</v>
      </c>
      <c r="C342" s="745" t="s">
        <v>2866</v>
      </c>
      <c r="D342" s="745" t="s">
        <v>2732</v>
      </c>
      <c r="E342" s="745" t="s">
        <v>1105</v>
      </c>
      <c r="F342" s="761"/>
      <c r="G342" s="761"/>
      <c r="H342" s="750">
        <v>0</v>
      </c>
      <c r="I342" s="761">
        <v>1</v>
      </c>
      <c r="J342" s="761">
        <v>118.82</v>
      </c>
      <c r="K342" s="750">
        <v>1</v>
      </c>
      <c r="L342" s="761">
        <v>1</v>
      </c>
      <c r="M342" s="762">
        <v>118.82</v>
      </c>
    </row>
    <row r="343" spans="1:13" ht="14.4" customHeight="1" x14ac:dyDescent="0.3">
      <c r="A343" s="743" t="s">
        <v>3892</v>
      </c>
      <c r="B343" s="745" t="s">
        <v>3866</v>
      </c>
      <c r="C343" s="745" t="s">
        <v>3072</v>
      </c>
      <c r="D343" s="745" t="s">
        <v>2924</v>
      </c>
      <c r="E343" s="745" t="s">
        <v>1315</v>
      </c>
      <c r="F343" s="761"/>
      <c r="G343" s="761"/>
      <c r="H343" s="750">
        <v>0</v>
      </c>
      <c r="I343" s="761">
        <v>1</v>
      </c>
      <c r="J343" s="761">
        <v>356.47</v>
      </c>
      <c r="K343" s="750">
        <v>1</v>
      </c>
      <c r="L343" s="761">
        <v>1</v>
      </c>
      <c r="M343" s="762">
        <v>356.47</v>
      </c>
    </row>
    <row r="344" spans="1:13" ht="14.4" customHeight="1" x14ac:dyDescent="0.3">
      <c r="A344" s="743" t="s">
        <v>3893</v>
      </c>
      <c r="B344" s="745" t="s">
        <v>3674</v>
      </c>
      <c r="C344" s="745" t="s">
        <v>2821</v>
      </c>
      <c r="D344" s="745" t="s">
        <v>2719</v>
      </c>
      <c r="E344" s="745" t="s">
        <v>3675</v>
      </c>
      <c r="F344" s="761"/>
      <c r="G344" s="761"/>
      <c r="H344" s="750">
        <v>0</v>
      </c>
      <c r="I344" s="761">
        <v>10</v>
      </c>
      <c r="J344" s="761">
        <v>489.8</v>
      </c>
      <c r="K344" s="750">
        <v>1</v>
      </c>
      <c r="L344" s="761">
        <v>10</v>
      </c>
      <c r="M344" s="762">
        <v>489.8</v>
      </c>
    </row>
    <row r="345" spans="1:13" ht="14.4" customHeight="1" x14ac:dyDescent="0.3">
      <c r="A345" s="743" t="s">
        <v>3893</v>
      </c>
      <c r="B345" s="745" t="s">
        <v>3674</v>
      </c>
      <c r="C345" s="745" t="s">
        <v>2824</v>
      </c>
      <c r="D345" s="745" t="s">
        <v>2825</v>
      </c>
      <c r="E345" s="745" t="s">
        <v>3676</v>
      </c>
      <c r="F345" s="761"/>
      <c r="G345" s="761"/>
      <c r="H345" s="750">
        <v>0</v>
      </c>
      <c r="I345" s="761">
        <v>1</v>
      </c>
      <c r="J345" s="761">
        <v>97.97</v>
      </c>
      <c r="K345" s="750">
        <v>1</v>
      </c>
      <c r="L345" s="761">
        <v>1</v>
      </c>
      <c r="M345" s="762">
        <v>97.97</v>
      </c>
    </row>
    <row r="346" spans="1:13" ht="14.4" customHeight="1" x14ac:dyDescent="0.3">
      <c r="A346" s="743" t="s">
        <v>3893</v>
      </c>
      <c r="B346" s="745" t="s">
        <v>3677</v>
      </c>
      <c r="C346" s="745" t="s">
        <v>2759</v>
      </c>
      <c r="D346" s="745" t="s">
        <v>3678</v>
      </c>
      <c r="E346" s="745" t="s">
        <v>3679</v>
      </c>
      <c r="F346" s="761"/>
      <c r="G346" s="761"/>
      <c r="H346" s="750">
        <v>0</v>
      </c>
      <c r="I346" s="761">
        <v>2</v>
      </c>
      <c r="J346" s="761">
        <v>195.94</v>
      </c>
      <c r="K346" s="750">
        <v>1</v>
      </c>
      <c r="L346" s="761">
        <v>2</v>
      </c>
      <c r="M346" s="762">
        <v>195.94</v>
      </c>
    </row>
    <row r="347" spans="1:13" ht="14.4" customHeight="1" x14ac:dyDescent="0.3">
      <c r="A347" s="743" t="s">
        <v>3893</v>
      </c>
      <c r="B347" s="745" t="s">
        <v>3682</v>
      </c>
      <c r="C347" s="745" t="s">
        <v>2867</v>
      </c>
      <c r="D347" s="745" t="s">
        <v>2868</v>
      </c>
      <c r="E347" s="745" t="s">
        <v>2869</v>
      </c>
      <c r="F347" s="761"/>
      <c r="G347" s="761"/>
      <c r="H347" s="750">
        <v>0</v>
      </c>
      <c r="I347" s="761">
        <v>2</v>
      </c>
      <c r="J347" s="761">
        <v>112.02</v>
      </c>
      <c r="K347" s="750">
        <v>1</v>
      </c>
      <c r="L347" s="761">
        <v>2</v>
      </c>
      <c r="M347" s="762">
        <v>112.02</v>
      </c>
    </row>
    <row r="348" spans="1:13" ht="14.4" customHeight="1" x14ac:dyDescent="0.3">
      <c r="A348" s="743" t="s">
        <v>3893</v>
      </c>
      <c r="B348" s="745" t="s">
        <v>3685</v>
      </c>
      <c r="C348" s="745" t="s">
        <v>4324</v>
      </c>
      <c r="D348" s="745" t="s">
        <v>2809</v>
      </c>
      <c r="E348" s="745" t="s">
        <v>4325</v>
      </c>
      <c r="F348" s="761"/>
      <c r="G348" s="761"/>
      <c r="H348" s="750"/>
      <c r="I348" s="761">
        <v>2</v>
      </c>
      <c r="J348" s="761">
        <v>0</v>
      </c>
      <c r="K348" s="750"/>
      <c r="L348" s="761">
        <v>2</v>
      </c>
      <c r="M348" s="762">
        <v>0</v>
      </c>
    </row>
    <row r="349" spans="1:13" ht="14.4" customHeight="1" x14ac:dyDescent="0.3">
      <c r="A349" s="743" t="s">
        <v>3893</v>
      </c>
      <c r="B349" s="745" t="s">
        <v>3685</v>
      </c>
      <c r="C349" s="745" t="s">
        <v>2808</v>
      </c>
      <c r="D349" s="745" t="s">
        <v>2809</v>
      </c>
      <c r="E349" s="745" t="s">
        <v>2810</v>
      </c>
      <c r="F349" s="761"/>
      <c r="G349" s="761"/>
      <c r="H349" s="750"/>
      <c r="I349" s="761">
        <v>1</v>
      </c>
      <c r="J349" s="761">
        <v>0</v>
      </c>
      <c r="K349" s="750"/>
      <c r="L349" s="761">
        <v>1</v>
      </c>
      <c r="M349" s="762">
        <v>0</v>
      </c>
    </row>
    <row r="350" spans="1:13" ht="14.4" customHeight="1" x14ac:dyDescent="0.3">
      <c r="A350" s="743" t="s">
        <v>3893</v>
      </c>
      <c r="B350" s="745" t="s">
        <v>3694</v>
      </c>
      <c r="C350" s="745" t="s">
        <v>4837</v>
      </c>
      <c r="D350" s="745" t="s">
        <v>4838</v>
      </c>
      <c r="E350" s="745" t="s">
        <v>4839</v>
      </c>
      <c r="F350" s="761">
        <v>3</v>
      </c>
      <c r="G350" s="761">
        <v>79.739999999999995</v>
      </c>
      <c r="H350" s="750">
        <v>1</v>
      </c>
      <c r="I350" s="761"/>
      <c r="J350" s="761"/>
      <c r="K350" s="750">
        <v>0</v>
      </c>
      <c r="L350" s="761">
        <v>3</v>
      </c>
      <c r="M350" s="762">
        <v>79.739999999999995</v>
      </c>
    </row>
    <row r="351" spans="1:13" ht="14.4" customHeight="1" x14ac:dyDescent="0.3">
      <c r="A351" s="743" t="s">
        <v>3893</v>
      </c>
      <c r="B351" s="745" t="s">
        <v>3694</v>
      </c>
      <c r="C351" s="745" t="s">
        <v>2841</v>
      </c>
      <c r="D351" s="745" t="s">
        <v>2842</v>
      </c>
      <c r="E351" s="745" t="s">
        <v>3696</v>
      </c>
      <c r="F351" s="761"/>
      <c r="G351" s="761"/>
      <c r="H351" s="750">
        <v>0</v>
      </c>
      <c r="I351" s="761">
        <v>1</v>
      </c>
      <c r="J351" s="761">
        <v>90.35</v>
      </c>
      <c r="K351" s="750">
        <v>1</v>
      </c>
      <c r="L351" s="761">
        <v>1</v>
      </c>
      <c r="M351" s="762">
        <v>90.35</v>
      </c>
    </row>
    <row r="352" spans="1:13" ht="14.4" customHeight="1" x14ac:dyDescent="0.3">
      <c r="A352" s="743" t="s">
        <v>3893</v>
      </c>
      <c r="B352" s="745" t="s">
        <v>3697</v>
      </c>
      <c r="C352" s="745" t="s">
        <v>2936</v>
      </c>
      <c r="D352" s="745" t="s">
        <v>2937</v>
      </c>
      <c r="E352" s="745" t="s">
        <v>2938</v>
      </c>
      <c r="F352" s="761"/>
      <c r="G352" s="761"/>
      <c r="H352" s="750">
        <v>0</v>
      </c>
      <c r="I352" s="761">
        <v>3</v>
      </c>
      <c r="J352" s="761">
        <v>130.66999999999999</v>
      </c>
      <c r="K352" s="750">
        <v>1</v>
      </c>
      <c r="L352" s="761">
        <v>3</v>
      </c>
      <c r="M352" s="762">
        <v>130.66999999999999</v>
      </c>
    </row>
    <row r="353" spans="1:13" ht="14.4" customHeight="1" x14ac:dyDescent="0.3">
      <c r="A353" s="743" t="s">
        <v>3893</v>
      </c>
      <c r="B353" s="745" t="s">
        <v>3698</v>
      </c>
      <c r="C353" s="745" t="s">
        <v>3015</v>
      </c>
      <c r="D353" s="745" t="s">
        <v>3699</v>
      </c>
      <c r="E353" s="745" t="s">
        <v>3700</v>
      </c>
      <c r="F353" s="761"/>
      <c r="G353" s="761"/>
      <c r="H353" s="750">
        <v>0</v>
      </c>
      <c r="I353" s="761">
        <v>5</v>
      </c>
      <c r="J353" s="761">
        <v>720.93000000000006</v>
      </c>
      <c r="K353" s="750">
        <v>1</v>
      </c>
      <c r="L353" s="761">
        <v>5</v>
      </c>
      <c r="M353" s="762">
        <v>720.93000000000006</v>
      </c>
    </row>
    <row r="354" spans="1:13" ht="14.4" customHeight="1" x14ac:dyDescent="0.3">
      <c r="A354" s="743" t="s">
        <v>3893</v>
      </c>
      <c r="B354" s="745" t="s">
        <v>3702</v>
      </c>
      <c r="C354" s="745" t="s">
        <v>3062</v>
      </c>
      <c r="D354" s="745" t="s">
        <v>2779</v>
      </c>
      <c r="E354" s="745" t="s">
        <v>3063</v>
      </c>
      <c r="F354" s="761"/>
      <c r="G354" s="761"/>
      <c r="H354" s="750">
        <v>0</v>
      </c>
      <c r="I354" s="761">
        <v>3</v>
      </c>
      <c r="J354" s="761">
        <v>1406.8799999999999</v>
      </c>
      <c r="K354" s="750">
        <v>1</v>
      </c>
      <c r="L354" s="761">
        <v>3</v>
      </c>
      <c r="M354" s="762">
        <v>1406.8799999999999</v>
      </c>
    </row>
    <row r="355" spans="1:13" ht="14.4" customHeight="1" x14ac:dyDescent="0.3">
      <c r="A355" s="743" t="s">
        <v>3893</v>
      </c>
      <c r="B355" s="745" t="s">
        <v>3702</v>
      </c>
      <c r="C355" s="745" t="s">
        <v>3065</v>
      </c>
      <c r="D355" s="745" t="s">
        <v>2779</v>
      </c>
      <c r="E355" s="745" t="s">
        <v>3066</v>
      </c>
      <c r="F355" s="761"/>
      <c r="G355" s="761"/>
      <c r="H355" s="750">
        <v>0</v>
      </c>
      <c r="I355" s="761">
        <v>7</v>
      </c>
      <c r="J355" s="761">
        <v>4377.03</v>
      </c>
      <c r="K355" s="750">
        <v>1</v>
      </c>
      <c r="L355" s="761">
        <v>7</v>
      </c>
      <c r="M355" s="762">
        <v>4377.03</v>
      </c>
    </row>
    <row r="356" spans="1:13" ht="14.4" customHeight="1" x14ac:dyDescent="0.3">
      <c r="A356" s="743" t="s">
        <v>3893</v>
      </c>
      <c r="B356" s="745" t="s">
        <v>3702</v>
      </c>
      <c r="C356" s="745" t="s">
        <v>2778</v>
      </c>
      <c r="D356" s="745" t="s">
        <v>2779</v>
      </c>
      <c r="E356" s="745" t="s">
        <v>2780</v>
      </c>
      <c r="F356" s="761"/>
      <c r="G356" s="761"/>
      <c r="H356" s="750">
        <v>0</v>
      </c>
      <c r="I356" s="761">
        <v>5</v>
      </c>
      <c r="J356" s="761">
        <v>4689.6499999999996</v>
      </c>
      <c r="K356" s="750">
        <v>1</v>
      </c>
      <c r="L356" s="761">
        <v>5</v>
      </c>
      <c r="M356" s="762">
        <v>4689.6499999999996</v>
      </c>
    </row>
    <row r="357" spans="1:13" ht="14.4" customHeight="1" x14ac:dyDescent="0.3">
      <c r="A357" s="743" t="s">
        <v>3893</v>
      </c>
      <c r="B357" s="745" t="s">
        <v>3702</v>
      </c>
      <c r="C357" s="745" t="s">
        <v>2862</v>
      </c>
      <c r="D357" s="745" t="s">
        <v>2863</v>
      </c>
      <c r="E357" s="745" t="s">
        <v>2780</v>
      </c>
      <c r="F357" s="761"/>
      <c r="G357" s="761"/>
      <c r="H357" s="750">
        <v>0</v>
      </c>
      <c r="I357" s="761">
        <v>2</v>
      </c>
      <c r="J357" s="761">
        <v>3499.38</v>
      </c>
      <c r="K357" s="750">
        <v>1</v>
      </c>
      <c r="L357" s="761">
        <v>2</v>
      </c>
      <c r="M357" s="762">
        <v>3499.38</v>
      </c>
    </row>
    <row r="358" spans="1:13" ht="14.4" customHeight="1" x14ac:dyDescent="0.3">
      <c r="A358" s="743" t="s">
        <v>3893</v>
      </c>
      <c r="B358" s="745" t="s">
        <v>3703</v>
      </c>
      <c r="C358" s="745" t="s">
        <v>3192</v>
      </c>
      <c r="D358" s="745" t="s">
        <v>3193</v>
      </c>
      <c r="E358" s="745" t="s">
        <v>3194</v>
      </c>
      <c r="F358" s="761"/>
      <c r="G358" s="761"/>
      <c r="H358" s="750">
        <v>0</v>
      </c>
      <c r="I358" s="761">
        <v>1</v>
      </c>
      <c r="J358" s="761">
        <v>97.68</v>
      </c>
      <c r="K358" s="750">
        <v>1</v>
      </c>
      <c r="L358" s="761">
        <v>1</v>
      </c>
      <c r="M358" s="762">
        <v>97.68</v>
      </c>
    </row>
    <row r="359" spans="1:13" ht="14.4" customHeight="1" x14ac:dyDescent="0.3">
      <c r="A359" s="743" t="s">
        <v>3893</v>
      </c>
      <c r="B359" s="745" t="s">
        <v>3703</v>
      </c>
      <c r="C359" s="745" t="s">
        <v>579</v>
      </c>
      <c r="D359" s="745" t="s">
        <v>580</v>
      </c>
      <c r="E359" s="745" t="s">
        <v>581</v>
      </c>
      <c r="F359" s="761">
        <v>2</v>
      </c>
      <c r="G359" s="761">
        <v>209.32</v>
      </c>
      <c r="H359" s="750">
        <v>1</v>
      </c>
      <c r="I359" s="761"/>
      <c r="J359" s="761"/>
      <c r="K359" s="750">
        <v>0</v>
      </c>
      <c r="L359" s="761">
        <v>2</v>
      </c>
      <c r="M359" s="762">
        <v>209.32</v>
      </c>
    </row>
    <row r="360" spans="1:13" ht="14.4" customHeight="1" x14ac:dyDescent="0.3">
      <c r="A360" s="743" t="s">
        <v>3893</v>
      </c>
      <c r="B360" s="745" t="s">
        <v>3709</v>
      </c>
      <c r="C360" s="745" t="s">
        <v>2741</v>
      </c>
      <c r="D360" s="745" t="s">
        <v>2742</v>
      </c>
      <c r="E360" s="745" t="s">
        <v>3710</v>
      </c>
      <c r="F360" s="761"/>
      <c r="G360" s="761"/>
      <c r="H360" s="750">
        <v>0</v>
      </c>
      <c r="I360" s="761">
        <v>6</v>
      </c>
      <c r="J360" s="761">
        <v>451.67999999999995</v>
      </c>
      <c r="K360" s="750">
        <v>1</v>
      </c>
      <c r="L360" s="761">
        <v>6</v>
      </c>
      <c r="M360" s="762">
        <v>451.67999999999995</v>
      </c>
    </row>
    <row r="361" spans="1:13" ht="14.4" customHeight="1" x14ac:dyDescent="0.3">
      <c r="A361" s="743" t="s">
        <v>3893</v>
      </c>
      <c r="B361" s="745" t="s">
        <v>3712</v>
      </c>
      <c r="C361" s="745" t="s">
        <v>3175</v>
      </c>
      <c r="D361" s="745" t="s">
        <v>3176</v>
      </c>
      <c r="E361" s="745" t="s">
        <v>3177</v>
      </c>
      <c r="F361" s="761"/>
      <c r="G361" s="761"/>
      <c r="H361" s="750">
        <v>0</v>
      </c>
      <c r="I361" s="761">
        <v>1</v>
      </c>
      <c r="J361" s="761">
        <v>73.5</v>
      </c>
      <c r="K361" s="750">
        <v>1</v>
      </c>
      <c r="L361" s="761">
        <v>1</v>
      </c>
      <c r="M361" s="762">
        <v>73.5</v>
      </c>
    </row>
    <row r="362" spans="1:13" ht="14.4" customHeight="1" x14ac:dyDescent="0.3">
      <c r="A362" s="743" t="s">
        <v>3893</v>
      </c>
      <c r="B362" s="745" t="s">
        <v>3712</v>
      </c>
      <c r="C362" s="745" t="s">
        <v>2755</v>
      </c>
      <c r="D362" s="745" t="s">
        <v>3715</v>
      </c>
      <c r="E362" s="745" t="s">
        <v>3716</v>
      </c>
      <c r="F362" s="761"/>
      <c r="G362" s="761"/>
      <c r="H362" s="750">
        <v>0</v>
      </c>
      <c r="I362" s="761">
        <v>1</v>
      </c>
      <c r="J362" s="761">
        <v>146.99</v>
      </c>
      <c r="K362" s="750">
        <v>1</v>
      </c>
      <c r="L362" s="761">
        <v>1</v>
      </c>
      <c r="M362" s="762">
        <v>146.99</v>
      </c>
    </row>
    <row r="363" spans="1:13" ht="14.4" customHeight="1" x14ac:dyDescent="0.3">
      <c r="A363" s="743" t="s">
        <v>3893</v>
      </c>
      <c r="B363" s="745" t="s">
        <v>3719</v>
      </c>
      <c r="C363" s="745" t="s">
        <v>2828</v>
      </c>
      <c r="D363" s="745" t="s">
        <v>2829</v>
      </c>
      <c r="E363" s="745" t="s">
        <v>2443</v>
      </c>
      <c r="F363" s="761"/>
      <c r="G363" s="761"/>
      <c r="H363" s="750">
        <v>0</v>
      </c>
      <c r="I363" s="761">
        <v>2</v>
      </c>
      <c r="J363" s="761">
        <v>83.78</v>
      </c>
      <c r="K363" s="750">
        <v>1</v>
      </c>
      <c r="L363" s="761">
        <v>2</v>
      </c>
      <c r="M363" s="762">
        <v>83.78</v>
      </c>
    </row>
    <row r="364" spans="1:13" ht="14.4" customHeight="1" x14ac:dyDescent="0.3">
      <c r="A364" s="743" t="s">
        <v>3893</v>
      </c>
      <c r="B364" s="745" t="s">
        <v>3720</v>
      </c>
      <c r="C364" s="745" t="s">
        <v>3916</v>
      </c>
      <c r="D364" s="745" t="s">
        <v>3917</v>
      </c>
      <c r="E364" s="745" t="s">
        <v>3918</v>
      </c>
      <c r="F364" s="761">
        <v>1</v>
      </c>
      <c r="G364" s="761">
        <v>31.43</v>
      </c>
      <c r="H364" s="750">
        <v>1</v>
      </c>
      <c r="I364" s="761"/>
      <c r="J364" s="761"/>
      <c r="K364" s="750">
        <v>0</v>
      </c>
      <c r="L364" s="761">
        <v>1</v>
      </c>
      <c r="M364" s="762">
        <v>31.43</v>
      </c>
    </row>
    <row r="365" spans="1:13" ht="14.4" customHeight="1" x14ac:dyDescent="0.3">
      <c r="A365" s="743" t="s">
        <v>3893</v>
      </c>
      <c r="B365" s="745" t="s">
        <v>3720</v>
      </c>
      <c r="C365" s="745" t="s">
        <v>2815</v>
      </c>
      <c r="D365" s="745" t="s">
        <v>2816</v>
      </c>
      <c r="E365" s="745" t="s">
        <v>1293</v>
      </c>
      <c r="F365" s="761"/>
      <c r="G365" s="761"/>
      <c r="H365" s="750">
        <v>0</v>
      </c>
      <c r="I365" s="761">
        <v>4</v>
      </c>
      <c r="J365" s="761">
        <v>179.56</v>
      </c>
      <c r="K365" s="750">
        <v>1</v>
      </c>
      <c r="L365" s="761">
        <v>4</v>
      </c>
      <c r="M365" s="762">
        <v>179.56</v>
      </c>
    </row>
    <row r="366" spans="1:13" ht="14.4" customHeight="1" x14ac:dyDescent="0.3">
      <c r="A366" s="743" t="s">
        <v>3893</v>
      </c>
      <c r="B366" s="745" t="s">
        <v>3721</v>
      </c>
      <c r="C366" s="745" t="s">
        <v>2940</v>
      </c>
      <c r="D366" s="745" t="s">
        <v>2941</v>
      </c>
      <c r="E366" s="745" t="s">
        <v>2942</v>
      </c>
      <c r="F366" s="761"/>
      <c r="G366" s="761"/>
      <c r="H366" s="750">
        <v>0</v>
      </c>
      <c r="I366" s="761">
        <v>1</v>
      </c>
      <c r="J366" s="761">
        <v>25.07</v>
      </c>
      <c r="K366" s="750">
        <v>1</v>
      </c>
      <c r="L366" s="761">
        <v>1</v>
      </c>
      <c r="M366" s="762">
        <v>25.07</v>
      </c>
    </row>
    <row r="367" spans="1:13" ht="14.4" customHeight="1" x14ac:dyDescent="0.3">
      <c r="A367" s="743" t="s">
        <v>3893</v>
      </c>
      <c r="B367" s="745" t="s">
        <v>3721</v>
      </c>
      <c r="C367" s="745" t="s">
        <v>2944</v>
      </c>
      <c r="D367" s="745" t="s">
        <v>2945</v>
      </c>
      <c r="E367" s="745" t="s">
        <v>2233</v>
      </c>
      <c r="F367" s="761"/>
      <c r="G367" s="761"/>
      <c r="H367" s="750">
        <v>0</v>
      </c>
      <c r="I367" s="761">
        <v>2</v>
      </c>
      <c r="J367" s="761">
        <v>89.78</v>
      </c>
      <c r="K367" s="750">
        <v>1</v>
      </c>
      <c r="L367" s="761">
        <v>2</v>
      </c>
      <c r="M367" s="762">
        <v>89.78</v>
      </c>
    </row>
    <row r="368" spans="1:13" ht="14.4" customHeight="1" x14ac:dyDescent="0.3">
      <c r="A368" s="743" t="s">
        <v>3893</v>
      </c>
      <c r="B368" s="745" t="s">
        <v>3722</v>
      </c>
      <c r="C368" s="745" t="s">
        <v>3903</v>
      </c>
      <c r="D368" s="745" t="s">
        <v>1394</v>
      </c>
      <c r="E368" s="745" t="s">
        <v>1398</v>
      </c>
      <c r="F368" s="761"/>
      <c r="G368" s="761"/>
      <c r="H368" s="750">
        <v>0</v>
      </c>
      <c r="I368" s="761">
        <v>1</v>
      </c>
      <c r="J368" s="761">
        <v>81.209999999999994</v>
      </c>
      <c r="K368" s="750">
        <v>1</v>
      </c>
      <c r="L368" s="761">
        <v>1</v>
      </c>
      <c r="M368" s="762">
        <v>81.209999999999994</v>
      </c>
    </row>
    <row r="369" spans="1:13" ht="14.4" customHeight="1" x14ac:dyDescent="0.3">
      <c r="A369" s="743" t="s">
        <v>3893</v>
      </c>
      <c r="B369" s="745" t="s">
        <v>3722</v>
      </c>
      <c r="C369" s="745" t="s">
        <v>1387</v>
      </c>
      <c r="D369" s="745" t="s">
        <v>1388</v>
      </c>
      <c r="E369" s="745" t="s">
        <v>1389</v>
      </c>
      <c r="F369" s="761"/>
      <c r="G369" s="761"/>
      <c r="H369" s="750">
        <v>0</v>
      </c>
      <c r="I369" s="761">
        <v>1</v>
      </c>
      <c r="J369" s="761">
        <v>203.07</v>
      </c>
      <c r="K369" s="750">
        <v>1</v>
      </c>
      <c r="L369" s="761">
        <v>1</v>
      </c>
      <c r="M369" s="762">
        <v>203.07</v>
      </c>
    </row>
    <row r="370" spans="1:13" ht="14.4" customHeight="1" x14ac:dyDescent="0.3">
      <c r="A370" s="743" t="s">
        <v>3893</v>
      </c>
      <c r="B370" s="745" t="s">
        <v>3723</v>
      </c>
      <c r="C370" s="745" t="s">
        <v>3035</v>
      </c>
      <c r="D370" s="745" t="s">
        <v>3036</v>
      </c>
      <c r="E370" s="745" t="s">
        <v>3037</v>
      </c>
      <c r="F370" s="761"/>
      <c r="G370" s="761"/>
      <c r="H370" s="750">
        <v>0</v>
      </c>
      <c r="I370" s="761">
        <v>1</v>
      </c>
      <c r="J370" s="761">
        <v>55.38</v>
      </c>
      <c r="K370" s="750">
        <v>1</v>
      </c>
      <c r="L370" s="761">
        <v>1</v>
      </c>
      <c r="M370" s="762">
        <v>55.38</v>
      </c>
    </row>
    <row r="371" spans="1:13" ht="14.4" customHeight="1" x14ac:dyDescent="0.3">
      <c r="A371" s="743" t="s">
        <v>3893</v>
      </c>
      <c r="B371" s="745" t="s">
        <v>4990</v>
      </c>
      <c r="C371" s="745" t="s">
        <v>4537</v>
      </c>
      <c r="D371" s="745" t="s">
        <v>4538</v>
      </c>
      <c r="E371" s="745" t="s">
        <v>1395</v>
      </c>
      <c r="F371" s="761"/>
      <c r="G371" s="761"/>
      <c r="H371" s="750">
        <v>0</v>
      </c>
      <c r="I371" s="761">
        <v>1</v>
      </c>
      <c r="J371" s="761">
        <v>107.34</v>
      </c>
      <c r="K371" s="750">
        <v>1</v>
      </c>
      <c r="L371" s="761">
        <v>1</v>
      </c>
      <c r="M371" s="762">
        <v>107.34</v>
      </c>
    </row>
    <row r="372" spans="1:13" ht="14.4" customHeight="1" x14ac:dyDescent="0.3">
      <c r="A372" s="743" t="s">
        <v>3893</v>
      </c>
      <c r="B372" s="745" t="s">
        <v>3734</v>
      </c>
      <c r="C372" s="745" t="s">
        <v>2721</v>
      </c>
      <c r="D372" s="745" t="s">
        <v>2722</v>
      </c>
      <c r="E372" s="745" t="s">
        <v>2723</v>
      </c>
      <c r="F372" s="761"/>
      <c r="G372" s="761"/>
      <c r="H372" s="750">
        <v>0</v>
      </c>
      <c r="I372" s="761">
        <v>3</v>
      </c>
      <c r="J372" s="761">
        <v>40.08</v>
      </c>
      <c r="K372" s="750">
        <v>1</v>
      </c>
      <c r="L372" s="761">
        <v>3</v>
      </c>
      <c r="M372" s="762">
        <v>40.08</v>
      </c>
    </row>
    <row r="373" spans="1:13" ht="14.4" customHeight="1" x14ac:dyDescent="0.3">
      <c r="A373" s="743" t="s">
        <v>3893</v>
      </c>
      <c r="B373" s="745" t="s">
        <v>3734</v>
      </c>
      <c r="C373" s="745" t="s">
        <v>4082</v>
      </c>
      <c r="D373" s="745" t="s">
        <v>2722</v>
      </c>
      <c r="E373" s="745" t="s">
        <v>4083</v>
      </c>
      <c r="F373" s="761"/>
      <c r="G373" s="761"/>
      <c r="H373" s="750">
        <v>0</v>
      </c>
      <c r="I373" s="761">
        <v>9</v>
      </c>
      <c r="J373" s="761">
        <v>180.48000000000002</v>
      </c>
      <c r="K373" s="750">
        <v>1</v>
      </c>
      <c r="L373" s="761">
        <v>9</v>
      </c>
      <c r="M373" s="762">
        <v>180.48000000000002</v>
      </c>
    </row>
    <row r="374" spans="1:13" ht="14.4" customHeight="1" x14ac:dyDescent="0.3">
      <c r="A374" s="743" t="s">
        <v>3893</v>
      </c>
      <c r="B374" s="745" t="s">
        <v>3734</v>
      </c>
      <c r="C374" s="745" t="s">
        <v>4364</v>
      </c>
      <c r="D374" s="745" t="s">
        <v>2725</v>
      </c>
      <c r="E374" s="745" t="s">
        <v>4365</v>
      </c>
      <c r="F374" s="761"/>
      <c r="G374" s="761"/>
      <c r="H374" s="750">
        <v>0</v>
      </c>
      <c r="I374" s="761">
        <v>3</v>
      </c>
      <c r="J374" s="761">
        <v>75.69</v>
      </c>
      <c r="K374" s="750">
        <v>1</v>
      </c>
      <c r="L374" s="761">
        <v>3</v>
      </c>
      <c r="M374" s="762">
        <v>75.69</v>
      </c>
    </row>
    <row r="375" spans="1:13" ht="14.4" customHeight="1" x14ac:dyDescent="0.3">
      <c r="A375" s="743" t="s">
        <v>3893</v>
      </c>
      <c r="B375" s="745" t="s">
        <v>3734</v>
      </c>
      <c r="C375" s="745" t="s">
        <v>2845</v>
      </c>
      <c r="D375" s="745" t="s">
        <v>3735</v>
      </c>
      <c r="E375" s="745" t="s">
        <v>1289</v>
      </c>
      <c r="F375" s="761"/>
      <c r="G375" s="761"/>
      <c r="H375" s="750">
        <v>0</v>
      </c>
      <c r="I375" s="761">
        <v>2</v>
      </c>
      <c r="J375" s="761">
        <v>134.84</v>
      </c>
      <c r="K375" s="750">
        <v>1</v>
      </c>
      <c r="L375" s="761">
        <v>2</v>
      </c>
      <c r="M375" s="762">
        <v>134.84</v>
      </c>
    </row>
    <row r="376" spans="1:13" ht="14.4" customHeight="1" x14ac:dyDescent="0.3">
      <c r="A376" s="743" t="s">
        <v>3893</v>
      </c>
      <c r="B376" s="745" t="s">
        <v>3743</v>
      </c>
      <c r="C376" s="745" t="s">
        <v>2888</v>
      </c>
      <c r="D376" s="745" t="s">
        <v>2889</v>
      </c>
      <c r="E376" s="745" t="s">
        <v>1146</v>
      </c>
      <c r="F376" s="761"/>
      <c r="G376" s="761"/>
      <c r="H376" s="750">
        <v>0</v>
      </c>
      <c r="I376" s="761">
        <v>1</v>
      </c>
      <c r="J376" s="761">
        <v>141.84</v>
      </c>
      <c r="K376" s="750">
        <v>1</v>
      </c>
      <c r="L376" s="761">
        <v>1</v>
      </c>
      <c r="M376" s="762">
        <v>141.84</v>
      </c>
    </row>
    <row r="377" spans="1:13" ht="14.4" customHeight="1" x14ac:dyDescent="0.3">
      <c r="A377" s="743" t="s">
        <v>3893</v>
      </c>
      <c r="B377" s="745" t="s">
        <v>3744</v>
      </c>
      <c r="C377" s="745" t="s">
        <v>2916</v>
      </c>
      <c r="D377" s="745" t="s">
        <v>2917</v>
      </c>
      <c r="E377" s="745" t="s">
        <v>2918</v>
      </c>
      <c r="F377" s="761"/>
      <c r="G377" s="761"/>
      <c r="H377" s="750">
        <v>0</v>
      </c>
      <c r="I377" s="761">
        <v>1</v>
      </c>
      <c r="J377" s="761">
        <v>71.86</v>
      </c>
      <c r="K377" s="750">
        <v>1</v>
      </c>
      <c r="L377" s="761">
        <v>1</v>
      </c>
      <c r="M377" s="762">
        <v>71.86</v>
      </c>
    </row>
    <row r="378" spans="1:13" ht="14.4" customHeight="1" x14ac:dyDescent="0.3">
      <c r="A378" s="743" t="s">
        <v>3893</v>
      </c>
      <c r="B378" s="745" t="s">
        <v>3748</v>
      </c>
      <c r="C378" s="745" t="s">
        <v>2997</v>
      </c>
      <c r="D378" s="745" t="s">
        <v>2998</v>
      </c>
      <c r="E378" s="745" t="s">
        <v>2999</v>
      </c>
      <c r="F378" s="761"/>
      <c r="G378" s="761"/>
      <c r="H378" s="750">
        <v>0</v>
      </c>
      <c r="I378" s="761">
        <v>1</v>
      </c>
      <c r="J378" s="761">
        <v>143.69999999999999</v>
      </c>
      <c r="K378" s="750">
        <v>1</v>
      </c>
      <c r="L378" s="761">
        <v>1</v>
      </c>
      <c r="M378" s="762">
        <v>143.69999999999999</v>
      </c>
    </row>
    <row r="379" spans="1:13" ht="14.4" customHeight="1" x14ac:dyDescent="0.3">
      <c r="A379" s="743" t="s">
        <v>3893</v>
      </c>
      <c r="B379" s="745" t="s">
        <v>3748</v>
      </c>
      <c r="C379" s="745" t="s">
        <v>4546</v>
      </c>
      <c r="D379" s="745" t="s">
        <v>4547</v>
      </c>
      <c r="E379" s="745" t="s">
        <v>4548</v>
      </c>
      <c r="F379" s="761">
        <v>1</v>
      </c>
      <c r="G379" s="761">
        <v>100.63</v>
      </c>
      <c r="H379" s="750">
        <v>1</v>
      </c>
      <c r="I379" s="761"/>
      <c r="J379" s="761"/>
      <c r="K379" s="750">
        <v>0</v>
      </c>
      <c r="L379" s="761">
        <v>1</v>
      </c>
      <c r="M379" s="762">
        <v>100.63</v>
      </c>
    </row>
    <row r="380" spans="1:13" ht="14.4" customHeight="1" x14ac:dyDescent="0.3">
      <c r="A380" s="743" t="s">
        <v>3893</v>
      </c>
      <c r="B380" s="745" t="s">
        <v>3749</v>
      </c>
      <c r="C380" s="745" t="s">
        <v>2752</v>
      </c>
      <c r="D380" s="745" t="s">
        <v>2753</v>
      </c>
      <c r="E380" s="745" t="s">
        <v>1331</v>
      </c>
      <c r="F380" s="761"/>
      <c r="G380" s="761"/>
      <c r="H380" s="750">
        <v>0</v>
      </c>
      <c r="I380" s="761">
        <v>2</v>
      </c>
      <c r="J380" s="761">
        <v>54.22</v>
      </c>
      <c r="K380" s="750">
        <v>1</v>
      </c>
      <c r="L380" s="761">
        <v>2</v>
      </c>
      <c r="M380" s="762">
        <v>54.22</v>
      </c>
    </row>
    <row r="381" spans="1:13" ht="14.4" customHeight="1" x14ac:dyDescent="0.3">
      <c r="A381" s="743" t="s">
        <v>3893</v>
      </c>
      <c r="B381" s="745" t="s">
        <v>3751</v>
      </c>
      <c r="C381" s="745" t="s">
        <v>3025</v>
      </c>
      <c r="D381" s="745" t="s">
        <v>3026</v>
      </c>
      <c r="E381" s="745" t="s">
        <v>3027</v>
      </c>
      <c r="F381" s="761"/>
      <c r="G381" s="761"/>
      <c r="H381" s="750">
        <v>0</v>
      </c>
      <c r="I381" s="761">
        <v>1</v>
      </c>
      <c r="J381" s="761">
        <v>312.54000000000002</v>
      </c>
      <c r="K381" s="750">
        <v>1</v>
      </c>
      <c r="L381" s="761">
        <v>1</v>
      </c>
      <c r="M381" s="762">
        <v>312.54000000000002</v>
      </c>
    </row>
    <row r="382" spans="1:13" ht="14.4" customHeight="1" x14ac:dyDescent="0.3">
      <c r="A382" s="743" t="s">
        <v>3893</v>
      </c>
      <c r="B382" s="745" t="s">
        <v>3751</v>
      </c>
      <c r="C382" s="745" t="s">
        <v>4936</v>
      </c>
      <c r="D382" s="745" t="s">
        <v>4937</v>
      </c>
      <c r="E382" s="745" t="s">
        <v>3048</v>
      </c>
      <c r="F382" s="761"/>
      <c r="G382" s="761"/>
      <c r="H382" s="750">
        <v>0</v>
      </c>
      <c r="I382" s="761">
        <v>4</v>
      </c>
      <c r="J382" s="761">
        <v>783.56</v>
      </c>
      <c r="K382" s="750">
        <v>1</v>
      </c>
      <c r="L382" s="761">
        <v>4</v>
      </c>
      <c r="M382" s="762">
        <v>783.56</v>
      </c>
    </row>
    <row r="383" spans="1:13" ht="14.4" customHeight="1" x14ac:dyDescent="0.3">
      <c r="A383" s="743" t="s">
        <v>3893</v>
      </c>
      <c r="B383" s="745" t="s">
        <v>3751</v>
      </c>
      <c r="C383" s="745" t="s">
        <v>4288</v>
      </c>
      <c r="D383" s="745" t="s">
        <v>4289</v>
      </c>
      <c r="E383" s="745" t="s">
        <v>1108</v>
      </c>
      <c r="F383" s="761"/>
      <c r="G383" s="761"/>
      <c r="H383" s="750">
        <v>0</v>
      </c>
      <c r="I383" s="761">
        <v>1</v>
      </c>
      <c r="J383" s="761">
        <v>130.59</v>
      </c>
      <c r="K383" s="750">
        <v>1</v>
      </c>
      <c r="L383" s="761">
        <v>1</v>
      </c>
      <c r="M383" s="762">
        <v>130.59</v>
      </c>
    </row>
    <row r="384" spans="1:13" ht="14.4" customHeight="1" x14ac:dyDescent="0.3">
      <c r="A384" s="743" t="s">
        <v>3893</v>
      </c>
      <c r="B384" s="745" t="s">
        <v>3751</v>
      </c>
      <c r="C384" s="745" t="s">
        <v>2899</v>
      </c>
      <c r="D384" s="745" t="s">
        <v>3044</v>
      </c>
      <c r="E384" s="745" t="s">
        <v>1105</v>
      </c>
      <c r="F384" s="761"/>
      <c r="G384" s="761"/>
      <c r="H384" s="750">
        <v>0</v>
      </c>
      <c r="I384" s="761">
        <v>3</v>
      </c>
      <c r="J384" s="761">
        <v>195.89999999999998</v>
      </c>
      <c r="K384" s="750">
        <v>1</v>
      </c>
      <c r="L384" s="761">
        <v>3</v>
      </c>
      <c r="M384" s="762">
        <v>195.89999999999998</v>
      </c>
    </row>
    <row r="385" spans="1:13" ht="14.4" customHeight="1" x14ac:dyDescent="0.3">
      <c r="A385" s="743" t="s">
        <v>3893</v>
      </c>
      <c r="B385" s="745" t="s">
        <v>3751</v>
      </c>
      <c r="C385" s="745" t="s">
        <v>2902</v>
      </c>
      <c r="D385" s="745" t="s">
        <v>2907</v>
      </c>
      <c r="E385" s="745" t="s">
        <v>1108</v>
      </c>
      <c r="F385" s="761"/>
      <c r="G385" s="761"/>
      <c r="H385" s="750">
        <v>0</v>
      </c>
      <c r="I385" s="761">
        <v>3</v>
      </c>
      <c r="J385" s="761">
        <v>391.77</v>
      </c>
      <c r="K385" s="750">
        <v>1</v>
      </c>
      <c r="L385" s="761">
        <v>3</v>
      </c>
      <c r="M385" s="762">
        <v>391.77</v>
      </c>
    </row>
    <row r="386" spans="1:13" ht="14.4" customHeight="1" x14ac:dyDescent="0.3">
      <c r="A386" s="743" t="s">
        <v>3893</v>
      </c>
      <c r="B386" s="745" t="s">
        <v>3751</v>
      </c>
      <c r="C386" s="745" t="s">
        <v>3008</v>
      </c>
      <c r="D386" s="745" t="s">
        <v>3012</v>
      </c>
      <c r="E386" s="745" t="s">
        <v>3752</v>
      </c>
      <c r="F386" s="761"/>
      <c r="G386" s="761"/>
      <c r="H386" s="750">
        <v>0</v>
      </c>
      <c r="I386" s="761">
        <v>2</v>
      </c>
      <c r="J386" s="761">
        <v>403.76</v>
      </c>
      <c r="K386" s="750">
        <v>1</v>
      </c>
      <c r="L386" s="761">
        <v>2</v>
      </c>
      <c r="M386" s="762">
        <v>403.76</v>
      </c>
    </row>
    <row r="387" spans="1:13" ht="14.4" customHeight="1" x14ac:dyDescent="0.3">
      <c r="A387" s="743" t="s">
        <v>3893</v>
      </c>
      <c r="B387" s="745" t="s">
        <v>3754</v>
      </c>
      <c r="C387" s="745" t="s">
        <v>2929</v>
      </c>
      <c r="D387" s="745" t="s">
        <v>2930</v>
      </c>
      <c r="E387" s="745" t="s">
        <v>1108</v>
      </c>
      <c r="F387" s="761"/>
      <c r="G387" s="761"/>
      <c r="H387" s="750">
        <v>0</v>
      </c>
      <c r="I387" s="761">
        <v>1</v>
      </c>
      <c r="J387" s="761">
        <v>201.88</v>
      </c>
      <c r="K387" s="750">
        <v>1</v>
      </c>
      <c r="L387" s="761">
        <v>1</v>
      </c>
      <c r="M387" s="762">
        <v>201.88</v>
      </c>
    </row>
    <row r="388" spans="1:13" ht="14.4" customHeight="1" x14ac:dyDescent="0.3">
      <c r="A388" s="743" t="s">
        <v>3893</v>
      </c>
      <c r="B388" s="745" t="s">
        <v>3764</v>
      </c>
      <c r="C388" s="745" t="s">
        <v>4332</v>
      </c>
      <c r="D388" s="745" t="s">
        <v>623</v>
      </c>
      <c r="E388" s="745" t="s">
        <v>4333</v>
      </c>
      <c r="F388" s="761"/>
      <c r="G388" s="761"/>
      <c r="H388" s="750">
        <v>0</v>
      </c>
      <c r="I388" s="761">
        <v>1</v>
      </c>
      <c r="J388" s="761">
        <v>65.069999999999993</v>
      </c>
      <c r="K388" s="750">
        <v>1</v>
      </c>
      <c r="L388" s="761">
        <v>1</v>
      </c>
      <c r="M388" s="762">
        <v>65.069999999999993</v>
      </c>
    </row>
    <row r="389" spans="1:13" ht="14.4" customHeight="1" x14ac:dyDescent="0.3">
      <c r="A389" s="743" t="s">
        <v>3893</v>
      </c>
      <c r="B389" s="745" t="s">
        <v>3769</v>
      </c>
      <c r="C389" s="745" t="s">
        <v>3297</v>
      </c>
      <c r="D389" s="745" t="s">
        <v>3770</v>
      </c>
      <c r="E389" s="745" t="s">
        <v>3771</v>
      </c>
      <c r="F389" s="761"/>
      <c r="G389" s="761"/>
      <c r="H389" s="750">
        <v>0</v>
      </c>
      <c r="I389" s="761">
        <v>1</v>
      </c>
      <c r="J389" s="761">
        <v>156.86000000000001</v>
      </c>
      <c r="K389" s="750">
        <v>1</v>
      </c>
      <c r="L389" s="761">
        <v>1</v>
      </c>
      <c r="M389" s="762">
        <v>156.86000000000001</v>
      </c>
    </row>
    <row r="390" spans="1:13" ht="14.4" customHeight="1" x14ac:dyDescent="0.3">
      <c r="A390" s="743" t="s">
        <v>3893</v>
      </c>
      <c r="B390" s="745" t="s">
        <v>3776</v>
      </c>
      <c r="C390" s="745" t="s">
        <v>3504</v>
      </c>
      <c r="D390" s="745" t="s">
        <v>3505</v>
      </c>
      <c r="E390" s="745" t="s">
        <v>3777</v>
      </c>
      <c r="F390" s="761"/>
      <c r="G390" s="761"/>
      <c r="H390" s="750">
        <v>0</v>
      </c>
      <c r="I390" s="761">
        <v>1</v>
      </c>
      <c r="J390" s="761">
        <v>138.16</v>
      </c>
      <c r="K390" s="750">
        <v>1</v>
      </c>
      <c r="L390" s="761">
        <v>1</v>
      </c>
      <c r="M390" s="762">
        <v>138.16</v>
      </c>
    </row>
    <row r="391" spans="1:13" ht="14.4" customHeight="1" x14ac:dyDescent="0.3">
      <c r="A391" s="743" t="s">
        <v>3893</v>
      </c>
      <c r="B391" s="745" t="s">
        <v>3783</v>
      </c>
      <c r="C391" s="745" t="s">
        <v>3480</v>
      </c>
      <c r="D391" s="745" t="s">
        <v>3481</v>
      </c>
      <c r="E391" s="745" t="s">
        <v>3785</v>
      </c>
      <c r="F391" s="761"/>
      <c r="G391" s="761"/>
      <c r="H391" s="750">
        <v>0</v>
      </c>
      <c r="I391" s="761">
        <v>1</v>
      </c>
      <c r="J391" s="761">
        <v>116.8</v>
      </c>
      <c r="K391" s="750">
        <v>1</v>
      </c>
      <c r="L391" s="761">
        <v>1</v>
      </c>
      <c r="M391" s="762">
        <v>116.8</v>
      </c>
    </row>
    <row r="392" spans="1:13" ht="14.4" customHeight="1" x14ac:dyDescent="0.3">
      <c r="A392" s="743" t="s">
        <v>3893</v>
      </c>
      <c r="B392" s="745" t="s">
        <v>3787</v>
      </c>
      <c r="C392" s="745" t="s">
        <v>3507</v>
      </c>
      <c r="D392" s="745" t="s">
        <v>3508</v>
      </c>
      <c r="E392" s="745" t="s">
        <v>3509</v>
      </c>
      <c r="F392" s="761"/>
      <c r="G392" s="761"/>
      <c r="H392" s="750">
        <v>0</v>
      </c>
      <c r="I392" s="761">
        <v>2</v>
      </c>
      <c r="J392" s="761">
        <v>444.5</v>
      </c>
      <c r="K392" s="750">
        <v>1</v>
      </c>
      <c r="L392" s="761">
        <v>2</v>
      </c>
      <c r="M392" s="762">
        <v>444.5</v>
      </c>
    </row>
    <row r="393" spans="1:13" ht="14.4" customHeight="1" x14ac:dyDescent="0.3">
      <c r="A393" s="743" t="s">
        <v>3893</v>
      </c>
      <c r="B393" s="745" t="s">
        <v>3809</v>
      </c>
      <c r="C393" s="745" t="s">
        <v>1348</v>
      </c>
      <c r="D393" s="745" t="s">
        <v>1349</v>
      </c>
      <c r="E393" s="745" t="s">
        <v>1350</v>
      </c>
      <c r="F393" s="761"/>
      <c r="G393" s="761"/>
      <c r="H393" s="750">
        <v>0</v>
      </c>
      <c r="I393" s="761">
        <v>1</v>
      </c>
      <c r="J393" s="761">
        <v>95.25</v>
      </c>
      <c r="K393" s="750">
        <v>1</v>
      </c>
      <c r="L393" s="761">
        <v>1</v>
      </c>
      <c r="M393" s="762">
        <v>95.25</v>
      </c>
    </row>
    <row r="394" spans="1:13" ht="14.4" customHeight="1" x14ac:dyDescent="0.3">
      <c r="A394" s="743" t="s">
        <v>3893</v>
      </c>
      <c r="B394" s="745" t="s">
        <v>3811</v>
      </c>
      <c r="C394" s="745" t="s">
        <v>2976</v>
      </c>
      <c r="D394" s="745" t="s">
        <v>2977</v>
      </c>
      <c r="E394" s="745" t="s">
        <v>2978</v>
      </c>
      <c r="F394" s="761"/>
      <c r="G394" s="761"/>
      <c r="H394" s="750">
        <v>0</v>
      </c>
      <c r="I394" s="761">
        <v>1</v>
      </c>
      <c r="J394" s="761">
        <v>1027.5999999999999</v>
      </c>
      <c r="K394" s="750">
        <v>1</v>
      </c>
      <c r="L394" s="761">
        <v>1</v>
      </c>
      <c r="M394" s="762">
        <v>1027.5999999999999</v>
      </c>
    </row>
    <row r="395" spans="1:13" ht="14.4" customHeight="1" x14ac:dyDescent="0.3">
      <c r="A395" s="743" t="s">
        <v>3893</v>
      </c>
      <c r="B395" s="745" t="s">
        <v>3813</v>
      </c>
      <c r="C395" s="745" t="s">
        <v>2788</v>
      </c>
      <c r="D395" s="745" t="s">
        <v>2789</v>
      </c>
      <c r="E395" s="745" t="s">
        <v>2790</v>
      </c>
      <c r="F395" s="761"/>
      <c r="G395" s="761"/>
      <c r="H395" s="750">
        <v>0</v>
      </c>
      <c r="I395" s="761">
        <v>2</v>
      </c>
      <c r="J395" s="761">
        <v>65.48</v>
      </c>
      <c r="K395" s="750">
        <v>1</v>
      </c>
      <c r="L395" s="761">
        <v>2</v>
      </c>
      <c r="M395" s="762">
        <v>65.48</v>
      </c>
    </row>
    <row r="396" spans="1:13" ht="14.4" customHeight="1" x14ac:dyDescent="0.3">
      <c r="A396" s="743" t="s">
        <v>3893</v>
      </c>
      <c r="B396" s="745" t="s">
        <v>3813</v>
      </c>
      <c r="C396" s="745" t="s">
        <v>2856</v>
      </c>
      <c r="D396" s="745" t="s">
        <v>2853</v>
      </c>
      <c r="E396" s="745" t="s">
        <v>3815</v>
      </c>
      <c r="F396" s="761"/>
      <c r="G396" s="761"/>
      <c r="H396" s="750">
        <v>0</v>
      </c>
      <c r="I396" s="761">
        <v>1</v>
      </c>
      <c r="J396" s="761">
        <v>98.23</v>
      </c>
      <c r="K396" s="750">
        <v>1</v>
      </c>
      <c r="L396" s="761">
        <v>1</v>
      </c>
      <c r="M396" s="762">
        <v>98.23</v>
      </c>
    </row>
    <row r="397" spans="1:13" ht="14.4" customHeight="1" x14ac:dyDescent="0.3">
      <c r="A397" s="743" t="s">
        <v>3893</v>
      </c>
      <c r="B397" s="745" t="s">
        <v>3817</v>
      </c>
      <c r="C397" s="745" t="s">
        <v>3124</v>
      </c>
      <c r="D397" s="745" t="s">
        <v>3818</v>
      </c>
      <c r="E397" s="745" t="s">
        <v>3819</v>
      </c>
      <c r="F397" s="761"/>
      <c r="G397" s="761"/>
      <c r="H397" s="750">
        <v>0</v>
      </c>
      <c r="I397" s="761">
        <v>1</v>
      </c>
      <c r="J397" s="761">
        <v>465.7</v>
      </c>
      <c r="K397" s="750">
        <v>1</v>
      </c>
      <c r="L397" s="761">
        <v>1</v>
      </c>
      <c r="M397" s="762">
        <v>465.7</v>
      </c>
    </row>
    <row r="398" spans="1:13" ht="14.4" customHeight="1" x14ac:dyDescent="0.3">
      <c r="A398" s="743" t="s">
        <v>3893</v>
      </c>
      <c r="B398" s="745" t="s">
        <v>3824</v>
      </c>
      <c r="C398" s="745" t="s">
        <v>2877</v>
      </c>
      <c r="D398" s="745" t="s">
        <v>3825</v>
      </c>
      <c r="E398" s="745" t="s">
        <v>3827</v>
      </c>
      <c r="F398" s="761"/>
      <c r="G398" s="761"/>
      <c r="H398" s="750">
        <v>0</v>
      </c>
      <c r="I398" s="761">
        <v>1</v>
      </c>
      <c r="J398" s="761">
        <v>561.54</v>
      </c>
      <c r="K398" s="750">
        <v>1</v>
      </c>
      <c r="L398" s="761">
        <v>1</v>
      </c>
      <c r="M398" s="762">
        <v>561.54</v>
      </c>
    </row>
    <row r="399" spans="1:13" ht="14.4" customHeight="1" x14ac:dyDescent="0.3">
      <c r="A399" s="743" t="s">
        <v>3893</v>
      </c>
      <c r="B399" s="745" t="s">
        <v>3824</v>
      </c>
      <c r="C399" s="745" t="s">
        <v>2885</v>
      </c>
      <c r="D399" s="745" t="s">
        <v>2886</v>
      </c>
      <c r="E399" s="745" t="s">
        <v>2887</v>
      </c>
      <c r="F399" s="761"/>
      <c r="G399" s="761"/>
      <c r="H399" s="750">
        <v>0</v>
      </c>
      <c r="I399" s="761">
        <v>8</v>
      </c>
      <c r="J399" s="761">
        <v>7096.4</v>
      </c>
      <c r="K399" s="750">
        <v>1</v>
      </c>
      <c r="L399" s="761">
        <v>8</v>
      </c>
      <c r="M399" s="762">
        <v>7096.4</v>
      </c>
    </row>
    <row r="400" spans="1:13" ht="14.4" customHeight="1" x14ac:dyDescent="0.3">
      <c r="A400" s="743" t="s">
        <v>3893</v>
      </c>
      <c r="B400" s="745" t="s">
        <v>3835</v>
      </c>
      <c r="C400" s="745" t="s">
        <v>4319</v>
      </c>
      <c r="D400" s="745" t="s">
        <v>4320</v>
      </c>
      <c r="E400" s="745" t="s">
        <v>614</v>
      </c>
      <c r="F400" s="761"/>
      <c r="G400" s="761"/>
      <c r="H400" s="750">
        <v>0</v>
      </c>
      <c r="I400" s="761">
        <v>1</v>
      </c>
      <c r="J400" s="761">
        <v>154.32</v>
      </c>
      <c r="K400" s="750">
        <v>1</v>
      </c>
      <c r="L400" s="761">
        <v>1</v>
      </c>
      <c r="M400" s="762">
        <v>154.32</v>
      </c>
    </row>
    <row r="401" spans="1:13" ht="14.4" customHeight="1" x14ac:dyDescent="0.3">
      <c r="A401" s="743" t="s">
        <v>3893</v>
      </c>
      <c r="B401" s="745" t="s">
        <v>3836</v>
      </c>
      <c r="C401" s="745" t="s">
        <v>2891</v>
      </c>
      <c r="D401" s="745" t="s">
        <v>3837</v>
      </c>
      <c r="E401" s="745" t="s">
        <v>3838</v>
      </c>
      <c r="F401" s="761"/>
      <c r="G401" s="761"/>
      <c r="H401" s="750">
        <v>0</v>
      </c>
      <c r="I401" s="761">
        <v>2</v>
      </c>
      <c r="J401" s="761">
        <v>13.96</v>
      </c>
      <c r="K401" s="750">
        <v>1</v>
      </c>
      <c r="L401" s="761">
        <v>2</v>
      </c>
      <c r="M401" s="762">
        <v>13.96</v>
      </c>
    </row>
    <row r="402" spans="1:13" ht="14.4" customHeight="1" x14ac:dyDescent="0.3">
      <c r="A402" s="743" t="s">
        <v>3893</v>
      </c>
      <c r="B402" s="745" t="s">
        <v>3842</v>
      </c>
      <c r="C402" s="745" t="s">
        <v>4422</v>
      </c>
      <c r="D402" s="745" t="s">
        <v>2767</v>
      </c>
      <c r="E402" s="745" t="s">
        <v>1108</v>
      </c>
      <c r="F402" s="761"/>
      <c r="G402" s="761"/>
      <c r="H402" s="750">
        <v>0</v>
      </c>
      <c r="I402" s="761">
        <v>1</v>
      </c>
      <c r="J402" s="761">
        <v>216.16</v>
      </c>
      <c r="K402" s="750">
        <v>1</v>
      </c>
      <c r="L402" s="761">
        <v>1</v>
      </c>
      <c r="M402" s="762">
        <v>216.16</v>
      </c>
    </row>
    <row r="403" spans="1:13" ht="14.4" customHeight="1" x14ac:dyDescent="0.3">
      <c r="A403" s="743" t="s">
        <v>3893</v>
      </c>
      <c r="B403" s="745" t="s">
        <v>3842</v>
      </c>
      <c r="C403" s="745" t="s">
        <v>2964</v>
      </c>
      <c r="D403" s="745" t="s">
        <v>2965</v>
      </c>
      <c r="E403" s="745" t="s">
        <v>3843</v>
      </c>
      <c r="F403" s="761"/>
      <c r="G403" s="761"/>
      <c r="H403" s="750">
        <v>0</v>
      </c>
      <c r="I403" s="761">
        <v>1</v>
      </c>
      <c r="J403" s="761">
        <v>162.13</v>
      </c>
      <c r="K403" s="750">
        <v>1</v>
      </c>
      <c r="L403" s="761">
        <v>1</v>
      </c>
      <c r="M403" s="762">
        <v>162.13</v>
      </c>
    </row>
    <row r="404" spans="1:13" ht="14.4" customHeight="1" x14ac:dyDescent="0.3">
      <c r="A404" s="743" t="s">
        <v>3893</v>
      </c>
      <c r="B404" s="745" t="s">
        <v>3842</v>
      </c>
      <c r="C404" s="745" t="s">
        <v>3096</v>
      </c>
      <c r="D404" s="745" t="s">
        <v>2767</v>
      </c>
      <c r="E404" s="745" t="s">
        <v>3844</v>
      </c>
      <c r="F404" s="761"/>
      <c r="G404" s="761"/>
      <c r="H404" s="750">
        <v>0</v>
      </c>
      <c r="I404" s="761">
        <v>4</v>
      </c>
      <c r="J404" s="761">
        <v>708.31999999999994</v>
      </c>
      <c r="K404" s="750">
        <v>1</v>
      </c>
      <c r="L404" s="761">
        <v>4</v>
      </c>
      <c r="M404" s="762">
        <v>708.31999999999994</v>
      </c>
    </row>
    <row r="405" spans="1:13" ht="14.4" customHeight="1" x14ac:dyDescent="0.3">
      <c r="A405" s="743" t="s">
        <v>3893</v>
      </c>
      <c r="B405" s="745" t="s">
        <v>3850</v>
      </c>
      <c r="C405" s="745" t="s">
        <v>3032</v>
      </c>
      <c r="D405" s="745" t="s">
        <v>3033</v>
      </c>
      <c r="E405" s="745" t="s">
        <v>1105</v>
      </c>
      <c r="F405" s="761"/>
      <c r="G405" s="761"/>
      <c r="H405" s="750">
        <v>0</v>
      </c>
      <c r="I405" s="761">
        <v>1</v>
      </c>
      <c r="J405" s="761">
        <v>138</v>
      </c>
      <c r="K405" s="750">
        <v>1</v>
      </c>
      <c r="L405" s="761">
        <v>1</v>
      </c>
      <c r="M405" s="762">
        <v>138</v>
      </c>
    </row>
    <row r="406" spans="1:13" ht="14.4" customHeight="1" x14ac:dyDescent="0.3">
      <c r="A406" s="743" t="s">
        <v>3893</v>
      </c>
      <c r="B406" s="745" t="s">
        <v>3852</v>
      </c>
      <c r="C406" s="745" t="s">
        <v>2735</v>
      </c>
      <c r="D406" s="745" t="s">
        <v>2736</v>
      </c>
      <c r="E406" s="745" t="s">
        <v>1398</v>
      </c>
      <c r="F406" s="761"/>
      <c r="G406" s="761"/>
      <c r="H406" s="750"/>
      <c r="I406" s="761">
        <v>2</v>
      </c>
      <c r="J406" s="761">
        <v>0</v>
      </c>
      <c r="K406" s="750"/>
      <c r="L406" s="761">
        <v>2</v>
      </c>
      <c r="M406" s="762">
        <v>0</v>
      </c>
    </row>
    <row r="407" spans="1:13" ht="14.4" customHeight="1" x14ac:dyDescent="0.3">
      <c r="A407" s="743" t="s">
        <v>3893</v>
      </c>
      <c r="B407" s="745" t="s">
        <v>3852</v>
      </c>
      <c r="C407" s="745" t="s">
        <v>2728</v>
      </c>
      <c r="D407" s="745" t="s">
        <v>2729</v>
      </c>
      <c r="E407" s="745" t="s">
        <v>3854</v>
      </c>
      <c r="F407" s="761"/>
      <c r="G407" s="761"/>
      <c r="H407" s="750"/>
      <c r="I407" s="761">
        <v>3</v>
      </c>
      <c r="J407" s="761">
        <v>0</v>
      </c>
      <c r="K407" s="750"/>
      <c r="L407" s="761">
        <v>3</v>
      </c>
      <c r="M407" s="762">
        <v>0</v>
      </c>
    </row>
    <row r="408" spans="1:13" ht="14.4" customHeight="1" x14ac:dyDescent="0.3">
      <c r="A408" s="743" t="s">
        <v>3893</v>
      </c>
      <c r="B408" s="745" t="s">
        <v>3856</v>
      </c>
      <c r="C408" s="745" t="s">
        <v>1721</v>
      </c>
      <c r="D408" s="745" t="s">
        <v>3018</v>
      </c>
      <c r="E408" s="745" t="s">
        <v>3019</v>
      </c>
      <c r="F408" s="761"/>
      <c r="G408" s="761"/>
      <c r="H408" s="750">
        <v>0</v>
      </c>
      <c r="I408" s="761">
        <v>1</v>
      </c>
      <c r="J408" s="761">
        <v>137.6</v>
      </c>
      <c r="K408" s="750">
        <v>1</v>
      </c>
      <c r="L408" s="761">
        <v>1</v>
      </c>
      <c r="M408" s="762">
        <v>137.6</v>
      </c>
    </row>
    <row r="409" spans="1:13" ht="14.4" customHeight="1" x14ac:dyDescent="0.3">
      <c r="A409" s="743" t="s">
        <v>3893</v>
      </c>
      <c r="B409" s="745" t="s">
        <v>3858</v>
      </c>
      <c r="C409" s="745" t="s">
        <v>2972</v>
      </c>
      <c r="D409" s="745" t="s">
        <v>2973</v>
      </c>
      <c r="E409" s="745" t="s">
        <v>3859</v>
      </c>
      <c r="F409" s="761"/>
      <c r="G409" s="761"/>
      <c r="H409" s="750">
        <v>0</v>
      </c>
      <c r="I409" s="761">
        <v>1</v>
      </c>
      <c r="J409" s="761">
        <v>94.8</v>
      </c>
      <c r="K409" s="750">
        <v>1</v>
      </c>
      <c r="L409" s="761">
        <v>1</v>
      </c>
      <c r="M409" s="762">
        <v>94.8</v>
      </c>
    </row>
    <row r="410" spans="1:13" ht="14.4" customHeight="1" x14ac:dyDescent="0.3">
      <c r="A410" s="743" t="s">
        <v>3894</v>
      </c>
      <c r="B410" s="745" t="s">
        <v>3674</v>
      </c>
      <c r="C410" s="745" t="s">
        <v>4974</v>
      </c>
      <c r="D410" s="745" t="s">
        <v>2719</v>
      </c>
      <c r="E410" s="745" t="s">
        <v>4975</v>
      </c>
      <c r="F410" s="761"/>
      <c r="G410" s="761"/>
      <c r="H410" s="750"/>
      <c r="I410" s="761">
        <v>1</v>
      </c>
      <c r="J410" s="761">
        <v>0</v>
      </c>
      <c r="K410" s="750"/>
      <c r="L410" s="761">
        <v>1</v>
      </c>
      <c r="M410" s="762">
        <v>0</v>
      </c>
    </row>
    <row r="411" spans="1:13" ht="14.4" customHeight="1" x14ac:dyDescent="0.3">
      <c r="A411" s="743" t="s">
        <v>3894</v>
      </c>
      <c r="B411" s="745" t="s">
        <v>3677</v>
      </c>
      <c r="C411" s="745" t="s">
        <v>2759</v>
      </c>
      <c r="D411" s="745" t="s">
        <v>3678</v>
      </c>
      <c r="E411" s="745" t="s">
        <v>3679</v>
      </c>
      <c r="F411" s="761"/>
      <c r="G411" s="761"/>
      <c r="H411" s="750">
        <v>0</v>
      </c>
      <c r="I411" s="761">
        <v>3</v>
      </c>
      <c r="J411" s="761">
        <v>293.90999999999997</v>
      </c>
      <c r="K411" s="750">
        <v>1</v>
      </c>
      <c r="L411" s="761">
        <v>3</v>
      </c>
      <c r="M411" s="762">
        <v>293.90999999999997</v>
      </c>
    </row>
    <row r="412" spans="1:13" ht="14.4" customHeight="1" x14ac:dyDescent="0.3">
      <c r="A412" s="743" t="s">
        <v>3894</v>
      </c>
      <c r="B412" s="745" t="s">
        <v>3682</v>
      </c>
      <c r="C412" s="745" t="s">
        <v>3127</v>
      </c>
      <c r="D412" s="745" t="s">
        <v>2868</v>
      </c>
      <c r="E412" s="745" t="s">
        <v>3128</v>
      </c>
      <c r="F412" s="761"/>
      <c r="G412" s="761"/>
      <c r="H412" s="750">
        <v>0</v>
      </c>
      <c r="I412" s="761">
        <v>2</v>
      </c>
      <c r="J412" s="761">
        <v>280.06</v>
      </c>
      <c r="K412" s="750">
        <v>1</v>
      </c>
      <c r="L412" s="761">
        <v>2</v>
      </c>
      <c r="M412" s="762">
        <v>280.06</v>
      </c>
    </row>
    <row r="413" spans="1:13" ht="14.4" customHeight="1" x14ac:dyDescent="0.3">
      <c r="A413" s="743" t="s">
        <v>3894</v>
      </c>
      <c r="B413" s="745" t="s">
        <v>3698</v>
      </c>
      <c r="C413" s="745" t="s">
        <v>2910</v>
      </c>
      <c r="D413" s="745" t="s">
        <v>3701</v>
      </c>
      <c r="E413" s="745" t="s">
        <v>1389</v>
      </c>
      <c r="F413" s="761"/>
      <c r="G413" s="761"/>
      <c r="H413" s="750">
        <v>0</v>
      </c>
      <c r="I413" s="761">
        <v>1</v>
      </c>
      <c r="J413" s="761">
        <v>193.14</v>
      </c>
      <c r="K413" s="750">
        <v>1</v>
      </c>
      <c r="L413" s="761">
        <v>1</v>
      </c>
      <c r="M413" s="762">
        <v>193.14</v>
      </c>
    </row>
    <row r="414" spans="1:13" ht="14.4" customHeight="1" x14ac:dyDescent="0.3">
      <c r="A414" s="743" t="s">
        <v>3894</v>
      </c>
      <c r="B414" s="745" t="s">
        <v>3702</v>
      </c>
      <c r="C414" s="745" t="s">
        <v>3065</v>
      </c>
      <c r="D414" s="745" t="s">
        <v>2779</v>
      </c>
      <c r="E414" s="745" t="s">
        <v>3066</v>
      </c>
      <c r="F414" s="761"/>
      <c r="G414" s="761"/>
      <c r="H414" s="750">
        <v>0</v>
      </c>
      <c r="I414" s="761">
        <v>18</v>
      </c>
      <c r="J414" s="761">
        <v>11255.22</v>
      </c>
      <c r="K414" s="750">
        <v>1</v>
      </c>
      <c r="L414" s="761">
        <v>18</v>
      </c>
      <c r="M414" s="762">
        <v>11255.22</v>
      </c>
    </row>
    <row r="415" spans="1:13" ht="14.4" customHeight="1" x14ac:dyDescent="0.3">
      <c r="A415" s="743" t="s">
        <v>3894</v>
      </c>
      <c r="B415" s="745" t="s">
        <v>3703</v>
      </c>
      <c r="C415" s="745" t="s">
        <v>4971</v>
      </c>
      <c r="D415" s="745" t="s">
        <v>4312</v>
      </c>
      <c r="E415" s="745" t="s">
        <v>4661</v>
      </c>
      <c r="F415" s="761">
        <v>1</v>
      </c>
      <c r="G415" s="761">
        <v>313.98</v>
      </c>
      <c r="H415" s="750">
        <v>1</v>
      </c>
      <c r="I415" s="761"/>
      <c r="J415" s="761"/>
      <c r="K415" s="750">
        <v>0</v>
      </c>
      <c r="L415" s="761">
        <v>1</v>
      </c>
      <c r="M415" s="762">
        <v>313.98</v>
      </c>
    </row>
    <row r="416" spans="1:13" ht="14.4" customHeight="1" x14ac:dyDescent="0.3">
      <c r="A416" s="743" t="s">
        <v>3894</v>
      </c>
      <c r="B416" s="745" t="s">
        <v>3706</v>
      </c>
      <c r="C416" s="745" t="s">
        <v>4976</v>
      </c>
      <c r="D416" s="745" t="s">
        <v>3708</v>
      </c>
      <c r="E416" s="745" t="s">
        <v>4977</v>
      </c>
      <c r="F416" s="761">
        <v>2</v>
      </c>
      <c r="G416" s="761">
        <v>669.52</v>
      </c>
      <c r="H416" s="750">
        <v>1</v>
      </c>
      <c r="I416" s="761"/>
      <c r="J416" s="761"/>
      <c r="K416" s="750">
        <v>0</v>
      </c>
      <c r="L416" s="761">
        <v>2</v>
      </c>
      <c r="M416" s="762">
        <v>669.52</v>
      </c>
    </row>
    <row r="417" spans="1:13" ht="14.4" customHeight="1" x14ac:dyDescent="0.3">
      <c r="A417" s="743" t="s">
        <v>3894</v>
      </c>
      <c r="B417" s="745" t="s">
        <v>3722</v>
      </c>
      <c r="C417" s="745" t="s">
        <v>4951</v>
      </c>
      <c r="D417" s="745" t="s">
        <v>1388</v>
      </c>
      <c r="E417" s="745" t="s">
        <v>4576</v>
      </c>
      <c r="F417" s="761">
        <v>2</v>
      </c>
      <c r="G417" s="761">
        <v>0</v>
      </c>
      <c r="H417" s="750"/>
      <c r="I417" s="761"/>
      <c r="J417" s="761"/>
      <c r="K417" s="750"/>
      <c r="L417" s="761">
        <v>2</v>
      </c>
      <c r="M417" s="762">
        <v>0</v>
      </c>
    </row>
    <row r="418" spans="1:13" ht="14.4" customHeight="1" x14ac:dyDescent="0.3">
      <c r="A418" s="743" t="s">
        <v>3894</v>
      </c>
      <c r="B418" s="745" t="s">
        <v>3722</v>
      </c>
      <c r="C418" s="745" t="s">
        <v>4952</v>
      </c>
      <c r="D418" s="745" t="s">
        <v>4953</v>
      </c>
      <c r="E418" s="745" t="s">
        <v>4576</v>
      </c>
      <c r="F418" s="761">
        <v>1</v>
      </c>
      <c r="G418" s="761">
        <v>182.76</v>
      </c>
      <c r="H418" s="750">
        <v>1</v>
      </c>
      <c r="I418" s="761"/>
      <c r="J418" s="761"/>
      <c r="K418" s="750">
        <v>0</v>
      </c>
      <c r="L418" s="761">
        <v>1</v>
      </c>
      <c r="M418" s="762">
        <v>182.76</v>
      </c>
    </row>
    <row r="419" spans="1:13" ht="14.4" customHeight="1" x14ac:dyDescent="0.3">
      <c r="A419" s="743" t="s">
        <v>3894</v>
      </c>
      <c r="B419" s="745" t="s">
        <v>3723</v>
      </c>
      <c r="C419" s="745" t="s">
        <v>4717</v>
      </c>
      <c r="D419" s="745" t="s">
        <v>4718</v>
      </c>
      <c r="E419" s="745" t="s">
        <v>3732</v>
      </c>
      <c r="F419" s="761">
        <v>12</v>
      </c>
      <c r="G419" s="761">
        <v>620.28</v>
      </c>
      <c r="H419" s="750">
        <v>1</v>
      </c>
      <c r="I419" s="761"/>
      <c r="J419" s="761"/>
      <c r="K419" s="750">
        <v>0</v>
      </c>
      <c r="L419" s="761">
        <v>12</v>
      </c>
      <c r="M419" s="762">
        <v>620.28</v>
      </c>
    </row>
    <row r="420" spans="1:13" ht="14.4" customHeight="1" x14ac:dyDescent="0.3">
      <c r="A420" s="743" t="s">
        <v>3894</v>
      </c>
      <c r="B420" s="745" t="s">
        <v>3734</v>
      </c>
      <c r="C420" s="745" t="s">
        <v>4978</v>
      </c>
      <c r="D420" s="745" t="s">
        <v>4979</v>
      </c>
      <c r="E420" s="745" t="s">
        <v>4576</v>
      </c>
      <c r="F420" s="761">
        <v>1</v>
      </c>
      <c r="G420" s="761">
        <v>202.25</v>
      </c>
      <c r="H420" s="750">
        <v>1</v>
      </c>
      <c r="I420" s="761"/>
      <c r="J420" s="761"/>
      <c r="K420" s="750">
        <v>0</v>
      </c>
      <c r="L420" s="761">
        <v>1</v>
      </c>
      <c r="M420" s="762">
        <v>202.25</v>
      </c>
    </row>
    <row r="421" spans="1:13" ht="14.4" customHeight="1" x14ac:dyDescent="0.3">
      <c r="A421" s="743" t="s">
        <v>3894</v>
      </c>
      <c r="B421" s="745" t="s">
        <v>3749</v>
      </c>
      <c r="C421" s="745" t="s">
        <v>3150</v>
      </c>
      <c r="D421" s="745" t="s">
        <v>2753</v>
      </c>
      <c r="E421" s="745" t="s">
        <v>1601</v>
      </c>
      <c r="F421" s="761"/>
      <c r="G421" s="761"/>
      <c r="H421" s="750">
        <v>0</v>
      </c>
      <c r="I421" s="761">
        <v>1</v>
      </c>
      <c r="J421" s="761">
        <v>81.33</v>
      </c>
      <c r="K421" s="750">
        <v>1</v>
      </c>
      <c r="L421" s="761">
        <v>1</v>
      </c>
      <c r="M421" s="762">
        <v>81.33</v>
      </c>
    </row>
    <row r="422" spans="1:13" ht="14.4" customHeight="1" x14ac:dyDescent="0.3">
      <c r="A422" s="743" t="s">
        <v>3894</v>
      </c>
      <c r="B422" s="745" t="s">
        <v>3751</v>
      </c>
      <c r="C422" s="745" t="s">
        <v>4957</v>
      </c>
      <c r="D422" s="745" t="s">
        <v>3044</v>
      </c>
      <c r="E422" s="745" t="s">
        <v>3048</v>
      </c>
      <c r="F422" s="761">
        <v>1</v>
      </c>
      <c r="G422" s="761">
        <v>0</v>
      </c>
      <c r="H422" s="750"/>
      <c r="I422" s="761"/>
      <c r="J422" s="761"/>
      <c r="K422" s="750"/>
      <c r="L422" s="761">
        <v>1</v>
      </c>
      <c r="M422" s="762">
        <v>0</v>
      </c>
    </row>
    <row r="423" spans="1:13" ht="14.4" customHeight="1" x14ac:dyDescent="0.3">
      <c r="A423" s="743" t="s">
        <v>3894</v>
      </c>
      <c r="B423" s="745" t="s">
        <v>3751</v>
      </c>
      <c r="C423" s="745" t="s">
        <v>4958</v>
      </c>
      <c r="D423" s="745" t="s">
        <v>2907</v>
      </c>
      <c r="E423" s="745" t="s">
        <v>4582</v>
      </c>
      <c r="F423" s="761">
        <v>1</v>
      </c>
      <c r="G423" s="761">
        <v>0</v>
      </c>
      <c r="H423" s="750"/>
      <c r="I423" s="761"/>
      <c r="J423" s="761"/>
      <c r="K423" s="750"/>
      <c r="L423" s="761">
        <v>1</v>
      </c>
      <c r="M423" s="762">
        <v>0</v>
      </c>
    </row>
    <row r="424" spans="1:13" ht="14.4" customHeight="1" x14ac:dyDescent="0.3">
      <c r="A424" s="743" t="s">
        <v>3894</v>
      </c>
      <c r="B424" s="745" t="s">
        <v>3751</v>
      </c>
      <c r="C424" s="745" t="s">
        <v>4959</v>
      </c>
      <c r="D424" s="745" t="s">
        <v>3012</v>
      </c>
      <c r="E424" s="745" t="s">
        <v>4451</v>
      </c>
      <c r="F424" s="761">
        <v>1</v>
      </c>
      <c r="G424" s="761">
        <v>0</v>
      </c>
      <c r="H424" s="750"/>
      <c r="I424" s="761"/>
      <c r="J424" s="761"/>
      <c r="K424" s="750"/>
      <c r="L424" s="761">
        <v>1</v>
      </c>
      <c r="M424" s="762">
        <v>0</v>
      </c>
    </row>
    <row r="425" spans="1:13" ht="14.4" customHeight="1" x14ac:dyDescent="0.3">
      <c r="A425" s="743" t="s">
        <v>3894</v>
      </c>
      <c r="B425" s="745" t="s">
        <v>3751</v>
      </c>
      <c r="C425" s="745" t="s">
        <v>4960</v>
      </c>
      <c r="D425" s="745" t="s">
        <v>4937</v>
      </c>
      <c r="E425" s="745" t="s">
        <v>1105</v>
      </c>
      <c r="F425" s="761"/>
      <c r="G425" s="761"/>
      <c r="H425" s="750">
        <v>0</v>
      </c>
      <c r="I425" s="761">
        <v>1</v>
      </c>
      <c r="J425" s="761">
        <v>65.3</v>
      </c>
      <c r="K425" s="750">
        <v>1</v>
      </c>
      <c r="L425" s="761">
        <v>1</v>
      </c>
      <c r="M425" s="762">
        <v>65.3</v>
      </c>
    </row>
    <row r="426" spans="1:13" ht="14.4" customHeight="1" x14ac:dyDescent="0.3">
      <c r="A426" s="743" t="s">
        <v>3894</v>
      </c>
      <c r="B426" s="745" t="s">
        <v>3751</v>
      </c>
      <c r="C426" s="745" t="s">
        <v>4936</v>
      </c>
      <c r="D426" s="745" t="s">
        <v>4937</v>
      </c>
      <c r="E426" s="745" t="s">
        <v>3048</v>
      </c>
      <c r="F426" s="761"/>
      <c r="G426" s="761"/>
      <c r="H426" s="750">
        <v>0</v>
      </c>
      <c r="I426" s="761">
        <v>2</v>
      </c>
      <c r="J426" s="761">
        <v>391.78</v>
      </c>
      <c r="K426" s="750">
        <v>1</v>
      </c>
      <c r="L426" s="761">
        <v>2</v>
      </c>
      <c r="M426" s="762">
        <v>391.78</v>
      </c>
    </row>
    <row r="427" spans="1:13" ht="14.4" customHeight="1" x14ac:dyDescent="0.3">
      <c r="A427" s="743" t="s">
        <v>3894</v>
      </c>
      <c r="B427" s="745" t="s">
        <v>3751</v>
      </c>
      <c r="C427" s="745" t="s">
        <v>2899</v>
      </c>
      <c r="D427" s="745" t="s">
        <v>3044</v>
      </c>
      <c r="E427" s="745" t="s">
        <v>1105</v>
      </c>
      <c r="F427" s="761"/>
      <c r="G427" s="761"/>
      <c r="H427" s="750">
        <v>0</v>
      </c>
      <c r="I427" s="761">
        <v>3</v>
      </c>
      <c r="J427" s="761">
        <v>195.89999999999998</v>
      </c>
      <c r="K427" s="750">
        <v>1</v>
      </c>
      <c r="L427" s="761">
        <v>3</v>
      </c>
      <c r="M427" s="762">
        <v>195.89999999999998</v>
      </c>
    </row>
    <row r="428" spans="1:13" ht="14.4" customHeight="1" x14ac:dyDescent="0.3">
      <c r="A428" s="743" t="s">
        <v>3894</v>
      </c>
      <c r="B428" s="745" t="s">
        <v>3751</v>
      </c>
      <c r="C428" s="745" t="s">
        <v>2902</v>
      </c>
      <c r="D428" s="745" t="s">
        <v>2907</v>
      </c>
      <c r="E428" s="745" t="s">
        <v>1108</v>
      </c>
      <c r="F428" s="761"/>
      <c r="G428" s="761"/>
      <c r="H428" s="750">
        <v>0</v>
      </c>
      <c r="I428" s="761">
        <v>18</v>
      </c>
      <c r="J428" s="761">
        <v>2350.62</v>
      </c>
      <c r="K428" s="750">
        <v>1</v>
      </c>
      <c r="L428" s="761">
        <v>18</v>
      </c>
      <c r="M428" s="762">
        <v>2350.62</v>
      </c>
    </row>
    <row r="429" spans="1:13" ht="14.4" customHeight="1" x14ac:dyDescent="0.3">
      <c r="A429" s="743" t="s">
        <v>3894</v>
      </c>
      <c r="B429" s="745" t="s">
        <v>3751</v>
      </c>
      <c r="C429" s="745" t="s">
        <v>4961</v>
      </c>
      <c r="D429" s="745" t="s">
        <v>3044</v>
      </c>
      <c r="E429" s="745" t="s">
        <v>3048</v>
      </c>
      <c r="F429" s="761">
        <v>2</v>
      </c>
      <c r="G429" s="761">
        <v>0</v>
      </c>
      <c r="H429" s="750"/>
      <c r="I429" s="761"/>
      <c r="J429" s="761"/>
      <c r="K429" s="750"/>
      <c r="L429" s="761">
        <v>2</v>
      </c>
      <c r="M429" s="762">
        <v>0</v>
      </c>
    </row>
    <row r="430" spans="1:13" ht="14.4" customHeight="1" x14ac:dyDescent="0.3">
      <c r="A430" s="743" t="s">
        <v>3894</v>
      </c>
      <c r="B430" s="745" t="s">
        <v>3776</v>
      </c>
      <c r="C430" s="745" t="s">
        <v>3473</v>
      </c>
      <c r="D430" s="745" t="s">
        <v>3474</v>
      </c>
      <c r="E430" s="745" t="s">
        <v>3778</v>
      </c>
      <c r="F430" s="761"/>
      <c r="G430" s="761"/>
      <c r="H430" s="750">
        <v>0</v>
      </c>
      <c r="I430" s="761">
        <v>2</v>
      </c>
      <c r="J430" s="761">
        <v>368.44</v>
      </c>
      <c r="K430" s="750">
        <v>1</v>
      </c>
      <c r="L430" s="761">
        <v>2</v>
      </c>
      <c r="M430" s="762">
        <v>368.44</v>
      </c>
    </row>
    <row r="431" spans="1:13" ht="14.4" customHeight="1" x14ac:dyDescent="0.3">
      <c r="A431" s="743" t="s">
        <v>3894</v>
      </c>
      <c r="B431" s="745" t="s">
        <v>3783</v>
      </c>
      <c r="C431" s="745" t="s">
        <v>3500</v>
      </c>
      <c r="D431" s="745" t="s">
        <v>3501</v>
      </c>
      <c r="E431" s="745" t="s">
        <v>3784</v>
      </c>
      <c r="F431" s="761"/>
      <c r="G431" s="761"/>
      <c r="H431" s="750">
        <v>0</v>
      </c>
      <c r="I431" s="761">
        <v>2</v>
      </c>
      <c r="J431" s="761">
        <v>350.38</v>
      </c>
      <c r="K431" s="750">
        <v>1</v>
      </c>
      <c r="L431" s="761">
        <v>2</v>
      </c>
      <c r="M431" s="762">
        <v>350.38</v>
      </c>
    </row>
    <row r="432" spans="1:13" ht="14.4" customHeight="1" x14ac:dyDescent="0.3">
      <c r="A432" s="743" t="s">
        <v>3894</v>
      </c>
      <c r="B432" s="745" t="s">
        <v>3783</v>
      </c>
      <c r="C432" s="745" t="s">
        <v>3480</v>
      </c>
      <c r="D432" s="745" t="s">
        <v>3481</v>
      </c>
      <c r="E432" s="745" t="s">
        <v>3785</v>
      </c>
      <c r="F432" s="761"/>
      <c r="G432" s="761"/>
      <c r="H432" s="750">
        <v>0</v>
      </c>
      <c r="I432" s="761">
        <v>2</v>
      </c>
      <c r="J432" s="761">
        <v>233.6</v>
      </c>
      <c r="K432" s="750">
        <v>1</v>
      </c>
      <c r="L432" s="761">
        <v>2</v>
      </c>
      <c r="M432" s="762">
        <v>233.6</v>
      </c>
    </row>
    <row r="433" spans="1:13" ht="14.4" customHeight="1" x14ac:dyDescent="0.3">
      <c r="A433" s="743" t="s">
        <v>3894</v>
      </c>
      <c r="B433" s="745" t="s">
        <v>3807</v>
      </c>
      <c r="C433" s="745" t="s">
        <v>4714</v>
      </c>
      <c r="D433" s="745" t="s">
        <v>815</v>
      </c>
      <c r="E433" s="745" t="s">
        <v>4715</v>
      </c>
      <c r="F433" s="761"/>
      <c r="G433" s="761"/>
      <c r="H433" s="750"/>
      <c r="I433" s="761">
        <v>3</v>
      </c>
      <c r="J433" s="761">
        <v>0</v>
      </c>
      <c r="K433" s="750"/>
      <c r="L433" s="761">
        <v>3</v>
      </c>
      <c r="M433" s="762">
        <v>0</v>
      </c>
    </row>
    <row r="434" spans="1:13" ht="14.4" customHeight="1" x14ac:dyDescent="0.3">
      <c r="A434" s="743" t="s">
        <v>3894</v>
      </c>
      <c r="B434" s="745" t="s">
        <v>3809</v>
      </c>
      <c r="C434" s="745" t="s">
        <v>1348</v>
      </c>
      <c r="D434" s="745" t="s">
        <v>1349</v>
      </c>
      <c r="E434" s="745" t="s">
        <v>1350</v>
      </c>
      <c r="F434" s="761"/>
      <c r="G434" s="761"/>
      <c r="H434" s="750">
        <v>0</v>
      </c>
      <c r="I434" s="761">
        <v>1</v>
      </c>
      <c r="J434" s="761">
        <v>95.25</v>
      </c>
      <c r="K434" s="750">
        <v>1</v>
      </c>
      <c r="L434" s="761">
        <v>1</v>
      </c>
      <c r="M434" s="762">
        <v>95.25</v>
      </c>
    </row>
    <row r="435" spans="1:13" ht="14.4" customHeight="1" thickBot="1" x14ac:dyDescent="0.35">
      <c r="A435" s="751" t="s">
        <v>3894</v>
      </c>
      <c r="B435" s="752" t="s">
        <v>3864</v>
      </c>
      <c r="C435" s="752" t="s">
        <v>3047</v>
      </c>
      <c r="D435" s="752" t="s">
        <v>2732</v>
      </c>
      <c r="E435" s="752" t="s">
        <v>3048</v>
      </c>
      <c r="F435" s="763"/>
      <c r="G435" s="763"/>
      <c r="H435" s="757">
        <v>0</v>
      </c>
      <c r="I435" s="763">
        <v>1</v>
      </c>
      <c r="J435" s="763">
        <v>356.47</v>
      </c>
      <c r="K435" s="757">
        <v>1</v>
      </c>
      <c r="L435" s="763">
        <v>1</v>
      </c>
      <c r="M435" s="764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549</v>
      </c>
      <c r="B5" s="644" t="s">
        <v>550</v>
      </c>
      <c r="C5" s="645" t="s">
        <v>551</v>
      </c>
      <c r="D5" s="645" t="s">
        <v>551</v>
      </c>
      <c r="E5" s="645"/>
      <c r="F5" s="645" t="s">
        <v>551</v>
      </c>
      <c r="G5" s="645" t="s">
        <v>551</v>
      </c>
      <c r="H5" s="645" t="s">
        <v>551</v>
      </c>
      <c r="I5" s="646" t="s">
        <v>551</v>
      </c>
      <c r="J5" s="647" t="s">
        <v>74</v>
      </c>
    </row>
    <row r="6" spans="1:10" ht="14.4" customHeight="1" x14ac:dyDescent="0.3">
      <c r="A6" s="643" t="s">
        <v>549</v>
      </c>
      <c r="B6" s="644" t="s">
        <v>354</v>
      </c>
      <c r="C6" s="645">
        <v>9.6630500000000001</v>
      </c>
      <c r="D6" s="645">
        <v>7.7480499999989991</v>
      </c>
      <c r="E6" s="645"/>
      <c r="F6" s="645">
        <v>6.7190300000000001</v>
      </c>
      <c r="G6" s="645">
        <v>8.1233695437716662</v>
      </c>
      <c r="H6" s="645">
        <v>-1.4043395437716661</v>
      </c>
      <c r="I6" s="646">
        <v>0.82712351860830968</v>
      </c>
      <c r="J6" s="647" t="s">
        <v>1</v>
      </c>
    </row>
    <row r="7" spans="1:10" ht="14.4" customHeight="1" x14ac:dyDescent="0.3">
      <c r="A7" s="643" t="s">
        <v>549</v>
      </c>
      <c r="B7" s="644" t="s">
        <v>355</v>
      </c>
      <c r="C7" s="645">
        <v>0.29615000000000002</v>
      </c>
      <c r="D7" s="645">
        <v>1.0653900000000001</v>
      </c>
      <c r="E7" s="645"/>
      <c r="F7" s="645">
        <v>0.37752000000000002</v>
      </c>
      <c r="G7" s="645">
        <v>1.0822684147599999</v>
      </c>
      <c r="H7" s="645">
        <v>-0.70474841475999983</v>
      </c>
      <c r="I7" s="646">
        <v>0.34882289351825679</v>
      </c>
      <c r="J7" s="647" t="s">
        <v>1</v>
      </c>
    </row>
    <row r="8" spans="1:10" ht="14.4" customHeight="1" x14ac:dyDescent="0.3">
      <c r="A8" s="643" t="s">
        <v>549</v>
      </c>
      <c r="B8" s="644" t="s">
        <v>356</v>
      </c>
      <c r="C8" s="645">
        <v>186.10086000000001</v>
      </c>
      <c r="D8" s="645">
        <v>192.415269999999</v>
      </c>
      <c r="E8" s="645"/>
      <c r="F8" s="645">
        <v>211.0112</v>
      </c>
      <c r="G8" s="645">
        <v>207.77704436134167</v>
      </c>
      <c r="H8" s="645">
        <v>3.2341556386583363</v>
      </c>
      <c r="I8" s="646">
        <v>1.0155655098887337</v>
      </c>
      <c r="J8" s="647" t="s">
        <v>1</v>
      </c>
    </row>
    <row r="9" spans="1:10" ht="14.4" customHeight="1" x14ac:dyDescent="0.3">
      <c r="A9" s="643" t="s">
        <v>549</v>
      </c>
      <c r="B9" s="644" t="s">
        <v>357</v>
      </c>
      <c r="C9" s="645">
        <v>246.77180999999999</v>
      </c>
      <c r="D9" s="645">
        <v>230.95419000000004</v>
      </c>
      <c r="E9" s="645"/>
      <c r="F9" s="645">
        <v>198.34601000000001</v>
      </c>
      <c r="G9" s="645">
        <v>224.80063933126416</v>
      </c>
      <c r="H9" s="645">
        <v>-26.454629331264158</v>
      </c>
      <c r="I9" s="646">
        <v>0.88231959922373326</v>
      </c>
      <c r="J9" s="647" t="s">
        <v>1</v>
      </c>
    </row>
    <row r="10" spans="1:10" ht="14.4" customHeight="1" x14ac:dyDescent="0.3">
      <c r="A10" s="643" t="s">
        <v>549</v>
      </c>
      <c r="B10" s="644" t="s">
        <v>358</v>
      </c>
      <c r="C10" s="645">
        <v>29.617450000000002</v>
      </c>
      <c r="D10" s="645">
        <v>42.874049999998</v>
      </c>
      <c r="E10" s="645"/>
      <c r="F10" s="645">
        <v>41.328900000000004</v>
      </c>
      <c r="G10" s="645">
        <v>40.450527189689176</v>
      </c>
      <c r="H10" s="645">
        <v>0.87837281031082881</v>
      </c>
      <c r="I10" s="646">
        <v>1.0217147432020299</v>
      </c>
      <c r="J10" s="647" t="s">
        <v>1</v>
      </c>
    </row>
    <row r="11" spans="1:10" ht="14.4" customHeight="1" x14ac:dyDescent="0.3">
      <c r="A11" s="643" t="s">
        <v>549</v>
      </c>
      <c r="B11" s="644" t="s">
        <v>359</v>
      </c>
      <c r="C11" s="645" t="s">
        <v>551</v>
      </c>
      <c r="D11" s="645">
        <v>1.2554799999999999</v>
      </c>
      <c r="E11" s="645"/>
      <c r="F11" s="645">
        <v>0</v>
      </c>
      <c r="G11" s="645">
        <v>1.0257478493925001</v>
      </c>
      <c r="H11" s="645">
        <v>-1.0257478493925001</v>
      </c>
      <c r="I11" s="646">
        <v>0</v>
      </c>
      <c r="J11" s="647" t="s">
        <v>1</v>
      </c>
    </row>
    <row r="12" spans="1:10" ht="14.4" customHeight="1" x14ac:dyDescent="0.3">
      <c r="A12" s="643" t="s">
        <v>549</v>
      </c>
      <c r="B12" s="644" t="s">
        <v>360</v>
      </c>
      <c r="C12" s="645">
        <v>3.69733</v>
      </c>
      <c r="D12" s="645">
        <v>3.2680000000000002</v>
      </c>
      <c r="E12" s="645"/>
      <c r="F12" s="645">
        <v>6.4640000000000004</v>
      </c>
      <c r="G12" s="645">
        <v>3.4612733617341664</v>
      </c>
      <c r="H12" s="645">
        <v>3.002726638265834</v>
      </c>
      <c r="I12" s="646">
        <v>1.8675208007152051</v>
      </c>
      <c r="J12" s="647" t="s">
        <v>1</v>
      </c>
    </row>
    <row r="13" spans="1:10" ht="14.4" customHeight="1" x14ac:dyDescent="0.3">
      <c r="A13" s="643" t="s">
        <v>549</v>
      </c>
      <c r="B13" s="644" t="s">
        <v>361</v>
      </c>
      <c r="C13" s="645">
        <v>87.049899999999994</v>
      </c>
      <c r="D13" s="645">
        <v>80.933299999999022</v>
      </c>
      <c r="E13" s="645"/>
      <c r="F13" s="645">
        <v>101.40710000000001</v>
      </c>
      <c r="G13" s="645">
        <v>88.245191657801669</v>
      </c>
      <c r="H13" s="645">
        <v>13.161908342198345</v>
      </c>
      <c r="I13" s="646">
        <v>1.1491515638975296</v>
      </c>
      <c r="J13" s="647" t="s">
        <v>1</v>
      </c>
    </row>
    <row r="14" spans="1:10" ht="14.4" customHeight="1" x14ac:dyDescent="0.3">
      <c r="A14" s="643" t="s">
        <v>549</v>
      </c>
      <c r="B14" s="644" t="s">
        <v>362</v>
      </c>
      <c r="C14" s="645">
        <v>0</v>
      </c>
      <c r="D14" s="645">
        <v>6.6946499999999993</v>
      </c>
      <c r="E14" s="645"/>
      <c r="F14" s="645">
        <v>2.6778</v>
      </c>
      <c r="G14" s="645">
        <v>5.5788487852275006</v>
      </c>
      <c r="H14" s="645">
        <v>-2.9010487852275006</v>
      </c>
      <c r="I14" s="646">
        <v>0.47999150059250112</v>
      </c>
      <c r="J14" s="647" t="s">
        <v>1</v>
      </c>
    </row>
    <row r="15" spans="1:10" ht="14.4" customHeight="1" x14ac:dyDescent="0.3">
      <c r="A15" s="643" t="s">
        <v>549</v>
      </c>
      <c r="B15" s="644" t="s">
        <v>552</v>
      </c>
      <c r="C15" s="645">
        <v>563.19655</v>
      </c>
      <c r="D15" s="645">
        <v>567.20837999999503</v>
      </c>
      <c r="E15" s="645"/>
      <c r="F15" s="645">
        <v>568.33155999999997</v>
      </c>
      <c r="G15" s="645">
        <v>580.54491049498245</v>
      </c>
      <c r="H15" s="645">
        <v>-12.213350494982478</v>
      </c>
      <c r="I15" s="646">
        <v>0.97896226411739762</v>
      </c>
      <c r="J15" s="647" t="s">
        <v>553</v>
      </c>
    </row>
    <row r="17" spans="1:10" ht="14.4" customHeight="1" x14ac:dyDescent="0.3">
      <c r="A17" s="643" t="s">
        <v>549</v>
      </c>
      <c r="B17" s="644" t="s">
        <v>550</v>
      </c>
      <c r="C17" s="645" t="s">
        <v>551</v>
      </c>
      <c r="D17" s="645" t="s">
        <v>551</v>
      </c>
      <c r="E17" s="645"/>
      <c r="F17" s="645" t="s">
        <v>551</v>
      </c>
      <c r="G17" s="645" t="s">
        <v>551</v>
      </c>
      <c r="H17" s="645" t="s">
        <v>551</v>
      </c>
      <c r="I17" s="646" t="s">
        <v>551</v>
      </c>
      <c r="J17" s="647" t="s">
        <v>74</v>
      </c>
    </row>
    <row r="18" spans="1:10" ht="14.4" customHeight="1" x14ac:dyDescent="0.3">
      <c r="A18" s="643" t="s">
        <v>559</v>
      </c>
      <c r="B18" s="644" t="s">
        <v>560</v>
      </c>
      <c r="C18" s="645" t="s">
        <v>551</v>
      </c>
      <c r="D18" s="645" t="s">
        <v>551</v>
      </c>
      <c r="E18" s="645"/>
      <c r="F18" s="645" t="s">
        <v>551</v>
      </c>
      <c r="G18" s="645" t="s">
        <v>551</v>
      </c>
      <c r="H18" s="645" t="s">
        <v>551</v>
      </c>
      <c r="I18" s="646" t="s">
        <v>551</v>
      </c>
      <c r="J18" s="647" t="s">
        <v>0</v>
      </c>
    </row>
    <row r="19" spans="1:10" ht="14.4" customHeight="1" x14ac:dyDescent="0.3">
      <c r="A19" s="643" t="s">
        <v>559</v>
      </c>
      <c r="B19" s="644" t="s">
        <v>354</v>
      </c>
      <c r="C19" s="645">
        <v>9.6630500000000001</v>
      </c>
      <c r="D19" s="645">
        <v>7.7480499999989991</v>
      </c>
      <c r="E19" s="645"/>
      <c r="F19" s="645">
        <v>6.7190300000000001</v>
      </c>
      <c r="G19" s="645">
        <v>8.1233695437716662</v>
      </c>
      <c r="H19" s="645">
        <v>-1.4043395437716661</v>
      </c>
      <c r="I19" s="646">
        <v>0.82712351860830968</v>
      </c>
      <c r="J19" s="647" t="s">
        <v>1</v>
      </c>
    </row>
    <row r="20" spans="1:10" ht="14.4" customHeight="1" x14ac:dyDescent="0.3">
      <c r="A20" s="643" t="s">
        <v>559</v>
      </c>
      <c r="B20" s="644" t="s">
        <v>355</v>
      </c>
      <c r="C20" s="645">
        <v>0.23175000000000001</v>
      </c>
      <c r="D20" s="645">
        <v>1.0653900000000001</v>
      </c>
      <c r="E20" s="645"/>
      <c r="F20" s="645">
        <v>0.37752000000000002</v>
      </c>
      <c r="G20" s="645">
        <v>1.0822684147599999</v>
      </c>
      <c r="H20" s="645">
        <v>-0.70474841475999983</v>
      </c>
      <c r="I20" s="646">
        <v>0.34882289351825679</v>
      </c>
      <c r="J20" s="647" t="s">
        <v>1</v>
      </c>
    </row>
    <row r="21" spans="1:10" ht="14.4" customHeight="1" x14ac:dyDescent="0.3">
      <c r="A21" s="643" t="s">
        <v>559</v>
      </c>
      <c r="B21" s="644" t="s">
        <v>356</v>
      </c>
      <c r="C21" s="645">
        <v>185.20089000000002</v>
      </c>
      <c r="D21" s="645">
        <v>191.81985</v>
      </c>
      <c r="E21" s="645"/>
      <c r="F21" s="645">
        <v>210.79560000000001</v>
      </c>
      <c r="G21" s="645">
        <v>207.14706500629501</v>
      </c>
      <c r="H21" s="645">
        <v>3.6485349937049989</v>
      </c>
      <c r="I21" s="646">
        <v>1.0176132594183467</v>
      </c>
      <c r="J21" s="647" t="s">
        <v>1</v>
      </c>
    </row>
    <row r="22" spans="1:10" ht="14.4" customHeight="1" x14ac:dyDescent="0.3">
      <c r="A22" s="643" t="s">
        <v>559</v>
      </c>
      <c r="B22" s="644" t="s">
        <v>357</v>
      </c>
      <c r="C22" s="645">
        <v>232.85527999999999</v>
      </c>
      <c r="D22" s="645">
        <v>218.78715000000003</v>
      </c>
      <c r="E22" s="645"/>
      <c r="F22" s="645">
        <v>185.62969000000001</v>
      </c>
      <c r="G22" s="645">
        <v>210.57877860394751</v>
      </c>
      <c r="H22" s="645">
        <v>-24.949088603947501</v>
      </c>
      <c r="I22" s="646">
        <v>0.88152135381661001</v>
      </c>
      <c r="J22" s="647" t="s">
        <v>1</v>
      </c>
    </row>
    <row r="23" spans="1:10" ht="14.4" customHeight="1" x14ac:dyDescent="0.3">
      <c r="A23" s="643" t="s">
        <v>559</v>
      </c>
      <c r="B23" s="644" t="s">
        <v>358</v>
      </c>
      <c r="C23" s="645">
        <v>26.193450000000002</v>
      </c>
      <c r="D23" s="645">
        <v>38.144049999998998</v>
      </c>
      <c r="E23" s="645"/>
      <c r="F23" s="645">
        <v>37.243900000000004</v>
      </c>
      <c r="G23" s="645">
        <v>36.58917444964834</v>
      </c>
      <c r="H23" s="645">
        <v>0.6547255503516638</v>
      </c>
      <c r="I23" s="646">
        <v>1.017893968918393</v>
      </c>
      <c r="J23" s="647" t="s">
        <v>1</v>
      </c>
    </row>
    <row r="24" spans="1:10" ht="14.4" customHeight="1" x14ac:dyDescent="0.3">
      <c r="A24" s="643" t="s">
        <v>559</v>
      </c>
      <c r="B24" s="644" t="s">
        <v>359</v>
      </c>
      <c r="C24" s="645" t="s">
        <v>551</v>
      </c>
      <c r="D24" s="645">
        <v>1.2554799999999999</v>
      </c>
      <c r="E24" s="645"/>
      <c r="F24" s="645">
        <v>0</v>
      </c>
      <c r="G24" s="645">
        <v>1.0257478493925001</v>
      </c>
      <c r="H24" s="645">
        <v>-1.0257478493925001</v>
      </c>
      <c r="I24" s="646">
        <v>0</v>
      </c>
      <c r="J24" s="647" t="s">
        <v>1</v>
      </c>
    </row>
    <row r="25" spans="1:10" ht="14.4" customHeight="1" x14ac:dyDescent="0.3">
      <c r="A25" s="643" t="s">
        <v>559</v>
      </c>
      <c r="B25" s="644" t="s">
        <v>360</v>
      </c>
      <c r="C25" s="645">
        <v>3.6133299999999999</v>
      </c>
      <c r="D25" s="645">
        <v>2.9830000000000001</v>
      </c>
      <c r="E25" s="645"/>
      <c r="F25" s="645">
        <v>5.8960000000000008</v>
      </c>
      <c r="G25" s="645">
        <v>3.0637697526441663</v>
      </c>
      <c r="H25" s="645">
        <v>2.8322302473558345</v>
      </c>
      <c r="I25" s="646">
        <v>1.9244265973027173</v>
      </c>
      <c r="J25" s="647" t="s">
        <v>1</v>
      </c>
    </row>
    <row r="26" spans="1:10" ht="14.4" customHeight="1" x14ac:dyDescent="0.3">
      <c r="A26" s="643" t="s">
        <v>559</v>
      </c>
      <c r="B26" s="644" t="s">
        <v>361</v>
      </c>
      <c r="C26" s="645">
        <v>86.877899999999997</v>
      </c>
      <c r="D26" s="645">
        <v>80.441299999999018</v>
      </c>
      <c r="E26" s="645"/>
      <c r="F26" s="645">
        <v>101.40710000000001</v>
      </c>
      <c r="G26" s="645">
        <v>87.829389960432508</v>
      </c>
      <c r="H26" s="645">
        <v>13.577710039567506</v>
      </c>
      <c r="I26" s="646">
        <v>1.1545918746069432</v>
      </c>
      <c r="J26" s="647" t="s">
        <v>1</v>
      </c>
    </row>
    <row r="27" spans="1:10" ht="14.4" customHeight="1" x14ac:dyDescent="0.3">
      <c r="A27" s="643" t="s">
        <v>559</v>
      </c>
      <c r="B27" s="644" t="s">
        <v>362</v>
      </c>
      <c r="C27" s="645">
        <v>0</v>
      </c>
      <c r="D27" s="645">
        <v>6.6946499999999993</v>
      </c>
      <c r="E27" s="645"/>
      <c r="F27" s="645">
        <v>2.6778</v>
      </c>
      <c r="G27" s="645">
        <v>5.5788487852275006</v>
      </c>
      <c r="H27" s="645">
        <v>-2.9010487852275006</v>
      </c>
      <c r="I27" s="646">
        <v>0.47999150059250112</v>
      </c>
      <c r="J27" s="647" t="s">
        <v>1</v>
      </c>
    </row>
    <row r="28" spans="1:10" ht="14.4" customHeight="1" x14ac:dyDescent="0.3">
      <c r="A28" s="643" t="s">
        <v>559</v>
      </c>
      <c r="B28" s="644" t="s">
        <v>561</v>
      </c>
      <c r="C28" s="645">
        <v>544.63564999999994</v>
      </c>
      <c r="D28" s="645">
        <v>548.9389199999971</v>
      </c>
      <c r="E28" s="645"/>
      <c r="F28" s="645">
        <v>550.74664000000007</v>
      </c>
      <c r="G28" s="645">
        <v>561.01841236611915</v>
      </c>
      <c r="H28" s="645">
        <v>-10.27177236611908</v>
      </c>
      <c r="I28" s="646">
        <v>0.98169084625440828</v>
      </c>
      <c r="J28" s="647" t="s">
        <v>557</v>
      </c>
    </row>
    <row r="29" spans="1:10" ht="14.4" customHeight="1" x14ac:dyDescent="0.3">
      <c r="A29" s="643" t="s">
        <v>551</v>
      </c>
      <c r="B29" s="644" t="s">
        <v>551</v>
      </c>
      <c r="C29" s="645" t="s">
        <v>551</v>
      </c>
      <c r="D29" s="645" t="s">
        <v>551</v>
      </c>
      <c r="E29" s="645"/>
      <c r="F29" s="645" t="s">
        <v>551</v>
      </c>
      <c r="G29" s="645" t="s">
        <v>551</v>
      </c>
      <c r="H29" s="645" t="s">
        <v>551</v>
      </c>
      <c r="I29" s="646" t="s">
        <v>551</v>
      </c>
      <c r="J29" s="647" t="s">
        <v>558</v>
      </c>
    </row>
    <row r="30" spans="1:10" ht="14.4" customHeight="1" x14ac:dyDescent="0.3">
      <c r="A30" s="643" t="s">
        <v>562</v>
      </c>
      <c r="B30" s="644" t="s">
        <v>563</v>
      </c>
      <c r="C30" s="645" t="s">
        <v>551</v>
      </c>
      <c r="D30" s="645" t="s">
        <v>551</v>
      </c>
      <c r="E30" s="645"/>
      <c r="F30" s="645" t="s">
        <v>551</v>
      </c>
      <c r="G30" s="645" t="s">
        <v>551</v>
      </c>
      <c r="H30" s="645" t="s">
        <v>551</v>
      </c>
      <c r="I30" s="646" t="s">
        <v>551</v>
      </c>
      <c r="J30" s="647" t="s">
        <v>0</v>
      </c>
    </row>
    <row r="31" spans="1:10" ht="14.4" customHeight="1" x14ac:dyDescent="0.3">
      <c r="A31" s="643" t="s">
        <v>562</v>
      </c>
      <c r="B31" s="644" t="s">
        <v>355</v>
      </c>
      <c r="C31" s="645">
        <v>6.4399999999999999E-2</v>
      </c>
      <c r="D31" s="645" t="s">
        <v>551</v>
      </c>
      <c r="E31" s="645"/>
      <c r="F31" s="645" t="s">
        <v>551</v>
      </c>
      <c r="G31" s="645" t="s">
        <v>551</v>
      </c>
      <c r="H31" s="645" t="s">
        <v>551</v>
      </c>
      <c r="I31" s="646" t="s">
        <v>551</v>
      </c>
      <c r="J31" s="647" t="s">
        <v>1</v>
      </c>
    </row>
    <row r="32" spans="1:10" ht="14.4" customHeight="1" x14ac:dyDescent="0.3">
      <c r="A32" s="643" t="s">
        <v>562</v>
      </c>
      <c r="B32" s="644" t="s">
        <v>356</v>
      </c>
      <c r="C32" s="645">
        <v>0.89997000000000005</v>
      </c>
      <c r="D32" s="645">
        <v>0.59541999999899997</v>
      </c>
      <c r="E32" s="645"/>
      <c r="F32" s="645">
        <v>0.21560000000000001</v>
      </c>
      <c r="G32" s="645">
        <v>0.62997935504666658</v>
      </c>
      <c r="H32" s="645">
        <v>-0.41437935504666656</v>
      </c>
      <c r="I32" s="646">
        <v>0.34223343713228371</v>
      </c>
      <c r="J32" s="647" t="s">
        <v>1</v>
      </c>
    </row>
    <row r="33" spans="1:10" ht="14.4" customHeight="1" x14ac:dyDescent="0.3">
      <c r="A33" s="643" t="s">
        <v>562</v>
      </c>
      <c r="B33" s="644" t="s">
        <v>357</v>
      </c>
      <c r="C33" s="645">
        <v>13.91653</v>
      </c>
      <c r="D33" s="645">
        <v>12.16704</v>
      </c>
      <c r="E33" s="645"/>
      <c r="F33" s="645">
        <v>12.716320000000001</v>
      </c>
      <c r="G33" s="645">
        <v>14.221860727316667</v>
      </c>
      <c r="H33" s="645">
        <v>-1.5055407273166654</v>
      </c>
      <c r="I33" s="646">
        <v>0.89413897687628907</v>
      </c>
      <c r="J33" s="647" t="s">
        <v>1</v>
      </c>
    </row>
    <row r="34" spans="1:10" ht="14.4" customHeight="1" x14ac:dyDescent="0.3">
      <c r="A34" s="643" t="s">
        <v>562</v>
      </c>
      <c r="B34" s="644" t="s">
        <v>358</v>
      </c>
      <c r="C34" s="645">
        <v>3.4239999999999999</v>
      </c>
      <c r="D34" s="645">
        <v>4.7299999999990003</v>
      </c>
      <c r="E34" s="645"/>
      <c r="F34" s="645">
        <v>4.0849999999999991</v>
      </c>
      <c r="G34" s="645">
        <v>3.8613527400408332</v>
      </c>
      <c r="H34" s="645">
        <v>0.2236472599591659</v>
      </c>
      <c r="I34" s="646">
        <v>1.0579194067509101</v>
      </c>
      <c r="J34" s="647" t="s">
        <v>1</v>
      </c>
    </row>
    <row r="35" spans="1:10" ht="14.4" customHeight="1" x14ac:dyDescent="0.3">
      <c r="A35" s="643" t="s">
        <v>562</v>
      </c>
      <c r="B35" s="644" t="s">
        <v>360</v>
      </c>
      <c r="C35" s="645">
        <v>8.4000000000000005E-2</v>
      </c>
      <c r="D35" s="645">
        <v>0.28500000000000003</v>
      </c>
      <c r="E35" s="645"/>
      <c r="F35" s="645">
        <v>0.56800000000000006</v>
      </c>
      <c r="G35" s="645">
        <v>0.39750360908999999</v>
      </c>
      <c r="H35" s="645">
        <v>0.17049639091000007</v>
      </c>
      <c r="I35" s="646">
        <v>1.4289178437909416</v>
      </c>
      <c r="J35" s="647" t="s">
        <v>1</v>
      </c>
    </row>
    <row r="36" spans="1:10" ht="14.4" customHeight="1" x14ac:dyDescent="0.3">
      <c r="A36" s="643" t="s">
        <v>562</v>
      </c>
      <c r="B36" s="644" t="s">
        <v>361</v>
      </c>
      <c r="C36" s="645">
        <v>0.17199999999999999</v>
      </c>
      <c r="D36" s="645">
        <v>0.49199999999999999</v>
      </c>
      <c r="E36" s="645"/>
      <c r="F36" s="645">
        <v>0</v>
      </c>
      <c r="G36" s="645">
        <v>0.41580169736916667</v>
      </c>
      <c r="H36" s="645">
        <v>-0.41580169736916667</v>
      </c>
      <c r="I36" s="646">
        <v>0</v>
      </c>
      <c r="J36" s="647" t="s">
        <v>1</v>
      </c>
    </row>
    <row r="37" spans="1:10" ht="14.4" customHeight="1" x14ac:dyDescent="0.3">
      <c r="A37" s="643" t="s">
        <v>562</v>
      </c>
      <c r="B37" s="644" t="s">
        <v>564</v>
      </c>
      <c r="C37" s="645">
        <v>18.5609</v>
      </c>
      <c r="D37" s="645">
        <v>18.269459999998002</v>
      </c>
      <c r="E37" s="645"/>
      <c r="F37" s="645">
        <v>17.58492</v>
      </c>
      <c r="G37" s="645">
        <v>19.526498128863331</v>
      </c>
      <c r="H37" s="645">
        <v>-1.9415781288633305</v>
      </c>
      <c r="I37" s="646">
        <v>0.90056700817268598</v>
      </c>
      <c r="J37" s="647" t="s">
        <v>557</v>
      </c>
    </row>
    <row r="38" spans="1:10" ht="14.4" customHeight="1" x14ac:dyDescent="0.3">
      <c r="A38" s="643" t="s">
        <v>551</v>
      </c>
      <c r="B38" s="644" t="s">
        <v>551</v>
      </c>
      <c r="C38" s="645" t="s">
        <v>551</v>
      </c>
      <c r="D38" s="645" t="s">
        <v>551</v>
      </c>
      <c r="E38" s="645"/>
      <c r="F38" s="645" t="s">
        <v>551</v>
      </c>
      <c r="G38" s="645" t="s">
        <v>551</v>
      </c>
      <c r="H38" s="645" t="s">
        <v>551</v>
      </c>
      <c r="I38" s="646" t="s">
        <v>551</v>
      </c>
      <c r="J38" s="647" t="s">
        <v>558</v>
      </c>
    </row>
    <row r="39" spans="1:10" ht="14.4" customHeight="1" x14ac:dyDescent="0.3">
      <c r="A39" s="643" t="s">
        <v>549</v>
      </c>
      <c r="B39" s="644" t="s">
        <v>552</v>
      </c>
      <c r="C39" s="645">
        <v>563.19654999999989</v>
      </c>
      <c r="D39" s="645">
        <v>567.20837999999503</v>
      </c>
      <c r="E39" s="645"/>
      <c r="F39" s="645">
        <v>568.33156000000008</v>
      </c>
      <c r="G39" s="645">
        <v>580.54491049498245</v>
      </c>
      <c r="H39" s="645">
        <v>-12.213350494982365</v>
      </c>
      <c r="I39" s="646">
        <v>0.97896226411739784</v>
      </c>
      <c r="J39" s="647" t="s">
        <v>553</v>
      </c>
    </row>
  </sheetData>
  <mergeCells count="3">
    <mergeCell ref="A1:I1"/>
    <mergeCell ref="F3:I3"/>
    <mergeCell ref="C4:D4"/>
  </mergeCells>
  <conditionalFormatting sqref="F16 F40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39">
    <cfRule type="expression" dxfId="29" priority="5">
      <formula>$H17&gt;0</formula>
    </cfRule>
  </conditionalFormatting>
  <conditionalFormatting sqref="A17:A39">
    <cfRule type="expression" dxfId="28" priority="2">
      <formula>AND($J17&lt;&gt;"mezeraKL",$J17&lt;&gt;"")</formula>
    </cfRule>
  </conditionalFormatting>
  <conditionalFormatting sqref="I17:I39">
    <cfRule type="expression" dxfId="27" priority="6">
      <formula>$I17&gt;1</formula>
    </cfRule>
  </conditionalFormatting>
  <conditionalFormatting sqref="B17:B39">
    <cfRule type="expression" dxfId="26" priority="1">
      <formula>OR($J17="NS",$J17="SumaNS",$J17="Účet")</formula>
    </cfRule>
  </conditionalFormatting>
  <conditionalFormatting sqref="A17:D39 F17:I39">
    <cfRule type="expression" dxfId="25" priority="8">
      <formula>AND($J17&lt;&gt;"",$J17&lt;&gt;"mezeraKL")</formula>
    </cfRule>
  </conditionalFormatting>
  <conditionalFormatting sqref="B17:D39 F17:I39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9 F17:I39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2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5362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2.5549026197204618</v>
      </c>
      <c r="J3" s="207">
        <f>SUBTOTAL(9,J5:J1048576)</f>
        <v>222581</v>
      </c>
      <c r="K3" s="208">
        <f>SUBTOTAL(9,K5:K1048576)</f>
        <v>568672.78000000014</v>
      </c>
    </row>
    <row r="4" spans="1:11" s="338" customFormat="1" ht="14.4" customHeight="1" thickBot="1" x14ac:dyDescent="0.35">
      <c r="A4" s="772" t="s">
        <v>4</v>
      </c>
      <c r="B4" s="773" t="s">
        <v>5</v>
      </c>
      <c r="C4" s="773" t="s">
        <v>0</v>
      </c>
      <c r="D4" s="773" t="s">
        <v>6</v>
      </c>
      <c r="E4" s="773" t="s">
        <v>7</v>
      </c>
      <c r="F4" s="773" t="s">
        <v>1</v>
      </c>
      <c r="G4" s="773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6" t="s">
        <v>549</v>
      </c>
      <c r="B5" s="737" t="s">
        <v>550</v>
      </c>
      <c r="C5" s="740" t="s">
        <v>559</v>
      </c>
      <c r="D5" s="774" t="s">
        <v>3573</v>
      </c>
      <c r="E5" s="740" t="s">
        <v>5346</v>
      </c>
      <c r="F5" s="774" t="s">
        <v>5347</v>
      </c>
      <c r="G5" s="740" t="s">
        <v>4992</v>
      </c>
      <c r="H5" s="740" t="s">
        <v>4993</v>
      </c>
      <c r="I5" s="229">
        <v>156.11500000000001</v>
      </c>
      <c r="J5" s="229">
        <v>2</v>
      </c>
      <c r="K5" s="760">
        <v>312.23</v>
      </c>
    </row>
    <row r="6" spans="1:11" ht="14.4" customHeight="1" x14ac:dyDescent="0.3">
      <c r="A6" s="743" t="s">
        <v>549</v>
      </c>
      <c r="B6" s="745" t="s">
        <v>550</v>
      </c>
      <c r="C6" s="748" t="s">
        <v>559</v>
      </c>
      <c r="D6" s="775" t="s">
        <v>3573</v>
      </c>
      <c r="E6" s="748" t="s">
        <v>5346</v>
      </c>
      <c r="F6" s="775" t="s">
        <v>5347</v>
      </c>
      <c r="G6" s="748" t="s">
        <v>4994</v>
      </c>
      <c r="H6" s="748" t="s">
        <v>4995</v>
      </c>
      <c r="I6" s="761">
        <v>183.09</v>
      </c>
      <c r="J6" s="761">
        <v>2</v>
      </c>
      <c r="K6" s="762">
        <v>366.18</v>
      </c>
    </row>
    <row r="7" spans="1:11" ht="14.4" customHeight="1" x14ac:dyDescent="0.3">
      <c r="A7" s="743" t="s">
        <v>549</v>
      </c>
      <c r="B7" s="745" t="s">
        <v>550</v>
      </c>
      <c r="C7" s="748" t="s">
        <v>559</v>
      </c>
      <c r="D7" s="775" t="s">
        <v>3573</v>
      </c>
      <c r="E7" s="748" t="s">
        <v>5346</v>
      </c>
      <c r="F7" s="775" t="s">
        <v>5347</v>
      </c>
      <c r="G7" s="748" t="s">
        <v>4996</v>
      </c>
      <c r="H7" s="748" t="s">
        <v>4997</v>
      </c>
      <c r="I7" s="761">
        <v>4.3006249999999993</v>
      </c>
      <c r="J7" s="761">
        <v>360</v>
      </c>
      <c r="K7" s="762">
        <v>1548.2400000000005</v>
      </c>
    </row>
    <row r="8" spans="1:11" ht="14.4" customHeight="1" x14ac:dyDescent="0.3">
      <c r="A8" s="743" t="s">
        <v>549</v>
      </c>
      <c r="B8" s="745" t="s">
        <v>550</v>
      </c>
      <c r="C8" s="748" t="s">
        <v>559</v>
      </c>
      <c r="D8" s="775" t="s">
        <v>3573</v>
      </c>
      <c r="E8" s="748" t="s">
        <v>5346</v>
      </c>
      <c r="F8" s="775" t="s">
        <v>5347</v>
      </c>
      <c r="G8" s="748" t="s">
        <v>4998</v>
      </c>
      <c r="H8" s="748" t="s">
        <v>4999</v>
      </c>
      <c r="I8" s="761">
        <v>4.5366666666666662</v>
      </c>
      <c r="J8" s="761">
        <v>250</v>
      </c>
      <c r="K8" s="762">
        <v>1130.5</v>
      </c>
    </row>
    <row r="9" spans="1:11" ht="14.4" customHeight="1" x14ac:dyDescent="0.3">
      <c r="A9" s="743" t="s">
        <v>549</v>
      </c>
      <c r="B9" s="745" t="s">
        <v>550</v>
      </c>
      <c r="C9" s="748" t="s">
        <v>559</v>
      </c>
      <c r="D9" s="775" t="s">
        <v>3573</v>
      </c>
      <c r="E9" s="748" t="s">
        <v>5346</v>
      </c>
      <c r="F9" s="775" t="s">
        <v>5347</v>
      </c>
      <c r="G9" s="748" t="s">
        <v>5000</v>
      </c>
      <c r="H9" s="748" t="s">
        <v>5001</v>
      </c>
      <c r="I9" s="761">
        <v>82.8</v>
      </c>
      <c r="J9" s="761">
        <v>4</v>
      </c>
      <c r="K9" s="762">
        <v>331.2</v>
      </c>
    </row>
    <row r="10" spans="1:11" ht="14.4" customHeight="1" x14ac:dyDescent="0.3">
      <c r="A10" s="743" t="s">
        <v>549</v>
      </c>
      <c r="B10" s="745" t="s">
        <v>550</v>
      </c>
      <c r="C10" s="748" t="s">
        <v>559</v>
      </c>
      <c r="D10" s="775" t="s">
        <v>3573</v>
      </c>
      <c r="E10" s="748" t="s">
        <v>5346</v>
      </c>
      <c r="F10" s="775" t="s">
        <v>5347</v>
      </c>
      <c r="G10" s="748" t="s">
        <v>5002</v>
      </c>
      <c r="H10" s="748" t="s">
        <v>5003</v>
      </c>
      <c r="I10" s="761">
        <v>73.213333333333324</v>
      </c>
      <c r="J10" s="761">
        <v>30</v>
      </c>
      <c r="K10" s="762">
        <v>2196.41</v>
      </c>
    </row>
    <row r="11" spans="1:11" ht="14.4" customHeight="1" x14ac:dyDescent="0.3">
      <c r="A11" s="743" t="s">
        <v>549</v>
      </c>
      <c r="B11" s="745" t="s">
        <v>550</v>
      </c>
      <c r="C11" s="748" t="s">
        <v>559</v>
      </c>
      <c r="D11" s="775" t="s">
        <v>3573</v>
      </c>
      <c r="E11" s="748" t="s">
        <v>5346</v>
      </c>
      <c r="F11" s="775" t="s">
        <v>5347</v>
      </c>
      <c r="G11" s="748" t="s">
        <v>5002</v>
      </c>
      <c r="H11" s="748" t="s">
        <v>5004</v>
      </c>
      <c r="I11" s="761">
        <v>73.211999999999989</v>
      </c>
      <c r="J11" s="761">
        <v>60</v>
      </c>
      <c r="K11" s="762">
        <v>4392.75</v>
      </c>
    </row>
    <row r="12" spans="1:11" ht="14.4" customHeight="1" x14ac:dyDescent="0.3">
      <c r="A12" s="743" t="s">
        <v>549</v>
      </c>
      <c r="B12" s="745" t="s">
        <v>550</v>
      </c>
      <c r="C12" s="748" t="s">
        <v>559</v>
      </c>
      <c r="D12" s="775" t="s">
        <v>3573</v>
      </c>
      <c r="E12" s="748" t="s">
        <v>5346</v>
      </c>
      <c r="F12" s="775" t="s">
        <v>5347</v>
      </c>
      <c r="G12" s="748" t="s">
        <v>5005</v>
      </c>
      <c r="H12" s="748" t="s">
        <v>5006</v>
      </c>
      <c r="I12" s="761">
        <v>3.1041176470588239</v>
      </c>
      <c r="J12" s="761">
        <v>960</v>
      </c>
      <c r="K12" s="762">
        <v>2980.4</v>
      </c>
    </row>
    <row r="13" spans="1:11" ht="14.4" customHeight="1" x14ac:dyDescent="0.3">
      <c r="A13" s="743" t="s">
        <v>549</v>
      </c>
      <c r="B13" s="745" t="s">
        <v>550</v>
      </c>
      <c r="C13" s="748" t="s">
        <v>559</v>
      </c>
      <c r="D13" s="775" t="s">
        <v>3573</v>
      </c>
      <c r="E13" s="748" t="s">
        <v>5346</v>
      </c>
      <c r="F13" s="775" t="s">
        <v>5347</v>
      </c>
      <c r="G13" s="748" t="s">
        <v>5007</v>
      </c>
      <c r="H13" s="748" t="s">
        <v>5008</v>
      </c>
      <c r="I13" s="761">
        <v>3.7850000000000001</v>
      </c>
      <c r="J13" s="761">
        <v>800</v>
      </c>
      <c r="K13" s="762">
        <v>3028.3999999999996</v>
      </c>
    </row>
    <row r="14" spans="1:11" ht="14.4" customHeight="1" x14ac:dyDescent="0.3">
      <c r="A14" s="743" t="s">
        <v>549</v>
      </c>
      <c r="B14" s="745" t="s">
        <v>550</v>
      </c>
      <c r="C14" s="748" t="s">
        <v>559</v>
      </c>
      <c r="D14" s="775" t="s">
        <v>3573</v>
      </c>
      <c r="E14" s="748" t="s">
        <v>5346</v>
      </c>
      <c r="F14" s="775" t="s">
        <v>5347</v>
      </c>
      <c r="G14" s="748" t="s">
        <v>5009</v>
      </c>
      <c r="H14" s="748" t="s">
        <v>5010</v>
      </c>
      <c r="I14" s="761">
        <v>12.078888888888889</v>
      </c>
      <c r="J14" s="761">
        <v>180</v>
      </c>
      <c r="K14" s="762">
        <v>2174.1999999999998</v>
      </c>
    </row>
    <row r="15" spans="1:11" ht="14.4" customHeight="1" x14ac:dyDescent="0.3">
      <c r="A15" s="743" t="s">
        <v>549</v>
      </c>
      <c r="B15" s="745" t="s">
        <v>550</v>
      </c>
      <c r="C15" s="748" t="s">
        <v>559</v>
      </c>
      <c r="D15" s="775" t="s">
        <v>3573</v>
      </c>
      <c r="E15" s="748" t="s">
        <v>5346</v>
      </c>
      <c r="F15" s="775" t="s">
        <v>5347</v>
      </c>
      <c r="G15" s="748" t="s">
        <v>5011</v>
      </c>
      <c r="H15" s="748" t="s">
        <v>5012</v>
      </c>
      <c r="I15" s="761">
        <v>14.21</v>
      </c>
      <c r="J15" s="761">
        <v>40</v>
      </c>
      <c r="K15" s="762">
        <v>568.4</v>
      </c>
    </row>
    <row r="16" spans="1:11" ht="14.4" customHeight="1" x14ac:dyDescent="0.3">
      <c r="A16" s="743" t="s">
        <v>549</v>
      </c>
      <c r="B16" s="745" t="s">
        <v>550</v>
      </c>
      <c r="C16" s="748" t="s">
        <v>559</v>
      </c>
      <c r="D16" s="775" t="s">
        <v>3573</v>
      </c>
      <c r="E16" s="748" t="s">
        <v>5346</v>
      </c>
      <c r="F16" s="775" t="s">
        <v>5347</v>
      </c>
      <c r="G16" s="748" t="s">
        <v>5013</v>
      </c>
      <c r="H16" s="748" t="s">
        <v>5014</v>
      </c>
      <c r="I16" s="761">
        <v>210.63</v>
      </c>
      <c r="J16" s="761">
        <v>2</v>
      </c>
      <c r="K16" s="762">
        <v>421.26</v>
      </c>
    </row>
    <row r="17" spans="1:11" ht="14.4" customHeight="1" x14ac:dyDescent="0.3">
      <c r="A17" s="743" t="s">
        <v>549</v>
      </c>
      <c r="B17" s="745" t="s">
        <v>550</v>
      </c>
      <c r="C17" s="748" t="s">
        <v>559</v>
      </c>
      <c r="D17" s="775" t="s">
        <v>3573</v>
      </c>
      <c r="E17" s="748" t="s">
        <v>5346</v>
      </c>
      <c r="F17" s="775" t="s">
        <v>5347</v>
      </c>
      <c r="G17" s="748" t="s">
        <v>5015</v>
      </c>
      <c r="H17" s="748" t="s">
        <v>5016</v>
      </c>
      <c r="I17" s="761">
        <v>124.44</v>
      </c>
      <c r="J17" s="761">
        <v>1</v>
      </c>
      <c r="K17" s="762">
        <v>124.44</v>
      </c>
    </row>
    <row r="18" spans="1:11" ht="14.4" customHeight="1" x14ac:dyDescent="0.3">
      <c r="A18" s="743" t="s">
        <v>549</v>
      </c>
      <c r="B18" s="745" t="s">
        <v>550</v>
      </c>
      <c r="C18" s="748" t="s">
        <v>559</v>
      </c>
      <c r="D18" s="775" t="s">
        <v>3573</v>
      </c>
      <c r="E18" s="748" t="s">
        <v>5346</v>
      </c>
      <c r="F18" s="775" t="s">
        <v>5347</v>
      </c>
      <c r="G18" s="748" t="s">
        <v>5017</v>
      </c>
      <c r="H18" s="748" t="s">
        <v>5018</v>
      </c>
      <c r="I18" s="761">
        <v>27.518888888888892</v>
      </c>
      <c r="J18" s="761">
        <v>102</v>
      </c>
      <c r="K18" s="762">
        <v>2806.4699999999989</v>
      </c>
    </row>
    <row r="19" spans="1:11" ht="14.4" customHeight="1" x14ac:dyDescent="0.3">
      <c r="A19" s="743" t="s">
        <v>549</v>
      </c>
      <c r="B19" s="745" t="s">
        <v>550</v>
      </c>
      <c r="C19" s="748" t="s">
        <v>559</v>
      </c>
      <c r="D19" s="775" t="s">
        <v>3573</v>
      </c>
      <c r="E19" s="748" t="s">
        <v>5346</v>
      </c>
      <c r="F19" s="775" t="s">
        <v>5347</v>
      </c>
      <c r="G19" s="748" t="s">
        <v>5019</v>
      </c>
      <c r="H19" s="748" t="s">
        <v>5020</v>
      </c>
      <c r="I19" s="761">
        <v>27.21</v>
      </c>
      <c r="J19" s="761">
        <v>1</v>
      </c>
      <c r="K19" s="762">
        <v>27.21</v>
      </c>
    </row>
    <row r="20" spans="1:11" ht="14.4" customHeight="1" x14ac:dyDescent="0.3">
      <c r="A20" s="743" t="s">
        <v>549</v>
      </c>
      <c r="B20" s="745" t="s">
        <v>550</v>
      </c>
      <c r="C20" s="748" t="s">
        <v>559</v>
      </c>
      <c r="D20" s="775" t="s">
        <v>3573</v>
      </c>
      <c r="E20" s="748" t="s">
        <v>5346</v>
      </c>
      <c r="F20" s="775" t="s">
        <v>5347</v>
      </c>
      <c r="G20" s="748" t="s">
        <v>5021</v>
      </c>
      <c r="H20" s="748" t="s">
        <v>5022</v>
      </c>
      <c r="I20" s="761">
        <v>129.26</v>
      </c>
      <c r="J20" s="761">
        <v>40</v>
      </c>
      <c r="K20" s="762">
        <v>5170.4000000000005</v>
      </c>
    </row>
    <row r="21" spans="1:11" ht="14.4" customHeight="1" x14ac:dyDescent="0.3">
      <c r="A21" s="743" t="s">
        <v>549</v>
      </c>
      <c r="B21" s="745" t="s">
        <v>550</v>
      </c>
      <c r="C21" s="748" t="s">
        <v>559</v>
      </c>
      <c r="D21" s="775" t="s">
        <v>3573</v>
      </c>
      <c r="E21" s="748" t="s">
        <v>5346</v>
      </c>
      <c r="F21" s="775" t="s">
        <v>5347</v>
      </c>
      <c r="G21" s="748" t="s">
        <v>5023</v>
      </c>
      <c r="H21" s="748" t="s">
        <v>5024</v>
      </c>
      <c r="I21" s="761">
        <v>86.38</v>
      </c>
      <c r="J21" s="761">
        <v>20</v>
      </c>
      <c r="K21" s="762">
        <v>1727.55</v>
      </c>
    </row>
    <row r="22" spans="1:11" ht="14.4" customHeight="1" x14ac:dyDescent="0.3">
      <c r="A22" s="743" t="s">
        <v>549</v>
      </c>
      <c r="B22" s="745" t="s">
        <v>550</v>
      </c>
      <c r="C22" s="748" t="s">
        <v>559</v>
      </c>
      <c r="D22" s="775" t="s">
        <v>3573</v>
      </c>
      <c r="E22" s="748" t="s">
        <v>5346</v>
      </c>
      <c r="F22" s="775" t="s">
        <v>5347</v>
      </c>
      <c r="G22" s="748" t="s">
        <v>5025</v>
      </c>
      <c r="H22" s="748" t="s">
        <v>5026</v>
      </c>
      <c r="I22" s="761">
        <v>233.79500000000002</v>
      </c>
      <c r="J22" s="761">
        <v>155</v>
      </c>
      <c r="K22" s="762">
        <v>36238.28</v>
      </c>
    </row>
    <row r="23" spans="1:11" ht="14.4" customHeight="1" x14ac:dyDescent="0.3">
      <c r="A23" s="743" t="s">
        <v>549</v>
      </c>
      <c r="B23" s="745" t="s">
        <v>550</v>
      </c>
      <c r="C23" s="748" t="s">
        <v>559</v>
      </c>
      <c r="D23" s="775" t="s">
        <v>3573</v>
      </c>
      <c r="E23" s="748" t="s">
        <v>5346</v>
      </c>
      <c r="F23" s="775" t="s">
        <v>5347</v>
      </c>
      <c r="G23" s="748" t="s">
        <v>5027</v>
      </c>
      <c r="H23" s="748" t="s">
        <v>5028</v>
      </c>
      <c r="I23" s="761">
        <v>0.3923076923076923</v>
      </c>
      <c r="J23" s="761">
        <v>5000</v>
      </c>
      <c r="K23" s="762">
        <v>1936</v>
      </c>
    </row>
    <row r="24" spans="1:11" ht="14.4" customHeight="1" x14ac:dyDescent="0.3">
      <c r="A24" s="743" t="s">
        <v>549</v>
      </c>
      <c r="B24" s="745" t="s">
        <v>550</v>
      </c>
      <c r="C24" s="748" t="s">
        <v>559</v>
      </c>
      <c r="D24" s="775" t="s">
        <v>3573</v>
      </c>
      <c r="E24" s="748" t="s">
        <v>5346</v>
      </c>
      <c r="F24" s="775" t="s">
        <v>5347</v>
      </c>
      <c r="G24" s="748" t="s">
        <v>5029</v>
      </c>
      <c r="H24" s="748" t="s">
        <v>5030</v>
      </c>
      <c r="I24" s="761">
        <v>30.177000000000003</v>
      </c>
      <c r="J24" s="761">
        <v>300</v>
      </c>
      <c r="K24" s="762">
        <v>9053.25</v>
      </c>
    </row>
    <row r="25" spans="1:11" ht="14.4" customHeight="1" x14ac:dyDescent="0.3">
      <c r="A25" s="743" t="s">
        <v>549</v>
      </c>
      <c r="B25" s="745" t="s">
        <v>550</v>
      </c>
      <c r="C25" s="748" t="s">
        <v>559</v>
      </c>
      <c r="D25" s="775" t="s">
        <v>3573</v>
      </c>
      <c r="E25" s="748" t="s">
        <v>5346</v>
      </c>
      <c r="F25" s="775" t="s">
        <v>5347</v>
      </c>
      <c r="G25" s="748" t="s">
        <v>5031</v>
      </c>
      <c r="H25" s="748" t="s">
        <v>5032</v>
      </c>
      <c r="I25" s="761">
        <v>8.18</v>
      </c>
      <c r="J25" s="761">
        <v>240</v>
      </c>
      <c r="K25" s="762">
        <v>1963.2</v>
      </c>
    </row>
    <row r="26" spans="1:11" ht="14.4" customHeight="1" x14ac:dyDescent="0.3">
      <c r="A26" s="743" t="s">
        <v>549</v>
      </c>
      <c r="B26" s="745" t="s">
        <v>550</v>
      </c>
      <c r="C26" s="748" t="s">
        <v>559</v>
      </c>
      <c r="D26" s="775" t="s">
        <v>3573</v>
      </c>
      <c r="E26" s="748" t="s">
        <v>5346</v>
      </c>
      <c r="F26" s="775" t="s">
        <v>5347</v>
      </c>
      <c r="G26" s="748" t="s">
        <v>5033</v>
      </c>
      <c r="H26" s="748" t="s">
        <v>5034</v>
      </c>
      <c r="I26" s="761">
        <v>109.30749999999996</v>
      </c>
      <c r="J26" s="761">
        <v>31</v>
      </c>
      <c r="K26" s="762">
        <v>3388.49</v>
      </c>
    </row>
    <row r="27" spans="1:11" ht="14.4" customHeight="1" x14ac:dyDescent="0.3">
      <c r="A27" s="743" t="s">
        <v>549</v>
      </c>
      <c r="B27" s="745" t="s">
        <v>550</v>
      </c>
      <c r="C27" s="748" t="s">
        <v>559</v>
      </c>
      <c r="D27" s="775" t="s">
        <v>3573</v>
      </c>
      <c r="E27" s="748" t="s">
        <v>5346</v>
      </c>
      <c r="F27" s="775" t="s">
        <v>5347</v>
      </c>
      <c r="G27" s="748" t="s">
        <v>5035</v>
      </c>
      <c r="H27" s="748" t="s">
        <v>5036</v>
      </c>
      <c r="I27" s="761">
        <v>0.59999999999999987</v>
      </c>
      <c r="J27" s="761">
        <v>7500</v>
      </c>
      <c r="K27" s="762">
        <v>4500</v>
      </c>
    </row>
    <row r="28" spans="1:11" ht="14.4" customHeight="1" x14ac:dyDescent="0.3">
      <c r="A28" s="743" t="s">
        <v>549</v>
      </c>
      <c r="B28" s="745" t="s">
        <v>550</v>
      </c>
      <c r="C28" s="748" t="s">
        <v>559</v>
      </c>
      <c r="D28" s="775" t="s">
        <v>3573</v>
      </c>
      <c r="E28" s="748" t="s">
        <v>5346</v>
      </c>
      <c r="F28" s="775" t="s">
        <v>5347</v>
      </c>
      <c r="G28" s="748" t="s">
        <v>5037</v>
      </c>
      <c r="H28" s="748" t="s">
        <v>5038</v>
      </c>
      <c r="I28" s="761">
        <v>3.2408333333333341</v>
      </c>
      <c r="J28" s="761">
        <v>1200</v>
      </c>
      <c r="K28" s="762">
        <v>3889</v>
      </c>
    </row>
    <row r="29" spans="1:11" ht="14.4" customHeight="1" x14ac:dyDescent="0.3">
      <c r="A29" s="743" t="s">
        <v>549</v>
      </c>
      <c r="B29" s="745" t="s">
        <v>550</v>
      </c>
      <c r="C29" s="748" t="s">
        <v>559</v>
      </c>
      <c r="D29" s="775" t="s">
        <v>3573</v>
      </c>
      <c r="E29" s="748" t="s">
        <v>5346</v>
      </c>
      <c r="F29" s="775" t="s">
        <v>5347</v>
      </c>
      <c r="G29" s="748" t="s">
        <v>5039</v>
      </c>
      <c r="H29" s="748" t="s">
        <v>5040</v>
      </c>
      <c r="I29" s="761">
        <v>289.86666666666667</v>
      </c>
      <c r="J29" s="761">
        <v>3</v>
      </c>
      <c r="K29" s="762">
        <v>869.6</v>
      </c>
    </row>
    <row r="30" spans="1:11" ht="14.4" customHeight="1" x14ac:dyDescent="0.3">
      <c r="A30" s="743" t="s">
        <v>549</v>
      </c>
      <c r="B30" s="745" t="s">
        <v>550</v>
      </c>
      <c r="C30" s="748" t="s">
        <v>559</v>
      </c>
      <c r="D30" s="775" t="s">
        <v>3573</v>
      </c>
      <c r="E30" s="748" t="s">
        <v>5346</v>
      </c>
      <c r="F30" s="775" t="s">
        <v>5347</v>
      </c>
      <c r="G30" s="748" t="s">
        <v>5041</v>
      </c>
      <c r="H30" s="748" t="s">
        <v>5042</v>
      </c>
      <c r="I30" s="761">
        <v>0.44</v>
      </c>
      <c r="J30" s="761">
        <v>200</v>
      </c>
      <c r="K30" s="762">
        <v>88</v>
      </c>
    </row>
    <row r="31" spans="1:11" ht="14.4" customHeight="1" x14ac:dyDescent="0.3">
      <c r="A31" s="743" t="s">
        <v>549</v>
      </c>
      <c r="B31" s="745" t="s">
        <v>550</v>
      </c>
      <c r="C31" s="748" t="s">
        <v>559</v>
      </c>
      <c r="D31" s="775" t="s">
        <v>3573</v>
      </c>
      <c r="E31" s="748" t="s">
        <v>5346</v>
      </c>
      <c r="F31" s="775" t="s">
        <v>5347</v>
      </c>
      <c r="G31" s="748" t="s">
        <v>5043</v>
      </c>
      <c r="H31" s="748" t="s">
        <v>5044</v>
      </c>
      <c r="I31" s="761">
        <v>119.46</v>
      </c>
      <c r="J31" s="761">
        <v>20</v>
      </c>
      <c r="K31" s="762">
        <v>2389.2299999999996</v>
      </c>
    </row>
    <row r="32" spans="1:11" ht="14.4" customHeight="1" x14ac:dyDescent="0.3">
      <c r="A32" s="743" t="s">
        <v>549</v>
      </c>
      <c r="B32" s="745" t="s">
        <v>550</v>
      </c>
      <c r="C32" s="748" t="s">
        <v>559</v>
      </c>
      <c r="D32" s="775" t="s">
        <v>3573</v>
      </c>
      <c r="E32" s="748" t="s">
        <v>5346</v>
      </c>
      <c r="F32" s="775" t="s">
        <v>5347</v>
      </c>
      <c r="G32" s="748" t="s">
        <v>5045</v>
      </c>
      <c r="H32" s="748" t="s">
        <v>5046</v>
      </c>
      <c r="I32" s="761">
        <v>13.02</v>
      </c>
      <c r="J32" s="761">
        <v>7</v>
      </c>
      <c r="K32" s="762">
        <v>91.139999999999986</v>
      </c>
    </row>
    <row r="33" spans="1:11" ht="14.4" customHeight="1" x14ac:dyDescent="0.3">
      <c r="A33" s="743" t="s">
        <v>549</v>
      </c>
      <c r="B33" s="745" t="s">
        <v>550</v>
      </c>
      <c r="C33" s="748" t="s">
        <v>559</v>
      </c>
      <c r="D33" s="775" t="s">
        <v>3573</v>
      </c>
      <c r="E33" s="748" t="s">
        <v>5346</v>
      </c>
      <c r="F33" s="775" t="s">
        <v>5347</v>
      </c>
      <c r="G33" s="748" t="s">
        <v>5045</v>
      </c>
      <c r="H33" s="748" t="s">
        <v>5047</v>
      </c>
      <c r="I33" s="761">
        <v>13.02</v>
      </c>
      <c r="J33" s="761">
        <v>2</v>
      </c>
      <c r="K33" s="762">
        <v>26.04</v>
      </c>
    </row>
    <row r="34" spans="1:11" ht="14.4" customHeight="1" x14ac:dyDescent="0.3">
      <c r="A34" s="743" t="s">
        <v>549</v>
      </c>
      <c r="B34" s="745" t="s">
        <v>550</v>
      </c>
      <c r="C34" s="748" t="s">
        <v>559</v>
      </c>
      <c r="D34" s="775" t="s">
        <v>3573</v>
      </c>
      <c r="E34" s="748" t="s">
        <v>5346</v>
      </c>
      <c r="F34" s="775" t="s">
        <v>5347</v>
      </c>
      <c r="G34" s="748" t="s">
        <v>5048</v>
      </c>
      <c r="H34" s="748" t="s">
        <v>5049</v>
      </c>
      <c r="I34" s="761">
        <v>28.084210526315786</v>
      </c>
      <c r="J34" s="761">
        <v>45</v>
      </c>
      <c r="K34" s="762">
        <v>1266.2900000000004</v>
      </c>
    </row>
    <row r="35" spans="1:11" ht="14.4" customHeight="1" x14ac:dyDescent="0.3">
      <c r="A35" s="743" t="s">
        <v>549</v>
      </c>
      <c r="B35" s="745" t="s">
        <v>550</v>
      </c>
      <c r="C35" s="748" t="s">
        <v>559</v>
      </c>
      <c r="D35" s="775" t="s">
        <v>3573</v>
      </c>
      <c r="E35" s="748" t="s">
        <v>5346</v>
      </c>
      <c r="F35" s="775" t="s">
        <v>5347</v>
      </c>
      <c r="G35" s="748" t="s">
        <v>5050</v>
      </c>
      <c r="H35" s="748" t="s">
        <v>5051</v>
      </c>
      <c r="I35" s="761">
        <v>159.55000000000004</v>
      </c>
      <c r="J35" s="761">
        <v>140</v>
      </c>
      <c r="K35" s="762">
        <v>22337.15</v>
      </c>
    </row>
    <row r="36" spans="1:11" ht="14.4" customHeight="1" x14ac:dyDescent="0.3">
      <c r="A36" s="743" t="s">
        <v>549</v>
      </c>
      <c r="B36" s="745" t="s">
        <v>550</v>
      </c>
      <c r="C36" s="748" t="s">
        <v>559</v>
      </c>
      <c r="D36" s="775" t="s">
        <v>3573</v>
      </c>
      <c r="E36" s="748" t="s">
        <v>5346</v>
      </c>
      <c r="F36" s="775" t="s">
        <v>5347</v>
      </c>
      <c r="G36" s="748" t="s">
        <v>5052</v>
      </c>
      <c r="H36" s="748" t="s">
        <v>5053</v>
      </c>
      <c r="I36" s="761">
        <v>2.9733333333333332</v>
      </c>
      <c r="J36" s="761">
        <v>300</v>
      </c>
      <c r="K36" s="762">
        <v>892</v>
      </c>
    </row>
    <row r="37" spans="1:11" ht="14.4" customHeight="1" x14ac:dyDescent="0.3">
      <c r="A37" s="743" t="s">
        <v>549</v>
      </c>
      <c r="B37" s="745" t="s">
        <v>550</v>
      </c>
      <c r="C37" s="748" t="s">
        <v>559</v>
      </c>
      <c r="D37" s="775" t="s">
        <v>3573</v>
      </c>
      <c r="E37" s="748" t="s">
        <v>5346</v>
      </c>
      <c r="F37" s="775" t="s">
        <v>5347</v>
      </c>
      <c r="G37" s="748" t="s">
        <v>5054</v>
      </c>
      <c r="H37" s="748" t="s">
        <v>5055</v>
      </c>
      <c r="I37" s="761">
        <v>1.2650000000000001</v>
      </c>
      <c r="J37" s="761">
        <v>3200</v>
      </c>
      <c r="K37" s="762">
        <v>4052</v>
      </c>
    </row>
    <row r="38" spans="1:11" ht="14.4" customHeight="1" x14ac:dyDescent="0.3">
      <c r="A38" s="743" t="s">
        <v>549</v>
      </c>
      <c r="B38" s="745" t="s">
        <v>550</v>
      </c>
      <c r="C38" s="748" t="s">
        <v>559</v>
      </c>
      <c r="D38" s="775" t="s">
        <v>3573</v>
      </c>
      <c r="E38" s="748" t="s">
        <v>5346</v>
      </c>
      <c r="F38" s="775" t="s">
        <v>5347</v>
      </c>
      <c r="G38" s="748" t="s">
        <v>5056</v>
      </c>
      <c r="H38" s="748" t="s">
        <v>5057</v>
      </c>
      <c r="I38" s="761">
        <v>259.89999999999998</v>
      </c>
      <c r="J38" s="761">
        <v>4</v>
      </c>
      <c r="K38" s="762">
        <v>1039.5999999999999</v>
      </c>
    </row>
    <row r="39" spans="1:11" ht="14.4" customHeight="1" x14ac:dyDescent="0.3">
      <c r="A39" s="743" t="s">
        <v>549</v>
      </c>
      <c r="B39" s="745" t="s">
        <v>550</v>
      </c>
      <c r="C39" s="748" t="s">
        <v>559</v>
      </c>
      <c r="D39" s="775" t="s">
        <v>3573</v>
      </c>
      <c r="E39" s="748" t="s">
        <v>5346</v>
      </c>
      <c r="F39" s="775" t="s">
        <v>5347</v>
      </c>
      <c r="G39" s="748" t="s">
        <v>5058</v>
      </c>
      <c r="H39" s="748" t="s">
        <v>5059</v>
      </c>
      <c r="I39" s="761">
        <v>9.1199999999999992</v>
      </c>
      <c r="J39" s="761">
        <v>40</v>
      </c>
      <c r="K39" s="762">
        <v>364.7</v>
      </c>
    </row>
    <row r="40" spans="1:11" ht="14.4" customHeight="1" x14ac:dyDescent="0.3">
      <c r="A40" s="743" t="s">
        <v>549</v>
      </c>
      <c r="B40" s="745" t="s">
        <v>550</v>
      </c>
      <c r="C40" s="748" t="s">
        <v>559</v>
      </c>
      <c r="D40" s="775" t="s">
        <v>3573</v>
      </c>
      <c r="E40" s="748" t="s">
        <v>5346</v>
      </c>
      <c r="F40" s="775" t="s">
        <v>5347</v>
      </c>
      <c r="G40" s="748" t="s">
        <v>5060</v>
      </c>
      <c r="H40" s="748" t="s">
        <v>5061</v>
      </c>
      <c r="I40" s="761">
        <v>120.69</v>
      </c>
      <c r="J40" s="761">
        <v>10</v>
      </c>
      <c r="K40" s="762">
        <v>1206.93</v>
      </c>
    </row>
    <row r="41" spans="1:11" ht="14.4" customHeight="1" x14ac:dyDescent="0.3">
      <c r="A41" s="743" t="s">
        <v>549</v>
      </c>
      <c r="B41" s="745" t="s">
        <v>550</v>
      </c>
      <c r="C41" s="748" t="s">
        <v>559</v>
      </c>
      <c r="D41" s="775" t="s">
        <v>3573</v>
      </c>
      <c r="E41" s="748" t="s">
        <v>5346</v>
      </c>
      <c r="F41" s="775" t="s">
        <v>5347</v>
      </c>
      <c r="G41" s="748" t="s">
        <v>5062</v>
      </c>
      <c r="H41" s="748" t="s">
        <v>5063</v>
      </c>
      <c r="I41" s="761">
        <v>122.072</v>
      </c>
      <c r="J41" s="761">
        <v>100</v>
      </c>
      <c r="K41" s="762">
        <v>12207.22</v>
      </c>
    </row>
    <row r="42" spans="1:11" ht="14.4" customHeight="1" x14ac:dyDescent="0.3">
      <c r="A42" s="743" t="s">
        <v>549</v>
      </c>
      <c r="B42" s="745" t="s">
        <v>550</v>
      </c>
      <c r="C42" s="748" t="s">
        <v>559</v>
      </c>
      <c r="D42" s="775" t="s">
        <v>3573</v>
      </c>
      <c r="E42" s="748" t="s">
        <v>5346</v>
      </c>
      <c r="F42" s="775" t="s">
        <v>5347</v>
      </c>
      <c r="G42" s="748" t="s">
        <v>5064</v>
      </c>
      <c r="H42" s="748" t="s">
        <v>5065</v>
      </c>
      <c r="I42" s="761">
        <v>124.40846153846155</v>
      </c>
      <c r="J42" s="761">
        <v>85</v>
      </c>
      <c r="K42" s="762">
        <v>10574.67</v>
      </c>
    </row>
    <row r="43" spans="1:11" ht="14.4" customHeight="1" x14ac:dyDescent="0.3">
      <c r="A43" s="743" t="s">
        <v>549</v>
      </c>
      <c r="B43" s="745" t="s">
        <v>550</v>
      </c>
      <c r="C43" s="748" t="s">
        <v>559</v>
      </c>
      <c r="D43" s="775" t="s">
        <v>3573</v>
      </c>
      <c r="E43" s="748" t="s">
        <v>5346</v>
      </c>
      <c r="F43" s="775" t="s">
        <v>5347</v>
      </c>
      <c r="G43" s="748" t="s">
        <v>5066</v>
      </c>
      <c r="H43" s="748" t="s">
        <v>5067</v>
      </c>
      <c r="I43" s="761">
        <v>9.7249999999999996</v>
      </c>
      <c r="J43" s="761">
        <v>40</v>
      </c>
      <c r="K43" s="762">
        <v>389</v>
      </c>
    </row>
    <row r="44" spans="1:11" ht="14.4" customHeight="1" x14ac:dyDescent="0.3">
      <c r="A44" s="743" t="s">
        <v>549</v>
      </c>
      <c r="B44" s="745" t="s">
        <v>550</v>
      </c>
      <c r="C44" s="748" t="s">
        <v>559</v>
      </c>
      <c r="D44" s="775" t="s">
        <v>3573</v>
      </c>
      <c r="E44" s="748" t="s">
        <v>5346</v>
      </c>
      <c r="F44" s="775" t="s">
        <v>5347</v>
      </c>
      <c r="G44" s="748" t="s">
        <v>5068</v>
      </c>
      <c r="H44" s="748" t="s">
        <v>5069</v>
      </c>
      <c r="I44" s="761">
        <v>7.51</v>
      </c>
      <c r="J44" s="761">
        <v>10</v>
      </c>
      <c r="K44" s="762">
        <v>75.099999999999994</v>
      </c>
    </row>
    <row r="45" spans="1:11" ht="14.4" customHeight="1" x14ac:dyDescent="0.3">
      <c r="A45" s="743" t="s">
        <v>549</v>
      </c>
      <c r="B45" s="745" t="s">
        <v>550</v>
      </c>
      <c r="C45" s="748" t="s">
        <v>559</v>
      </c>
      <c r="D45" s="775" t="s">
        <v>3573</v>
      </c>
      <c r="E45" s="748" t="s">
        <v>5346</v>
      </c>
      <c r="F45" s="775" t="s">
        <v>5347</v>
      </c>
      <c r="G45" s="748" t="s">
        <v>5070</v>
      </c>
      <c r="H45" s="748" t="s">
        <v>5071</v>
      </c>
      <c r="I45" s="761">
        <v>1.5158823529411765</v>
      </c>
      <c r="J45" s="761">
        <v>750</v>
      </c>
      <c r="K45" s="762">
        <v>1137</v>
      </c>
    </row>
    <row r="46" spans="1:11" ht="14.4" customHeight="1" x14ac:dyDescent="0.3">
      <c r="A46" s="743" t="s">
        <v>549</v>
      </c>
      <c r="B46" s="745" t="s">
        <v>550</v>
      </c>
      <c r="C46" s="748" t="s">
        <v>559</v>
      </c>
      <c r="D46" s="775" t="s">
        <v>3573</v>
      </c>
      <c r="E46" s="748" t="s">
        <v>5346</v>
      </c>
      <c r="F46" s="775" t="s">
        <v>5347</v>
      </c>
      <c r="G46" s="748" t="s">
        <v>5072</v>
      </c>
      <c r="H46" s="748" t="s">
        <v>5073</v>
      </c>
      <c r="I46" s="761">
        <v>2.0606249999999995</v>
      </c>
      <c r="J46" s="761">
        <v>625</v>
      </c>
      <c r="K46" s="762">
        <v>1287.75</v>
      </c>
    </row>
    <row r="47" spans="1:11" ht="14.4" customHeight="1" x14ac:dyDescent="0.3">
      <c r="A47" s="743" t="s">
        <v>549</v>
      </c>
      <c r="B47" s="745" t="s">
        <v>550</v>
      </c>
      <c r="C47" s="748" t="s">
        <v>559</v>
      </c>
      <c r="D47" s="775" t="s">
        <v>3573</v>
      </c>
      <c r="E47" s="748" t="s">
        <v>5346</v>
      </c>
      <c r="F47" s="775" t="s">
        <v>5347</v>
      </c>
      <c r="G47" s="748" t="s">
        <v>5074</v>
      </c>
      <c r="H47" s="748" t="s">
        <v>5075</v>
      </c>
      <c r="I47" s="761">
        <v>3.36</v>
      </c>
      <c r="J47" s="761">
        <v>75</v>
      </c>
      <c r="K47" s="762">
        <v>252</v>
      </c>
    </row>
    <row r="48" spans="1:11" ht="14.4" customHeight="1" x14ac:dyDescent="0.3">
      <c r="A48" s="743" t="s">
        <v>549</v>
      </c>
      <c r="B48" s="745" t="s">
        <v>550</v>
      </c>
      <c r="C48" s="748" t="s">
        <v>559</v>
      </c>
      <c r="D48" s="775" t="s">
        <v>3573</v>
      </c>
      <c r="E48" s="748" t="s">
        <v>5346</v>
      </c>
      <c r="F48" s="775" t="s">
        <v>5347</v>
      </c>
      <c r="G48" s="748" t="s">
        <v>5076</v>
      </c>
      <c r="H48" s="748" t="s">
        <v>5077</v>
      </c>
      <c r="I48" s="761">
        <v>28.861666666666668</v>
      </c>
      <c r="J48" s="761">
        <v>100</v>
      </c>
      <c r="K48" s="762">
        <v>2886.4999999999995</v>
      </c>
    </row>
    <row r="49" spans="1:11" ht="14.4" customHeight="1" x14ac:dyDescent="0.3">
      <c r="A49" s="743" t="s">
        <v>549</v>
      </c>
      <c r="B49" s="745" t="s">
        <v>550</v>
      </c>
      <c r="C49" s="748" t="s">
        <v>559</v>
      </c>
      <c r="D49" s="775" t="s">
        <v>3573</v>
      </c>
      <c r="E49" s="748" t="s">
        <v>5346</v>
      </c>
      <c r="F49" s="775" t="s">
        <v>5347</v>
      </c>
      <c r="G49" s="748" t="s">
        <v>5078</v>
      </c>
      <c r="H49" s="748" t="s">
        <v>5079</v>
      </c>
      <c r="I49" s="761">
        <v>58.532857142857139</v>
      </c>
      <c r="J49" s="761">
        <v>80</v>
      </c>
      <c r="K49" s="762">
        <v>4682.7000000000007</v>
      </c>
    </row>
    <row r="50" spans="1:11" ht="14.4" customHeight="1" x14ac:dyDescent="0.3">
      <c r="A50" s="743" t="s">
        <v>549</v>
      </c>
      <c r="B50" s="745" t="s">
        <v>550</v>
      </c>
      <c r="C50" s="748" t="s">
        <v>559</v>
      </c>
      <c r="D50" s="775" t="s">
        <v>3573</v>
      </c>
      <c r="E50" s="748" t="s">
        <v>5346</v>
      </c>
      <c r="F50" s="775" t="s">
        <v>5347</v>
      </c>
      <c r="G50" s="748" t="s">
        <v>5080</v>
      </c>
      <c r="H50" s="748" t="s">
        <v>5081</v>
      </c>
      <c r="I50" s="761">
        <v>218.55</v>
      </c>
      <c r="J50" s="761">
        <v>4</v>
      </c>
      <c r="K50" s="762">
        <v>874.2</v>
      </c>
    </row>
    <row r="51" spans="1:11" ht="14.4" customHeight="1" x14ac:dyDescent="0.3">
      <c r="A51" s="743" t="s">
        <v>549</v>
      </c>
      <c r="B51" s="745" t="s">
        <v>550</v>
      </c>
      <c r="C51" s="748" t="s">
        <v>559</v>
      </c>
      <c r="D51" s="775" t="s">
        <v>3573</v>
      </c>
      <c r="E51" s="748" t="s">
        <v>5346</v>
      </c>
      <c r="F51" s="775" t="s">
        <v>5347</v>
      </c>
      <c r="G51" s="748" t="s">
        <v>5082</v>
      </c>
      <c r="H51" s="748" t="s">
        <v>5083</v>
      </c>
      <c r="I51" s="761">
        <v>15.730000000000002</v>
      </c>
      <c r="J51" s="761">
        <v>180</v>
      </c>
      <c r="K51" s="762">
        <v>2831.6</v>
      </c>
    </row>
    <row r="52" spans="1:11" ht="14.4" customHeight="1" x14ac:dyDescent="0.3">
      <c r="A52" s="743" t="s">
        <v>549</v>
      </c>
      <c r="B52" s="745" t="s">
        <v>550</v>
      </c>
      <c r="C52" s="748" t="s">
        <v>559</v>
      </c>
      <c r="D52" s="775" t="s">
        <v>3573</v>
      </c>
      <c r="E52" s="748" t="s">
        <v>5346</v>
      </c>
      <c r="F52" s="775" t="s">
        <v>5347</v>
      </c>
      <c r="G52" s="748" t="s">
        <v>5084</v>
      </c>
      <c r="H52" s="748" t="s">
        <v>5085</v>
      </c>
      <c r="I52" s="761">
        <v>101.25</v>
      </c>
      <c r="J52" s="761">
        <v>20</v>
      </c>
      <c r="K52" s="762">
        <v>2025</v>
      </c>
    </row>
    <row r="53" spans="1:11" ht="14.4" customHeight="1" x14ac:dyDescent="0.3">
      <c r="A53" s="743" t="s">
        <v>549</v>
      </c>
      <c r="B53" s="745" t="s">
        <v>550</v>
      </c>
      <c r="C53" s="748" t="s">
        <v>559</v>
      </c>
      <c r="D53" s="775" t="s">
        <v>3573</v>
      </c>
      <c r="E53" s="748" t="s">
        <v>5346</v>
      </c>
      <c r="F53" s="775" t="s">
        <v>5347</v>
      </c>
      <c r="G53" s="748" t="s">
        <v>5086</v>
      </c>
      <c r="H53" s="748" t="s">
        <v>5087</v>
      </c>
      <c r="I53" s="761">
        <v>47.533333333333331</v>
      </c>
      <c r="J53" s="761">
        <v>33</v>
      </c>
      <c r="K53" s="762">
        <v>1568.6000000000001</v>
      </c>
    </row>
    <row r="54" spans="1:11" ht="14.4" customHeight="1" x14ac:dyDescent="0.3">
      <c r="A54" s="743" t="s">
        <v>549</v>
      </c>
      <c r="B54" s="745" t="s">
        <v>550</v>
      </c>
      <c r="C54" s="748" t="s">
        <v>559</v>
      </c>
      <c r="D54" s="775" t="s">
        <v>3573</v>
      </c>
      <c r="E54" s="748" t="s">
        <v>5346</v>
      </c>
      <c r="F54" s="775" t="s">
        <v>5347</v>
      </c>
      <c r="G54" s="748" t="s">
        <v>5088</v>
      </c>
      <c r="H54" s="748" t="s">
        <v>5089</v>
      </c>
      <c r="I54" s="761">
        <v>257.05</v>
      </c>
      <c r="J54" s="761">
        <v>5</v>
      </c>
      <c r="K54" s="762">
        <v>1285.24</v>
      </c>
    </row>
    <row r="55" spans="1:11" ht="14.4" customHeight="1" x14ac:dyDescent="0.3">
      <c r="A55" s="743" t="s">
        <v>549</v>
      </c>
      <c r="B55" s="745" t="s">
        <v>550</v>
      </c>
      <c r="C55" s="748" t="s">
        <v>559</v>
      </c>
      <c r="D55" s="775" t="s">
        <v>3573</v>
      </c>
      <c r="E55" s="748" t="s">
        <v>5346</v>
      </c>
      <c r="F55" s="775" t="s">
        <v>5347</v>
      </c>
      <c r="G55" s="748" t="s">
        <v>5090</v>
      </c>
      <c r="H55" s="748" t="s">
        <v>5091</v>
      </c>
      <c r="I55" s="761">
        <v>886.39777777777806</v>
      </c>
      <c r="J55" s="761">
        <v>23</v>
      </c>
      <c r="K55" s="762">
        <v>20019.439999999995</v>
      </c>
    </row>
    <row r="56" spans="1:11" ht="14.4" customHeight="1" x14ac:dyDescent="0.3">
      <c r="A56" s="743" t="s">
        <v>549</v>
      </c>
      <c r="B56" s="745" t="s">
        <v>550</v>
      </c>
      <c r="C56" s="748" t="s">
        <v>559</v>
      </c>
      <c r="D56" s="775" t="s">
        <v>3573</v>
      </c>
      <c r="E56" s="748" t="s">
        <v>5346</v>
      </c>
      <c r="F56" s="775" t="s">
        <v>5347</v>
      </c>
      <c r="G56" s="748" t="s">
        <v>5092</v>
      </c>
      <c r="H56" s="748" t="s">
        <v>5093</v>
      </c>
      <c r="I56" s="761">
        <v>0.31</v>
      </c>
      <c r="J56" s="761">
        <v>5</v>
      </c>
      <c r="K56" s="762">
        <v>1.55</v>
      </c>
    </row>
    <row r="57" spans="1:11" ht="14.4" customHeight="1" x14ac:dyDescent="0.3">
      <c r="A57" s="743" t="s">
        <v>549</v>
      </c>
      <c r="B57" s="745" t="s">
        <v>550</v>
      </c>
      <c r="C57" s="748" t="s">
        <v>559</v>
      </c>
      <c r="D57" s="775" t="s">
        <v>3573</v>
      </c>
      <c r="E57" s="748" t="s">
        <v>5346</v>
      </c>
      <c r="F57" s="775" t="s">
        <v>5347</v>
      </c>
      <c r="G57" s="748" t="s">
        <v>5094</v>
      </c>
      <c r="H57" s="748" t="s">
        <v>5095</v>
      </c>
      <c r="I57" s="761">
        <v>3.9912500000000009</v>
      </c>
      <c r="J57" s="761">
        <v>432</v>
      </c>
      <c r="K57" s="762">
        <v>1725</v>
      </c>
    </row>
    <row r="58" spans="1:11" ht="14.4" customHeight="1" x14ac:dyDescent="0.3">
      <c r="A58" s="743" t="s">
        <v>549</v>
      </c>
      <c r="B58" s="745" t="s">
        <v>550</v>
      </c>
      <c r="C58" s="748" t="s">
        <v>559</v>
      </c>
      <c r="D58" s="775" t="s">
        <v>3573</v>
      </c>
      <c r="E58" s="748" t="s">
        <v>5346</v>
      </c>
      <c r="F58" s="775" t="s">
        <v>5347</v>
      </c>
      <c r="G58" s="748" t="s">
        <v>5096</v>
      </c>
      <c r="H58" s="748" t="s">
        <v>5097</v>
      </c>
      <c r="I58" s="761">
        <v>5.2728571428571422</v>
      </c>
      <c r="J58" s="761">
        <v>500</v>
      </c>
      <c r="K58" s="762">
        <v>2636.7999999999997</v>
      </c>
    </row>
    <row r="59" spans="1:11" ht="14.4" customHeight="1" x14ac:dyDescent="0.3">
      <c r="A59" s="743" t="s">
        <v>549</v>
      </c>
      <c r="B59" s="745" t="s">
        <v>550</v>
      </c>
      <c r="C59" s="748" t="s">
        <v>559</v>
      </c>
      <c r="D59" s="775" t="s">
        <v>3573</v>
      </c>
      <c r="E59" s="748" t="s">
        <v>5346</v>
      </c>
      <c r="F59" s="775" t="s">
        <v>5347</v>
      </c>
      <c r="G59" s="748" t="s">
        <v>5098</v>
      </c>
      <c r="H59" s="748" t="s">
        <v>5099</v>
      </c>
      <c r="I59" s="761">
        <v>101.25</v>
      </c>
      <c r="J59" s="761">
        <v>40</v>
      </c>
      <c r="K59" s="762">
        <v>4049.99</v>
      </c>
    </row>
    <row r="60" spans="1:11" ht="14.4" customHeight="1" x14ac:dyDescent="0.3">
      <c r="A60" s="743" t="s">
        <v>549</v>
      </c>
      <c r="B60" s="745" t="s">
        <v>550</v>
      </c>
      <c r="C60" s="748" t="s">
        <v>559</v>
      </c>
      <c r="D60" s="775" t="s">
        <v>3573</v>
      </c>
      <c r="E60" s="748" t="s">
        <v>5346</v>
      </c>
      <c r="F60" s="775" t="s">
        <v>5347</v>
      </c>
      <c r="G60" s="748" t="s">
        <v>5100</v>
      </c>
      <c r="H60" s="748" t="s">
        <v>5101</v>
      </c>
      <c r="I60" s="761">
        <v>122.154</v>
      </c>
      <c r="J60" s="761">
        <v>35</v>
      </c>
      <c r="K60" s="762">
        <v>4353.33</v>
      </c>
    </row>
    <row r="61" spans="1:11" ht="14.4" customHeight="1" x14ac:dyDescent="0.3">
      <c r="A61" s="743" t="s">
        <v>549</v>
      </c>
      <c r="B61" s="745" t="s">
        <v>550</v>
      </c>
      <c r="C61" s="748" t="s">
        <v>559</v>
      </c>
      <c r="D61" s="775" t="s">
        <v>3573</v>
      </c>
      <c r="E61" s="748" t="s">
        <v>5346</v>
      </c>
      <c r="F61" s="775" t="s">
        <v>5347</v>
      </c>
      <c r="G61" s="748" t="s">
        <v>5102</v>
      </c>
      <c r="H61" s="748" t="s">
        <v>5103</v>
      </c>
      <c r="I61" s="761">
        <v>8.6300000000000008</v>
      </c>
      <c r="J61" s="761">
        <v>200</v>
      </c>
      <c r="K61" s="762">
        <v>1725</v>
      </c>
    </row>
    <row r="62" spans="1:11" ht="14.4" customHeight="1" x14ac:dyDescent="0.3">
      <c r="A62" s="743" t="s">
        <v>549</v>
      </c>
      <c r="B62" s="745" t="s">
        <v>550</v>
      </c>
      <c r="C62" s="748" t="s">
        <v>559</v>
      </c>
      <c r="D62" s="775" t="s">
        <v>3573</v>
      </c>
      <c r="E62" s="748" t="s">
        <v>5346</v>
      </c>
      <c r="F62" s="775" t="s">
        <v>5347</v>
      </c>
      <c r="G62" s="748" t="s">
        <v>5104</v>
      </c>
      <c r="H62" s="748" t="s">
        <v>5105</v>
      </c>
      <c r="I62" s="761">
        <v>153</v>
      </c>
      <c r="J62" s="761">
        <v>20</v>
      </c>
      <c r="K62" s="762">
        <v>3059.92</v>
      </c>
    </row>
    <row r="63" spans="1:11" ht="14.4" customHeight="1" x14ac:dyDescent="0.3">
      <c r="A63" s="743" t="s">
        <v>549</v>
      </c>
      <c r="B63" s="745" t="s">
        <v>550</v>
      </c>
      <c r="C63" s="748" t="s">
        <v>559</v>
      </c>
      <c r="D63" s="775" t="s">
        <v>3573</v>
      </c>
      <c r="E63" s="748" t="s">
        <v>5346</v>
      </c>
      <c r="F63" s="775" t="s">
        <v>5347</v>
      </c>
      <c r="G63" s="748" t="s">
        <v>5106</v>
      </c>
      <c r="H63" s="748" t="s">
        <v>5107</v>
      </c>
      <c r="I63" s="761">
        <v>82.08</v>
      </c>
      <c r="J63" s="761">
        <v>60</v>
      </c>
      <c r="K63" s="762">
        <v>4924.8</v>
      </c>
    </row>
    <row r="64" spans="1:11" ht="14.4" customHeight="1" x14ac:dyDescent="0.3">
      <c r="A64" s="743" t="s">
        <v>549</v>
      </c>
      <c r="B64" s="745" t="s">
        <v>550</v>
      </c>
      <c r="C64" s="748" t="s">
        <v>559</v>
      </c>
      <c r="D64" s="775" t="s">
        <v>3573</v>
      </c>
      <c r="E64" s="748" t="s">
        <v>5346</v>
      </c>
      <c r="F64" s="775" t="s">
        <v>5347</v>
      </c>
      <c r="G64" s="748" t="s">
        <v>5108</v>
      </c>
      <c r="H64" s="748" t="s">
        <v>5109</v>
      </c>
      <c r="I64" s="761">
        <v>49.15</v>
      </c>
      <c r="J64" s="761">
        <v>20</v>
      </c>
      <c r="K64" s="762">
        <v>983</v>
      </c>
    </row>
    <row r="65" spans="1:11" ht="14.4" customHeight="1" x14ac:dyDescent="0.3">
      <c r="A65" s="743" t="s">
        <v>549</v>
      </c>
      <c r="B65" s="745" t="s">
        <v>550</v>
      </c>
      <c r="C65" s="748" t="s">
        <v>559</v>
      </c>
      <c r="D65" s="775" t="s">
        <v>3573</v>
      </c>
      <c r="E65" s="748" t="s">
        <v>5346</v>
      </c>
      <c r="F65" s="775" t="s">
        <v>5347</v>
      </c>
      <c r="G65" s="748" t="s">
        <v>5110</v>
      </c>
      <c r="H65" s="748" t="s">
        <v>5111</v>
      </c>
      <c r="I65" s="761">
        <v>11.44</v>
      </c>
      <c r="J65" s="761">
        <v>30</v>
      </c>
      <c r="K65" s="762">
        <v>343.05</v>
      </c>
    </row>
    <row r="66" spans="1:11" ht="14.4" customHeight="1" x14ac:dyDescent="0.3">
      <c r="A66" s="743" t="s">
        <v>549</v>
      </c>
      <c r="B66" s="745" t="s">
        <v>550</v>
      </c>
      <c r="C66" s="748" t="s">
        <v>559</v>
      </c>
      <c r="D66" s="775" t="s">
        <v>3573</v>
      </c>
      <c r="E66" s="748" t="s">
        <v>5348</v>
      </c>
      <c r="F66" s="775" t="s">
        <v>5349</v>
      </c>
      <c r="G66" s="748" t="s">
        <v>5112</v>
      </c>
      <c r="H66" s="748" t="s">
        <v>5113</v>
      </c>
      <c r="I66" s="761">
        <v>2.9587499999999998</v>
      </c>
      <c r="J66" s="761">
        <v>100</v>
      </c>
      <c r="K66" s="762">
        <v>299.3</v>
      </c>
    </row>
    <row r="67" spans="1:11" ht="14.4" customHeight="1" x14ac:dyDescent="0.3">
      <c r="A67" s="743" t="s">
        <v>549</v>
      </c>
      <c r="B67" s="745" t="s">
        <v>550</v>
      </c>
      <c r="C67" s="748" t="s">
        <v>559</v>
      </c>
      <c r="D67" s="775" t="s">
        <v>3573</v>
      </c>
      <c r="E67" s="748" t="s">
        <v>5348</v>
      </c>
      <c r="F67" s="775" t="s">
        <v>5349</v>
      </c>
      <c r="G67" s="748" t="s">
        <v>5114</v>
      </c>
      <c r="H67" s="748" t="s">
        <v>5115</v>
      </c>
      <c r="I67" s="761">
        <v>0.21800000000000003</v>
      </c>
      <c r="J67" s="761">
        <v>500</v>
      </c>
      <c r="K67" s="762">
        <v>109</v>
      </c>
    </row>
    <row r="68" spans="1:11" ht="14.4" customHeight="1" x14ac:dyDescent="0.3">
      <c r="A68" s="743" t="s">
        <v>549</v>
      </c>
      <c r="B68" s="745" t="s">
        <v>550</v>
      </c>
      <c r="C68" s="748" t="s">
        <v>559</v>
      </c>
      <c r="D68" s="775" t="s">
        <v>3573</v>
      </c>
      <c r="E68" s="748" t="s">
        <v>5348</v>
      </c>
      <c r="F68" s="775" t="s">
        <v>5349</v>
      </c>
      <c r="G68" s="748" t="s">
        <v>5114</v>
      </c>
      <c r="H68" s="748" t="s">
        <v>5116</v>
      </c>
      <c r="I68" s="761">
        <v>0.22</v>
      </c>
      <c r="J68" s="761">
        <v>600</v>
      </c>
      <c r="K68" s="762">
        <v>132</v>
      </c>
    </row>
    <row r="69" spans="1:11" ht="14.4" customHeight="1" x14ac:dyDescent="0.3">
      <c r="A69" s="743" t="s">
        <v>549</v>
      </c>
      <c r="B69" s="745" t="s">
        <v>550</v>
      </c>
      <c r="C69" s="748" t="s">
        <v>559</v>
      </c>
      <c r="D69" s="775" t="s">
        <v>3573</v>
      </c>
      <c r="E69" s="748" t="s">
        <v>5348</v>
      </c>
      <c r="F69" s="775" t="s">
        <v>5349</v>
      </c>
      <c r="G69" s="748" t="s">
        <v>5114</v>
      </c>
      <c r="H69" s="748" t="s">
        <v>5117</v>
      </c>
      <c r="I69" s="761">
        <v>0.22</v>
      </c>
      <c r="J69" s="761">
        <v>200</v>
      </c>
      <c r="K69" s="762">
        <v>44</v>
      </c>
    </row>
    <row r="70" spans="1:11" ht="14.4" customHeight="1" x14ac:dyDescent="0.3">
      <c r="A70" s="743" t="s">
        <v>549</v>
      </c>
      <c r="B70" s="745" t="s">
        <v>550</v>
      </c>
      <c r="C70" s="748" t="s">
        <v>559</v>
      </c>
      <c r="D70" s="775" t="s">
        <v>3573</v>
      </c>
      <c r="E70" s="748" t="s">
        <v>5348</v>
      </c>
      <c r="F70" s="775" t="s">
        <v>5349</v>
      </c>
      <c r="G70" s="748" t="s">
        <v>5118</v>
      </c>
      <c r="H70" s="748" t="s">
        <v>5119</v>
      </c>
      <c r="I70" s="761">
        <v>11.144375</v>
      </c>
      <c r="J70" s="761">
        <v>420</v>
      </c>
      <c r="K70" s="762">
        <v>4680.7000000000007</v>
      </c>
    </row>
    <row r="71" spans="1:11" ht="14.4" customHeight="1" x14ac:dyDescent="0.3">
      <c r="A71" s="743" t="s">
        <v>549</v>
      </c>
      <c r="B71" s="745" t="s">
        <v>550</v>
      </c>
      <c r="C71" s="748" t="s">
        <v>559</v>
      </c>
      <c r="D71" s="775" t="s">
        <v>3573</v>
      </c>
      <c r="E71" s="748" t="s">
        <v>5348</v>
      </c>
      <c r="F71" s="775" t="s">
        <v>5349</v>
      </c>
      <c r="G71" s="748" t="s">
        <v>5120</v>
      </c>
      <c r="H71" s="748" t="s">
        <v>5121</v>
      </c>
      <c r="I71" s="761">
        <v>15.291666666666666</v>
      </c>
      <c r="J71" s="761">
        <v>350</v>
      </c>
      <c r="K71" s="762">
        <v>5352.82</v>
      </c>
    </row>
    <row r="72" spans="1:11" ht="14.4" customHeight="1" x14ac:dyDescent="0.3">
      <c r="A72" s="743" t="s">
        <v>549</v>
      </c>
      <c r="B72" s="745" t="s">
        <v>550</v>
      </c>
      <c r="C72" s="748" t="s">
        <v>559</v>
      </c>
      <c r="D72" s="775" t="s">
        <v>3573</v>
      </c>
      <c r="E72" s="748" t="s">
        <v>5348</v>
      </c>
      <c r="F72" s="775" t="s">
        <v>5349</v>
      </c>
      <c r="G72" s="748" t="s">
        <v>5122</v>
      </c>
      <c r="H72" s="748" t="s">
        <v>5123</v>
      </c>
      <c r="I72" s="761">
        <v>1.004285714285714</v>
      </c>
      <c r="J72" s="761">
        <v>4800</v>
      </c>
      <c r="K72" s="762">
        <v>4853</v>
      </c>
    </row>
    <row r="73" spans="1:11" ht="14.4" customHeight="1" x14ac:dyDescent="0.3">
      <c r="A73" s="743" t="s">
        <v>549</v>
      </c>
      <c r="B73" s="745" t="s">
        <v>550</v>
      </c>
      <c r="C73" s="748" t="s">
        <v>559</v>
      </c>
      <c r="D73" s="775" t="s">
        <v>3573</v>
      </c>
      <c r="E73" s="748" t="s">
        <v>5348</v>
      </c>
      <c r="F73" s="775" t="s">
        <v>5349</v>
      </c>
      <c r="G73" s="748" t="s">
        <v>5124</v>
      </c>
      <c r="H73" s="748" t="s">
        <v>5125</v>
      </c>
      <c r="I73" s="761">
        <v>1.5238461538461541</v>
      </c>
      <c r="J73" s="761">
        <v>1600</v>
      </c>
      <c r="K73" s="762">
        <v>2435</v>
      </c>
    </row>
    <row r="74" spans="1:11" ht="14.4" customHeight="1" x14ac:dyDescent="0.3">
      <c r="A74" s="743" t="s">
        <v>549</v>
      </c>
      <c r="B74" s="745" t="s">
        <v>550</v>
      </c>
      <c r="C74" s="748" t="s">
        <v>559</v>
      </c>
      <c r="D74" s="775" t="s">
        <v>3573</v>
      </c>
      <c r="E74" s="748" t="s">
        <v>5348</v>
      </c>
      <c r="F74" s="775" t="s">
        <v>5349</v>
      </c>
      <c r="G74" s="748" t="s">
        <v>5126</v>
      </c>
      <c r="H74" s="748" t="s">
        <v>5127</v>
      </c>
      <c r="I74" s="761">
        <v>0.45214285714285712</v>
      </c>
      <c r="J74" s="761">
        <v>2400</v>
      </c>
      <c r="K74" s="762">
        <v>1086</v>
      </c>
    </row>
    <row r="75" spans="1:11" ht="14.4" customHeight="1" x14ac:dyDescent="0.3">
      <c r="A75" s="743" t="s">
        <v>549</v>
      </c>
      <c r="B75" s="745" t="s">
        <v>550</v>
      </c>
      <c r="C75" s="748" t="s">
        <v>559</v>
      </c>
      <c r="D75" s="775" t="s">
        <v>3573</v>
      </c>
      <c r="E75" s="748" t="s">
        <v>5348</v>
      </c>
      <c r="F75" s="775" t="s">
        <v>5349</v>
      </c>
      <c r="G75" s="748" t="s">
        <v>5128</v>
      </c>
      <c r="H75" s="748" t="s">
        <v>5129</v>
      </c>
      <c r="I75" s="761">
        <v>0.62181818181818194</v>
      </c>
      <c r="J75" s="761">
        <v>5100</v>
      </c>
      <c r="K75" s="762">
        <v>3200</v>
      </c>
    </row>
    <row r="76" spans="1:11" ht="14.4" customHeight="1" x14ac:dyDescent="0.3">
      <c r="A76" s="743" t="s">
        <v>549</v>
      </c>
      <c r="B76" s="745" t="s">
        <v>550</v>
      </c>
      <c r="C76" s="748" t="s">
        <v>559</v>
      </c>
      <c r="D76" s="775" t="s">
        <v>3573</v>
      </c>
      <c r="E76" s="748" t="s">
        <v>5348</v>
      </c>
      <c r="F76" s="775" t="s">
        <v>5349</v>
      </c>
      <c r="G76" s="748" t="s">
        <v>5130</v>
      </c>
      <c r="H76" s="748" t="s">
        <v>5131</v>
      </c>
      <c r="I76" s="761">
        <v>3.1331250000000006</v>
      </c>
      <c r="J76" s="761">
        <v>740</v>
      </c>
      <c r="K76" s="762">
        <v>2318.6999999999998</v>
      </c>
    </row>
    <row r="77" spans="1:11" ht="14.4" customHeight="1" x14ac:dyDescent="0.3">
      <c r="A77" s="743" t="s">
        <v>549</v>
      </c>
      <c r="B77" s="745" t="s">
        <v>550</v>
      </c>
      <c r="C77" s="748" t="s">
        <v>559</v>
      </c>
      <c r="D77" s="775" t="s">
        <v>3573</v>
      </c>
      <c r="E77" s="748" t="s">
        <v>5348</v>
      </c>
      <c r="F77" s="775" t="s">
        <v>5349</v>
      </c>
      <c r="G77" s="748" t="s">
        <v>5132</v>
      </c>
      <c r="H77" s="748" t="s">
        <v>5133</v>
      </c>
      <c r="I77" s="761">
        <v>6.2249999999999996</v>
      </c>
      <c r="J77" s="761">
        <v>10</v>
      </c>
      <c r="K77" s="762">
        <v>62.25</v>
      </c>
    </row>
    <row r="78" spans="1:11" ht="14.4" customHeight="1" x14ac:dyDescent="0.3">
      <c r="A78" s="743" t="s">
        <v>549</v>
      </c>
      <c r="B78" s="745" t="s">
        <v>550</v>
      </c>
      <c r="C78" s="748" t="s">
        <v>559</v>
      </c>
      <c r="D78" s="775" t="s">
        <v>3573</v>
      </c>
      <c r="E78" s="748" t="s">
        <v>5348</v>
      </c>
      <c r="F78" s="775" t="s">
        <v>5349</v>
      </c>
      <c r="G78" s="748" t="s">
        <v>5134</v>
      </c>
      <c r="H78" s="748" t="s">
        <v>5135</v>
      </c>
      <c r="I78" s="761">
        <v>6.29</v>
      </c>
      <c r="J78" s="761">
        <v>10</v>
      </c>
      <c r="K78" s="762">
        <v>62.9</v>
      </c>
    </row>
    <row r="79" spans="1:11" ht="14.4" customHeight="1" x14ac:dyDescent="0.3">
      <c r="A79" s="743" t="s">
        <v>549</v>
      </c>
      <c r="B79" s="745" t="s">
        <v>550</v>
      </c>
      <c r="C79" s="748" t="s">
        <v>559</v>
      </c>
      <c r="D79" s="775" t="s">
        <v>3573</v>
      </c>
      <c r="E79" s="748" t="s">
        <v>5348</v>
      </c>
      <c r="F79" s="775" t="s">
        <v>5349</v>
      </c>
      <c r="G79" s="748" t="s">
        <v>5136</v>
      </c>
      <c r="H79" s="748" t="s">
        <v>5137</v>
      </c>
      <c r="I79" s="761">
        <v>5.95</v>
      </c>
      <c r="J79" s="761">
        <v>30</v>
      </c>
      <c r="K79" s="762">
        <v>178.5</v>
      </c>
    </row>
    <row r="80" spans="1:11" ht="14.4" customHeight="1" x14ac:dyDescent="0.3">
      <c r="A80" s="743" t="s">
        <v>549</v>
      </c>
      <c r="B80" s="745" t="s">
        <v>550</v>
      </c>
      <c r="C80" s="748" t="s">
        <v>559</v>
      </c>
      <c r="D80" s="775" t="s">
        <v>3573</v>
      </c>
      <c r="E80" s="748" t="s">
        <v>5348</v>
      </c>
      <c r="F80" s="775" t="s">
        <v>5349</v>
      </c>
      <c r="G80" s="748" t="s">
        <v>5136</v>
      </c>
      <c r="H80" s="748" t="s">
        <v>5138</v>
      </c>
      <c r="I80" s="761">
        <v>6.21</v>
      </c>
      <c r="J80" s="761">
        <v>230</v>
      </c>
      <c r="K80" s="762">
        <v>1430.5</v>
      </c>
    </row>
    <row r="81" spans="1:11" ht="14.4" customHeight="1" x14ac:dyDescent="0.3">
      <c r="A81" s="743" t="s">
        <v>549</v>
      </c>
      <c r="B81" s="745" t="s">
        <v>550</v>
      </c>
      <c r="C81" s="748" t="s">
        <v>559</v>
      </c>
      <c r="D81" s="775" t="s">
        <v>3573</v>
      </c>
      <c r="E81" s="748" t="s">
        <v>5348</v>
      </c>
      <c r="F81" s="775" t="s">
        <v>5349</v>
      </c>
      <c r="G81" s="748" t="s">
        <v>5139</v>
      </c>
      <c r="H81" s="748" t="s">
        <v>5140</v>
      </c>
      <c r="I81" s="761">
        <v>203.76</v>
      </c>
      <c r="J81" s="761">
        <v>90</v>
      </c>
      <c r="K81" s="762">
        <v>18338.400000000001</v>
      </c>
    </row>
    <row r="82" spans="1:11" ht="14.4" customHeight="1" x14ac:dyDescent="0.3">
      <c r="A82" s="743" t="s">
        <v>549</v>
      </c>
      <c r="B82" s="745" t="s">
        <v>550</v>
      </c>
      <c r="C82" s="748" t="s">
        <v>559</v>
      </c>
      <c r="D82" s="775" t="s">
        <v>3573</v>
      </c>
      <c r="E82" s="748" t="s">
        <v>5348</v>
      </c>
      <c r="F82" s="775" t="s">
        <v>5349</v>
      </c>
      <c r="G82" s="748" t="s">
        <v>5141</v>
      </c>
      <c r="H82" s="748" t="s">
        <v>5142</v>
      </c>
      <c r="I82" s="761">
        <v>68.515000000000001</v>
      </c>
      <c r="J82" s="761">
        <v>22</v>
      </c>
      <c r="K82" s="762">
        <v>1507.3200000000002</v>
      </c>
    </row>
    <row r="83" spans="1:11" ht="14.4" customHeight="1" x14ac:dyDescent="0.3">
      <c r="A83" s="743" t="s">
        <v>549</v>
      </c>
      <c r="B83" s="745" t="s">
        <v>550</v>
      </c>
      <c r="C83" s="748" t="s">
        <v>559</v>
      </c>
      <c r="D83" s="775" t="s">
        <v>3573</v>
      </c>
      <c r="E83" s="748" t="s">
        <v>5348</v>
      </c>
      <c r="F83" s="775" t="s">
        <v>5349</v>
      </c>
      <c r="G83" s="748" t="s">
        <v>5143</v>
      </c>
      <c r="H83" s="748" t="s">
        <v>5144</v>
      </c>
      <c r="I83" s="761">
        <v>13.29</v>
      </c>
      <c r="J83" s="761">
        <v>20</v>
      </c>
      <c r="K83" s="762">
        <v>265.8</v>
      </c>
    </row>
    <row r="84" spans="1:11" ht="14.4" customHeight="1" x14ac:dyDescent="0.3">
      <c r="A84" s="743" t="s">
        <v>549</v>
      </c>
      <c r="B84" s="745" t="s">
        <v>550</v>
      </c>
      <c r="C84" s="748" t="s">
        <v>559</v>
      </c>
      <c r="D84" s="775" t="s">
        <v>3573</v>
      </c>
      <c r="E84" s="748" t="s">
        <v>5348</v>
      </c>
      <c r="F84" s="775" t="s">
        <v>5349</v>
      </c>
      <c r="G84" s="748" t="s">
        <v>5143</v>
      </c>
      <c r="H84" s="748" t="s">
        <v>5145</v>
      </c>
      <c r="I84" s="761">
        <v>15.04</v>
      </c>
      <c r="J84" s="761">
        <v>50</v>
      </c>
      <c r="K84" s="762">
        <v>752</v>
      </c>
    </row>
    <row r="85" spans="1:11" ht="14.4" customHeight="1" x14ac:dyDescent="0.3">
      <c r="A85" s="743" t="s">
        <v>549</v>
      </c>
      <c r="B85" s="745" t="s">
        <v>550</v>
      </c>
      <c r="C85" s="748" t="s">
        <v>559</v>
      </c>
      <c r="D85" s="775" t="s">
        <v>3573</v>
      </c>
      <c r="E85" s="748" t="s">
        <v>5348</v>
      </c>
      <c r="F85" s="775" t="s">
        <v>5349</v>
      </c>
      <c r="G85" s="748" t="s">
        <v>5146</v>
      </c>
      <c r="H85" s="748" t="s">
        <v>5147</v>
      </c>
      <c r="I85" s="761">
        <v>16.14</v>
      </c>
      <c r="J85" s="761">
        <v>5</v>
      </c>
      <c r="K85" s="762">
        <v>80.7</v>
      </c>
    </row>
    <row r="86" spans="1:11" ht="14.4" customHeight="1" x14ac:dyDescent="0.3">
      <c r="A86" s="743" t="s">
        <v>549</v>
      </c>
      <c r="B86" s="745" t="s">
        <v>550</v>
      </c>
      <c r="C86" s="748" t="s">
        <v>559</v>
      </c>
      <c r="D86" s="775" t="s">
        <v>3573</v>
      </c>
      <c r="E86" s="748" t="s">
        <v>5348</v>
      </c>
      <c r="F86" s="775" t="s">
        <v>5349</v>
      </c>
      <c r="G86" s="748" t="s">
        <v>5146</v>
      </c>
      <c r="H86" s="748" t="s">
        <v>5148</v>
      </c>
      <c r="I86" s="761">
        <v>13.94</v>
      </c>
      <c r="J86" s="761">
        <v>5</v>
      </c>
      <c r="K86" s="762">
        <v>69.7</v>
      </c>
    </row>
    <row r="87" spans="1:11" ht="14.4" customHeight="1" x14ac:dyDescent="0.3">
      <c r="A87" s="743" t="s">
        <v>549</v>
      </c>
      <c r="B87" s="745" t="s">
        <v>550</v>
      </c>
      <c r="C87" s="748" t="s">
        <v>559</v>
      </c>
      <c r="D87" s="775" t="s">
        <v>3573</v>
      </c>
      <c r="E87" s="748" t="s">
        <v>5348</v>
      </c>
      <c r="F87" s="775" t="s">
        <v>5349</v>
      </c>
      <c r="G87" s="748" t="s">
        <v>5149</v>
      </c>
      <c r="H87" s="748" t="s">
        <v>5150</v>
      </c>
      <c r="I87" s="761">
        <v>5.5642857142857149</v>
      </c>
      <c r="J87" s="761">
        <v>800</v>
      </c>
      <c r="K87" s="762">
        <v>4451.6000000000004</v>
      </c>
    </row>
    <row r="88" spans="1:11" ht="14.4" customHeight="1" x14ac:dyDescent="0.3">
      <c r="A88" s="743" t="s">
        <v>549</v>
      </c>
      <c r="B88" s="745" t="s">
        <v>550</v>
      </c>
      <c r="C88" s="748" t="s">
        <v>559</v>
      </c>
      <c r="D88" s="775" t="s">
        <v>3573</v>
      </c>
      <c r="E88" s="748" t="s">
        <v>5348</v>
      </c>
      <c r="F88" s="775" t="s">
        <v>5349</v>
      </c>
      <c r="G88" s="748" t="s">
        <v>5151</v>
      </c>
      <c r="H88" s="748" t="s">
        <v>5152</v>
      </c>
      <c r="I88" s="761">
        <v>618.08000000000004</v>
      </c>
      <c r="J88" s="761">
        <v>4</v>
      </c>
      <c r="K88" s="762">
        <v>2472.3200000000002</v>
      </c>
    </row>
    <row r="89" spans="1:11" ht="14.4" customHeight="1" x14ac:dyDescent="0.3">
      <c r="A89" s="743" t="s">
        <v>549</v>
      </c>
      <c r="B89" s="745" t="s">
        <v>550</v>
      </c>
      <c r="C89" s="748" t="s">
        <v>559</v>
      </c>
      <c r="D89" s="775" t="s">
        <v>3573</v>
      </c>
      <c r="E89" s="748" t="s">
        <v>5348</v>
      </c>
      <c r="F89" s="775" t="s">
        <v>5349</v>
      </c>
      <c r="G89" s="748" t="s">
        <v>5153</v>
      </c>
      <c r="H89" s="748" t="s">
        <v>5154</v>
      </c>
      <c r="I89" s="761">
        <v>16.95</v>
      </c>
      <c r="J89" s="761">
        <v>2</v>
      </c>
      <c r="K89" s="762">
        <v>33.9</v>
      </c>
    </row>
    <row r="90" spans="1:11" ht="14.4" customHeight="1" x14ac:dyDescent="0.3">
      <c r="A90" s="743" t="s">
        <v>549</v>
      </c>
      <c r="B90" s="745" t="s">
        <v>550</v>
      </c>
      <c r="C90" s="748" t="s">
        <v>559</v>
      </c>
      <c r="D90" s="775" t="s">
        <v>3573</v>
      </c>
      <c r="E90" s="748" t="s">
        <v>5348</v>
      </c>
      <c r="F90" s="775" t="s">
        <v>5349</v>
      </c>
      <c r="G90" s="748" t="s">
        <v>5155</v>
      </c>
      <c r="H90" s="748" t="s">
        <v>5156</v>
      </c>
      <c r="I90" s="761">
        <v>175.55599999999998</v>
      </c>
      <c r="J90" s="761">
        <v>14</v>
      </c>
      <c r="K90" s="762">
        <v>2457.7899999999995</v>
      </c>
    </row>
    <row r="91" spans="1:11" ht="14.4" customHeight="1" x14ac:dyDescent="0.3">
      <c r="A91" s="743" t="s">
        <v>549</v>
      </c>
      <c r="B91" s="745" t="s">
        <v>550</v>
      </c>
      <c r="C91" s="748" t="s">
        <v>559</v>
      </c>
      <c r="D91" s="775" t="s">
        <v>3573</v>
      </c>
      <c r="E91" s="748" t="s">
        <v>5348</v>
      </c>
      <c r="F91" s="775" t="s">
        <v>5349</v>
      </c>
      <c r="G91" s="748" t="s">
        <v>5157</v>
      </c>
      <c r="H91" s="748" t="s">
        <v>5158</v>
      </c>
      <c r="I91" s="761">
        <v>75.02</v>
      </c>
      <c r="J91" s="761">
        <v>2</v>
      </c>
      <c r="K91" s="762">
        <v>150.04</v>
      </c>
    </row>
    <row r="92" spans="1:11" ht="14.4" customHeight="1" x14ac:dyDescent="0.3">
      <c r="A92" s="743" t="s">
        <v>549</v>
      </c>
      <c r="B92" s="745" t="s">
        <v>550</v>
      </c>
      <c r="C92" s="748" t="s">
        <v>559</v>
      </c>
      <c r="D92" s="775" t="s">
        <v>3573</v>
      </c>
      <c r="E92" s="748" t="s">
        <v>5348</v>
      </c>
      <c r="F92" s="775" t="s">
        <v>5349</v>
      </c>
      <c r="G92" s="748" t="s">
        <v>5159</v>
      </c>
      <c r="H92" s="748" t="s">
        <v>5160</v>
      </c>
      <c r="I92" s="761">
        <v>59.720000000000006</v>
      </c>
      <c r="J92" s="761">
        <v>40</v>
      </c>
      <c r="K92" s="762">
        <v>2388.79</v>
      </c>
    </row>
    <row r="93" spans="1:11" ht="14.4" customHeight="1" x14ac:dyDescent="0.3">
      <c r="A93" s="743" t="s">
        <v>549</v>
      </c>
      <c r="B93" s="745" t="s">
        <v>550</v>
      </c>
      <c r="C93" s="748" t="s">
        <v>559</v>
      </c>
      <c r="D93" s="775" t="s">
        <v>3573</v>
      </c>
      <c r="E93" s="748" t="s">
        <v>5348</v>
      </c>
      <c r="F93" s="775" t="s">
        <v>5349</v>
      </c>
      <c r="G93" s="748" t="s">
        <v>5161</v>
      </c>
      <c r="H93" s="748" t="s">
        <v>5162</v>
      </c>
      <c r="I93" s="761">
        <v>2.3709090909090906</v>
      </c>
      <c r="J93" s="761">
        <v>1501</v>
      </c>
      <c r="K93" s="762">
        <v>3558.38</v>
      </c>
    </row>
    <row r="94" spans="1:11" ht="14.4" customHeight="1" x14ac:dyDescent="0.3">
      <c r="A94" s="743" t="s">
        <v>549</v>
      </c>
      <c r="B94" s="745" t="s">
        <v>550</v>
      </c>
      <c r="C94" s="748" t="s">
        <v>559</v>
      </c>
      <c r="D94" s="775" t="s">
        <v>3573</v>
      </c>
      <c r="E94" s="748" t="s">
        <v>5348</v>
      </c>
      <c r="F94" s="775" t="s">
        <v>5349</v>
      </c>
      <c r="G94" s="748" t="s">
        <v>5163</v>
      </c>
      <c r="H94" s="748" t="s">
        <v>5164</v>
      </c>
      <c r="I94" s="761">
        <v>1.8</v>
      </c>
      <c r="J94" s="761">
        <v>70</v>
      </c>
      <c r="K94" s="762">
        <v>126</v>
      </c>
    </row>
    <row r="95" spans="1:11" ht="14.4" customHeight="1" x14ac:dyDescent="0.3">
      <c r="A95" s="743" t="s">
        <v>549</v>
      </c>
      <c r="B95" s="745" t="s">
        <v>550</v>
      </c>
      <c r="C95" s="748" t="s">
        <v>559</v>
      </c>
      <c r="D95" s="775" t="s">
        <v>3573</v>
      </c>
      <c r="E95" s="748" t="s">
        <v>5348</v>
      </c>
      <c r="F95" s="775" t="s">
        <v>5349</v>
      </c>
      <c r="G95" s="748" t="s">
        <v>5165</v>
      </c>
      <c r="H95" s="748" t="s">
        <v>5166</v>
      </c>
      <c r="I95" s="761">
        <v>2.9287500000000009</v>
      </c>
      <c r="J95" s="761">
        <v>850</v>
      </c>
      <c r="K95" s="762">
        <v>2492.6800000000003</v>
      </c>
    </row>
    <row r="96" spans="1:11" ht="14.4" customHeight="1" x14ac:dyDescent="0.3">
      <c r="A96" s="743" t="s">
        <v>549</v>
      </c>
      <c r="B96" s="745" t="s">
        <v>550</v>
      </c>
      <c r="C96" s="748" t="s">
        <v>559</v>
      </c>
      <c r="D96" s="775" t="s">
        <v>3573</v>
      </c>
      <c r="E96" s="748" t="s">
        <v>5348</v>
      </c>
      <c r="F96" s="775" t="s">
        <v>5349</v>
      </c>
      <c r="G96" s="748" t="s">
        <v>5167</v>
      </c>
      <c r="H96" s="748" t="s">
        <v>5168</v>
      </c>
      <c r="I96" s="761">
        <v>1.7666666666666666</v>
      </c>
      <c r="J96" s="761">
        <v>150</v>
      </c>
      <c r="K96" s="762">
        <v>265</v>
      </c>
    </row>
    <row r="97" spans="1:11" ht="14.4" customHeight="1" x14ac:dyDescent="0.3">
      <c r="A97" s="743" t="s">
        <v>549</v>
      </c>
      <c r="B97" s="745" t="s">
        <v>550</v>
      </c>
      <c r="C97" s="748" t="s">
        <v>559</v>
      </c>
      <c r="D97" s="775" t="s">
        <v>3573</v>
      </c>
      <c r="E97" s="748" t="s">
        <v>5348</v>
      </c>
      <c r="F97" s="775" t="s">
        <v>5349</v>
      </c>
      <c r="G97" s="748" t="s">
        <v>5169</v>
      </c>
      <c r="H97" s="748" t="s">
        <v>5170</v>
      </c>
      <c r="I97" s="761">
        <v>1.77</v>
      </c>
      <c r="J97" s="761">
        <v>50</v>
      </c>
      <c r="K97" s="762">
        <v>88.5</v>
      </c>
    </row>
    <row r="98" spans="1:11" ht="14.4" customHeight="1" x14ac:dyDescent="0.3">
      <c r="A98" s="743" t="s">
        <v>549</v>
      </c>
      <c r="B98" s="745" t="s">
        <v>550</v>
      </c>
      <c r="C98" s="748" t="s">
        <v>559</v>
      </c>
      <c r="D98" s="775" t="s">
        <v>3573</v>
      </c>
      <c r="E98" s="748" t="s">
        <v>5348</v>
      </c>
      <c r="F98" s="775" t="s">
        <v>5349</v>
      </c>
      <c r="G98" s="748" t="s">
        <v>5171</v>
      </c>
      <c r="H98" s="748" t="s">
        <v>5172</v>
      </c>
      <c r="I98" s="761">
        <v>1.0000000000000002E-2</v>
      </c>
      <c r="J98" s="761">
        <v>2200</v>
      </c>
      <c r="K98" s="762">
        <v>22</v>
      </c>
    </row>
    <row r="99" spans="1:11" ht="14.4" customHeight="1" x14ac:dyDescent="0.3">
      <c r="A99" s="743" t="s">
        <v>549</v>
      </c>
      <c r="B99" s="745" t="s">
        <v>550</v>
      </c>
      <c r="C99" s="748" t="s">
        <v>559</v>
      </c>
      <c r="D99" s="775" t="s">
        <v>3573</v>
      </c>
      <c r="E99" s="748" t="s">
        <v>5348</v>
      </c>
      <c r="F99" s="775" t="s">
        <v>5349</v>
      </c>
      <c r="G99" s="748" t="s">
        <v>5173</v>
      </c>
      <c r="H99" s="748" t="s">
        <v>5174</v>
      </c>
      <c r="I99" s="761">
        <v>1.99</v>
      </c>
      <c r="J99" s="761">
        <v>10</v>
      </c>
      <c r="K99" s="762">
        <v>19.899999999999999</v>
      </c>
    </row>
    <row r="100" spans="1:11" ht="14.4" customHeight="1" x14ac:dyDescent="0.3">
      <c r="A100" s="743" t="s">
        <v>549</v>
      </c>
      <c r="B100" s="745" t="s">
        <v>550</v>
      </c>
      <c r="C100" s="748" t="s">
        <v>559</v>
      </c>
      <c r="D100" s="775" t="s">
        <v>3573</v>
      </c>
      <c r="E100" s="748" t="s">
        <v>5348</v>
      </c>
      <c r="F100" s="775" t="s">
        <v>5349</v>
      </c>
      <c r="G100" s="748" t="s">
        <v>5175</v>
      </c>
      <c r="H100" s="748" t="s">
        <v>5176</v>
      </c>
      <c r="I100" s="761">
        <v>2.074615384615385</v>
      </c>
      <c r="J100" s="761">
        <v>650</v>
      </c>
      <c r="K100" s="762">
        <v>1348.5</v>
      </c>
    </row>
    <row r="101" spans="1:11" ht="14.4" customHeight="1" x14ac:dyDescent="0.3">
      <c r="A101" s="743" t="s">
        <v>549</v>
      </c>
      <c r="B101" s="745" t="s">
        <v>550</v>
      </c>
      <c r="C101" s="748" t="s">
        <v>559</v>
      </c>
      <c r="D101" s="775" t="s">
        <v>3573</v>
      </c>
      <c r="E101" s="748" t="s">
        <v>5348</v>
      </c>
      <c r="F101" s="775" t="s">
        <v>5349</v>
      </c>
      <c r="G101" s="748" t="s">
        <v>5177</v>
      </c>
      <c r="H101" s="748" t="s">
        <v>5178</v>
      </c>
      <c r="I101" s="761">
        <v>2.4094999999999991</v>
      </c>
      <c r="J101" s="761">
        <v>1400</v>
      </c>
      <c r="K101" s="762">
        <v>3373</v>
      </c>
    </row>
    <row r="102" spans="1:11" ht="14.4" customHeight="1" x14ac:dyDescent="0.3">
      <c r="A102" s="743" t="s">
        <v>549</v>
      </c>
      <c r="B102" s="745" t="s">
        <v>550</v>
      </c>
      <c r="C102" s="748" t="s">
        <v>559</v>
      </c>
      <c r="D102" s="775" t="s">
        <v>3573</v>
      </c>
      <c r="E102" s="748" t="s">
        <v>5348</v>
      </c>
      <c r="F102" s="775" t="s">
        <v>5349</v>
      </c>
      <c r="G102" s="748" t="s">
        <v>5179</v>
      </c>
      <c r="H102" s="748" t="s">
        <v>5180</v>
      </c>
      <c r="I102" s="761">
        <v>2.1779999999999999</v>
      </c>
      <c r="J102" s="761">
        <v>500</v>
      </c>
      <c r="K102" s="762">
        <v>1089</v>
      </c>
    </row>
    <row r="103" spans="1:11" ht="14.4" customHeight="1" x14ac:dyDescent="0.3">
      <c r="A103" s="743" t="s">
        <v>549</v>
      </c>
      <c r="B103" s="745" t="s">
        <v>550</v>
      </c>
      <c r="C103" s="748" t="s">
        <v>559</v>
      </c>
      <c r="D103" s="775" t="s">
        <v>3573</v>
      </c>
      <c r="E103" s="748" t="s">
        <v>5348</v>
      </c>
      <c r="F103" s="775" t="s">
        <v>5349</v>
      </c>
      <c r="G103" s="748" t="s">
        <v>5181</v>
      </c>
      <c r="H103" s="748" t="s">
        <v>5182</v>
      </c>
      <c r="I103" s="761">
        <v>2.8566666666666669</v>
      </c>
      <c r="J103" s="761">
        <v>300</v>
      </c>
      <c r="K103" s="762">
        <v>857</v>
      </c>
    </row>
    <row r="104" spans="1:11" ht="14.4" customHeight="1" x14ac:dyDescent="0.3">
      <c r="A104" s="743" t="s">
        <v>549</v>
      </c>
      <c r="B104" s="745" t="s">
        <v>550</v>
      </c>
      <c r="C104" s="748" t="s">
        <v>559</v>
      </c>
      <c r="D104" s="775" t="s">
        <v>3573</v>
      </c>
      <c r="E104" s="748" t="s">
        <v>5348</v>
      </c>
      <c r="F104" s="775" t="s">
        <v>5349</v>
      </c>
      <c r="G104" s="748" t="s">
        <v>5183</v>
      </c>
      <c r="H104" s="748" t="s">
        <v>5184</v>
      </c>
      <c r="I104" s="761">
        <v>5.8653333333333313</v>
      </c>
      <c r="J104" s="761">
        <v>370</v>
      </c>
      <c r="K104" s="762">
        <v>2183</v>
      </c>
    </row>
    <row r="105" spans="1:11" ht="14.4" customHeight="1" x14ac:dyDescent="0.3">
      <c r="A105" s="743" t="s">
        <v>549</v>
      </c>
      <c r="B105" s="745" t="s">
        <v>550</v>
      </c>
      <c r="C105" s="748" t="s">
        <v>559</v>
      </c>
      <c r="D105" s="775" t="s">
        <v>3573</v>
      </c>
      <c r="E105" s="748" t="s">
        <v>5348</v>
      </c>
      <c r="F105" s="775" t="s">
        <v>5349</v>
      </c>
      <c r="G105" s="748" t="s">
        <v>5185</v>
      </c>
      <c r="H105" s="748" t="s">
        <v>5186</v>
      </c>
      <c r="I105" s="761">
        <v>0.59875</v>
      </c>
      <c r="J105" s="761">
        <v>3600</v>
      </c>
      <c r="K105" s="762">
        <v>2155</v>
      </c>
    </row>
    <row r="106" spans="1:11" ht="14.4" customHeight="1" x14ac:dyDescent="0.3">
      <c r="A106" s="743" t="s">
        <v>549</v>
      </c>
      <c r="B106" s="745" t="s">
        <v>550</v>
      </c>
      <c r="C106" s="748" t="s">
        <v>559</v>
      </c>
      <c r="D106" s="775" t="s">
        <v>3573</v>
      </c>
      <c r="E106" s="748" t="s">
        <v>5348</v>
      </c>
      <c r="F106" s="775" t="s">
        <v>5349</v>
      </c>
      <c r="G106" s="748" t="s">
        <v>5187</v>
      </c>
      <c r="H106" s="748" t="s">
        <v>5188</v>
      </c>
      <c r="I106" s="761">
        <v>1.63</v>
      </c>
      <c r="J106" s="761">
        <v>50</v>
      </c>
      <c r="K106" s="762">
        <v>81.5</v>
      </c>
    </row>
    <row r="107" spans="1:11" ht="14.4" customHeight="1" x14ac:dyDescent="0.3">
      <c r="A107" s="743" t="s">
        <v>549</v>
      </c>
      <c r="B107" s="745" t="s">
        <v>550</v>
      </c>
      <c r="C107" s="748" t="s">
        <v>559</v>
      </c>
      <c r="D107" s="775" t="s">
        <v>3573</v>
      </c>
      <c r="E107" s="748" t="s">
        <v>5348</v>
      </c>
      <c r="F107" s="775" t="s">
        <v>5349</v>
      </c>
      <c r="G107" s="748" t="s">
        <v>5189</v>
      </c>
      <c r="H107" s="748" t="s">
        <v>5190</v>
      </c>
      <c r="I107" s="761">
        <v>5.129999999999999</v>
      </c>
      <c r="J107" s="761">
        <v>1400</v>
      </c>
      <c r="K107" s="762">
        <v>7181.9999999999973</v>
      </c>
    </row>
    <row r="108" spans="1:11" ht="14.4" customHeight="1" x14ac:dyDescent="0.3">
      <c r="A108" s="743" t="s">
        <v>549</v>
      </c>
      <c r="B108" s="745" t="s">
        <v>550</v>
      </c>
      <c r="C108" s="748" t="s">
        <v>559</v>
      </c>
      <c r="D108" s="775" t="s">
        <v>3573</v>
      </c>
      <c r="E108" s="748" t="s">
        <v>5348</v>
      </c>
      <c r="F108" s="775" t="s">
        <v>5349</v>
      </c>
      <c r="G108" s="748" t="s">
        <v>5191</v>
      </c>
      <c r="H108" s="748" t="s">
        <v>5192</v>
      </c>
      <c r="I108" s="761">
        <v>193.84</v>
      </c>
      <c r="J108" s="761">
        <v>6</v>
      </c>
      <c r="K108" s="762">
        <v>1163.04</v>
      </c>
    </row>
    <row r="109" spans="1:11" ht="14.4" customHeight="1" x14ac:dyDescent="0.3">
      <c r="A109" s="743" t="s">
        <v>549</v>
      </c>
      <c r="B109" s="745" t="s">
        <v>550</v>
      </c>
      <c r="C109" s="748" t="s">
        <v>559</v>
      </c>
      <c r="D109" s="775" t="s">
        <v>3573</v>
      </c>
      <c r="E109" s="748" t="s">
        <v>5348</v>
      </c>
      <c r="F109" s="775" t="s">
        <v>5349</v>
      </c>
      <c r="G109" s="748" t="s">
        <v>5193</v>
      </c>
      <c r="H109" s="748" t="s">
        <v>5194</v>
      </c>
      <c r="I109" s="761">
        <v>126.94</v>
      </c>
      <c r="J109" s="761">
        <v>2</v>
      </c>
      <c r="K109" s="762">
        <v>253.88</v>
      </c>
    </row>
    <row r="110" spans="1:11" ht="14.4" customHeight="1" x14ac:dyDescent="0.3">
      <c r="A110" s="743" t="s">
        <v>549</v>
      </c>
      <c r="B110" s="745" t="s">
        <v>550</v>
      </c>
      <c r="C110" s="748" t="s">
        <v>559</v>
      </c>
      <c r="D110" s="775" t="s">
        <v>3573</v>
      </c>
      <c r="E110" s="748" t="s">
        <v>5348</v>
      </c>
      <c r="F110" s="775" t="s">
        <v>5349</v>
      </c>
      <c r="G110" s="748" t="s">
        <v>5195</v>
      </c>
      <c r="H110" s="748" t="s">
        <v>5196</v>
      </c>
      <c r="I110" s="761">
        <v>34.5</v>
      </c>
      <c r="J110" s="761">
        <v>40</v>
      </c>
      <c r="K110" s="762">
        <v>1380.03</v>
      </c>
    </row>
    <row r="111" spans="1:11" ht="14.4" customHeight="1" x14ac:dyDescent="0.3">
      <c r="A111" s="743" t="s">
        <v>549</v>
      </c>
      <c r="B111" s="745" t="s">
        <v>550</v>
      </c>
      <c r="C111" s="748" t="s">
        <v>559</v>
      </c>
      <c r="D111" s="775" t="s">
        <v>3573</v>
      </c>
      <c r="E111" s="748" t="s">
        <v>5348</v>
      </c>
      <c r="F111" s="775" t="s">
        <v>5349</v>
      </c>
      <c r="G111" s="748" t="s">
        <v>5195</v>
      </c>
      <c r="H111" s="748" t="s">
        <v>5197</v>
      </c>
      <c r="I111" s="761">
        <v>34.501999999999995</v>
      </c>
      <c r="J111" s="761">
        <v>50</v>
      </c>
      <c r="K111" s="762">
        <v>1725.1</v>
      </c>
    </row>
    <row r="112" spans="1:11" ht="14.4" customHeight="1" x14ac:dyDescent="0.3">
      <c r="A112" s="743" t="s">
        <v>549</v>
      </c>
      <c r="B112" s="745" t="s">
        <v>550</v>
      </c>
      <c r="C112" s="748" t="s">
        <v>559</v>
      </c>
      <c r="D112" s="775" t="s">
        <v>3573</v>
      </c>
      <c r="E112" s="748" t="s">
        <v>5348</v>
      </c>
      <c r="F112" s="775" t="s">
        <v>5349</v>
      </c>
      <c r="G112" s="748" t="s">
        <v>5198</v>
      </c>
      <c r="H112" s="748" t="s">
        <v>5199</v>
      </c>
      <c r="I112" s="761">
        <v>17.981333333333332</v>
      </c>
      <c r="J112" s="761">
        <v>1300</v>
      </c>
      <c r="K112" s="762">
        <v>23375.5</v>
      </c>
    </row>
    <row r="113" spans="1:11" ht="14.4" customHeight="1" x14ac:dyDescent="0.3">
      <c r="A113" s="743" t="s">
        <v>549</v>
      </c>
      <c r="B113" s="745" t="s">
        <v>550</v>
      </c>
      <c r="C113" s="748" t="s">
        <v>559</v>
      </c>
      <c r="D113" s="775" t="s">
        <v>3573</v>
      </c>
      <c r="E113" s="748" t="s">
        <v>5348</v>
      </c>
      <c r="F113" s="775" t="s">
        <v>5349</v>
      </c>
      <c r="G113" s="748" t="s">
        <v>5200</v>
      </c>
      <c r="H113" s="748" t="s">
        <v>5201</v>
      </c>
      <c r="I113" s="761">
        <v>17.98</v>
      </c>
      <c r="J113" s="761">
        <v>50</v>
      </c>
      <c r="K113" s="762">
        <v>899</v>
      </c>
    </row>
    <row r="114" spans="1:11" ht="14.4" customHeight="1" x14ac:dyDescent="0.3">
      <c r="A114" s="743" t="s">
        <v>549</v>
      </c>
      <c r="B114" s="745" t="s">
        <v>550</v>
      </c>
      <c r="C114" s="748" t="s">
        <v>559</v>
      </c>
      <c r="D114" s="775" t="s">
        <v>3573</v>
      </c>
      <c r="E114" s="748" t="s">
        <v>5348</v>
      </c>
      <c r="F114" s="775" t="s">
        <v>5349</v>
      </c>
      <c r="G114" s="748" t="s">
        <v>5202</v>
      </c>
      <c r="H114" s="748" t="s">
        <v>5203</v>
      </c>
      <c r="I114" s="761">
        <v>1.68</v>
      </c>
      <c r="J114" s="761">
        <v>90</v>
      </c>
      <c r="K114" s="762">
        <v>151.20000000000002</v>
      </c>
    </row>
    <row r="115" spans="1:11" ht="14.4" customHeight="1" x14ac:dyDescent="0.3">
      <c r="A115" s="743" t="s">
        <v>549</v>
      </c>
      <c r="B115" s="745" t="s">
        <v>550</v>
      </c>
      <c r="C115" s="748" t="s">
        <v>559</v>
      </c>
      <c r="D115" s="775" t="s">
        <v>3573</v>
      </c>
      <c r="E115" s="748" t="s">
        <v>5348</v>
      </c>
      <c r="F115" s="775" t="s">
        <v>5349</v>
      </c>
      <c r="G115" s="748" t="s">
        <v>5204</v>
      </c>
      <c r="H115" s="748" t="s">
        <v>5205</v>
      </c>
      <c r="I115" s="761">
        <v>15.003499999999999</v>
      </c>
      <c r="J115" s="761">
        <v>530</v>
      </c>
      <c r="K115" s="762">
        <v>7951.85</v>
      </c>
    </row>
    <row r="116" spans="1:11" ht="14.4" customHeight="1" x14ac:dyDescent="0.3">
      <c r="A116" s="743" t="s">
        <v>549</v>
      </c>
      <c r="B116" s="745" t="s">
        <v>550</v>
      </c>
      <c r="C116" s="748" t="s">
        <v>559</v>
      </c>
      <c r="D116" s="775" t="s">
        <v>3573</v>
      </c>
      <c r="E116" s="748" t="s">
        <v>5348</v>
      </c>
      <c r="F116" s="775" t="s">
        <v>5349</v>
      </c>
      <c r="G116" s="748" t="s">
        <v>5206</v>
      </c>
      <c r="H116" s="748" t="s">
        <v>5207</v>
      </c>
      <c r="I116" s="761">
        <v>2.8774999999999999</v>
      </c>
      <c r="J116" s="761">
        <v>250</v>
      </c>
      <c r="K116" s="762">
        <v>717.5</v>
      </c>
    </row>
    <row r="117" spans="1:11" ht="14.4" customHeight="1" x14ac:dyDescent="0.3">
      <c r="A117" s="743" t="s">
        <v>549</v>
      </c>
      <c r="B117" s="745" t="s">
        <v>550</v>
      </c>
      <c r="C117" s="748" t="s">
        <v>559</v>
      </c>
      <c r="D117" s="775" t="s">
        <v>3573</v>
      </c>
      <c r="E117" s="748" t="s">
        <v>5348</v>
      </c>
      <c r="F117" s="775" t="s">
        <v>5349</v>
      </c>
      <c r="G117" s="748" t="s">
        <v>5206</v>
      </c>
      <c r="H117" s="748" t="s">
        <v>5208</v>
      </c>
      <c r="I117" s="761">
        <v>3.0338461538461536</v>
      </c>
      <c r="J117" s="761">
        <v>850</v>
      </c>
      <c r="K117" s="762">
        <v>2541.5</v>
      </c>
    </row>
    <row r="118" spans="1:11" ht="14.4" customHeight="1" x14ac:dyDescent="0.3">
      <c r="A118" s="743" t="s">
        <v>549</v>
      </c>
      <c r="B118" s="745" t="s">
        <v>550</v>
      </c>
      <c r="C118" s="748" t="s">
        <v>559</v>
      </c>
      <c r="D118" s="775" t="s">
        <v>3573</v>
      </c>
      <c r="E118" s="748" t="s">
        <v>5348</v>
      </c>
      <c r="F118" s="775" t="s">
        <v>5349</v>
      </c>
      <c r="G118" s="748" t="s">
        <v>5209</v>
      </c>
      <c r="H118" s="748" t="s">
        <v>5210</v>
      </c>
      <c r="I118" s="761">
        <v>13.200624999999995</v>
      </c>
      <c r="J118" s="761">
        <v>180</v>
      </c>
      <c r="K118" s="762">
        <v>2376.1</v>
      </c>
    </row>
    <row r="119" spans="1:11" ht="14.4" customHeight="1" x14ac:dyDescent="0.3">
      <c r="A119" s="743" t="s">
        <v>549</v>
      </c>
      <c r="B119" s="745" t="s">
        <v>550</v>
      </c>
      <c r="C119" s="748" t="s">
        <v>559</v>
      </c>
      <c r="D119" s="775" t="s">
        <v>3573</v>
      </c>
      <c r="E119" s="748" t="s">
        <v>5348</v>
      </c>
      <c r="F119" s="775" t="s">
        <v>5349</v>
      </c>
      <c r="G119" s="748" t="s">
        <v>5211</v>
      </c>
      <c r="H119" s="748" t="s">
        <v>5212</v>
      </c>
      <c r="I119" s="761">
        <v>13.200000000000001</v>
      </c>
      <c r="J119" s="761">
        <v>70</v>
      </c>
      <c r="K119" s="762">
        <v>924</v>
      </c>
    </row>
    <row r="120" spans="1:11" ht="14.4" customHeight="1" x14ac:dyDescent="0.3">
      <c r="A120" s="743" t="s">
        <v>549</v>
      </c>
      <c r="B120" s="745" t="s">
        <v>550</v>
      </c>
      <c r="C120" s="748" t="s">
        <v>559</v>
      </c>
      <c r="D120" s="775" t="s">
        <v>3573</v>
      </c>
      <c r="E120" s="748" t="s">
        <v>5348</v>
      </c>
      <c r="F120" s="775" t="s">
        <v>5349</v>
      </c>
      <c r="G120" s="748" t="s">
        <v>5213</v>
      </c>
      <c r="H120" s="748" t="s">
        <v>5214</v>
      </c>
      <c r="I120" s="761">
        <v>13.201250000000002</v>
      </c>
      <c r="J120" s="761">
        <v>90</v>
      </c>
      <c r="K120" s="762">
        <v>1188.0999999999999</v>
      </c>
    </row>
    <row r="121" spans="1:11" ht="14.4" customHeight="1" x14ac:dyDescent="0.3">
      <c r="A121" s="743" t="s">
        <v>549</v>
      </c>
      <c r="B121" s="745" t="s">
        <v>550</v>
      </c>
      <c r="C121" s="748" t="s">
        <v>559</v>
      </c>
      <c r="D121" s="775" t="s">
        <v>3573</v>
      </c>
      <c r="E121" s="748" t="s">
        <v>5348</v>
      </c>
      <c r="F121" s="775" t="s">
        <v>5349</v>
      </c>
      <c r="G121" s="748" t="s">
        <v>5215</v>
      </c>
      <c r="H121" s="748" t="s">
        <v>5216</v>
      </c>
      <c r="I121" s="761">
        <v>13.203333333333333</v>
      </c>
      <c r="J121" s="761">
        <v>40</v>
      </c>
      <c r="K121" s="762">
        <v>528.20000000000005</v>
      </c>
    </row>
    <row r="122" spans="1:11" ht="14.4" customHeight="1" x14ac:dyDescent="0.3">
      <c r="A122" s="743" t="s">
        <v>549</v>
      </c>
      <c r="B122" s="745" t="s">
        <v>550</v>
      </c>
      <c r="C122" s="748" t="s">
        <v>559</v>
      </c>
      <c r="D122" s="775" t="s">
        <v>3573</v>
      </c>
      <c r="E122" s="748" t="s">
        <v>5348</v>
      </c>
      <c r="F122" s="775" t="s">
        <v>5349</v>
      </c>
      <c r="G122" s="748" t="s">
        <v>5217</v>
      </c>
      <c r="H122" s="748" t="s">
        <v>5218</v>
      </c>
      <c r="I122" s="761">
        <v>1.5425000000000002</v>
      </c>
      <c r="J122" s="761">
        <v>1575</v>
      </c>
      <c r="K122" s="762">
        <v>2433</v>
      </c>
    </row>
    <row r="123" spans="1:11" ht="14.4" customHeight="1" x14ac:dyDescent="0.3">
      <c r="A123" s="743" t="s">
        <v>549</v>
      </c>
      <c r="B123" s="745" t="s">
        <v>550</v>
      </c>
      <c r="C123" s="748" t="s">
        <v>559</v>
      </c>
      <c r="D123" s="775" t="s">
        <v>3573</v>
      </c>
      <c r="E123" s="748" t="s">
        <v>5348</v>
      </c>
      <c r="F123" s="775" t="s">
        <v>5349</v>
      </c>
      <c r="G123" s="748" t="s">
        <v>5219</v>
      </c>
      <c r="H123" s="748" t="s">
        <v>5220</v>
      </c>
      <c r="I123" s="761">
        <v>19.708333333333332</v>
      </c>
      <c r="J123" s="761">
        <v>160</v>
      </c>
      <c r="K123" s="762">
        <v>3123.1000000000004</v>
      </c>
    </row>
    <row r="124" spans="1:11" ht="14.4" customHeight="1" x14ac:dyDescent="0.3">
      <c r="A124" s="743" t="s">
        <v>549</v>
      </c>
      <c r="B124" s="745" t="s">
        <v>550</v>
      </c>
      <c r="C124" s="748" t="s">
        <v>559</v>
      </c>
      <c r="D124" s="775" t="s">
        <v>3573</v>
      </c>
      <c r="E124" s="748" t="s">
        <v>5348</v>
      </c>
      <c r="F124" s="775" t="s">
        <v>5349</v>
      </c>
      <c r="G124" s="748" t="s">
        <v>5221</v>
      </c>
      <c r="H124" s="748" t="s">
        <v>5222</v>
      </c>
      <c r="I124" s="761">
        <v>21.236153846153851</v>
      </c>
      <c r="J124" s="761">
        <v>320</v>
      </c>
      <c r="K124" s="762">
        <v>6795.7000000000007</v>
      </c>
    </row>
    <row r="125" spans="1:11" ht="14.4" customHeight="1" x14ac:dyDescent="0.3">
      <c r="A125" s="743" t="s">
        <v>549</v>
      </c>
      <c r="B125" s="745" t="s">
        <v>550</v>
      </c>
      <c r="C125" s="748" t="s">
        <v>559</v>
      </c>
      <c r="D125" s="775" t="s">
        <v>3573</v>
      </c>
      <c r="E125" s="748" t="s">
        <v>5348</v>
      </c>
      <c r="F125" s="775" t="s">
        <v>5349</v>
      </c>
      <c r="G125" s="748" t="s">
        <v>5223</v>
      </c>
      <c r="H125" s="748" t="s">
        <v>5224</v>
      </c>
      <c r="I125" s="761">
        <v>10.191999999999998</v>
      </c>
      <c r="J125" s="761">
        <v>50</v>
      </c>
      <c r="K125" s="762">
        <v>509.59999999999997</v>
      </c>
    </row>
    <row r="126" spans="1:11" ht="14.4" customHeight="1" x14ac:dyDescent="0.3">
      <c r="A126" s="743" t="s">
        <v>549</v>
      </c>
      <c r="B126" s="745" t="s">
        <v>550</v>
      </c>
      <c r="C126" s="748" t="s">
        <v>559</v>
      </c>
      <c r="D126" s="775" t="s">
        <v>3573</v>
      </c>
      <c r="E126" s="748" t="s">
        <v>5348</v>
      </c>
      <c r="F126" s="775" t="s">
        <v>5349</v>
      </c>
      <c r="G126" s="748" t="s">
        <v>5225</v>
      </c>
      <c r="H126" s="748" t="s">
        <v>5226</v>
      </c>
      <c r="I126" s="761">
        <v>6.65</v>
      </c>
      <c r="J126" s="761">
        <v>20</v>
      </c>
      <c r="K126" s="762">
        <v>133</v>
      </c>
    </row>
    <row r="127" spans="1:11" ht="14.4" customHeight="1" x14ac:dyDescent="0.3">
      <c r="A127" s="743" t="s">
        <v>549</v>
      </c>
      <c r="B127" s="745" t="s">
        <v>550</v>
      </c>
      <c r="C127" s="748" t="s">
        <v>559</v>
      </c>
      <c r="D127" s="775" t="s">
        <v>3573</v>
      </c>
      <c r="E127" s="748" t="s">
        <v>5348</v>
      </c>
      <c r="F127" s="775" t="s">
        <v>5349</v>
      </c>
      <c r="G127" s="748" t="s">
        <v>5227</v>
      </c>
      <c r="H127" s="748" t="s">
        <v>5228</v>
      </c>
      <c r="I127" s="761">
        <v>6.6566666666666663</v>
      </c>
      <c r="J127" s="761">
        <v>25</v>
      </c>
      <c r="K127" s="762">
        <v>166.39999999999998</v>
      </c>
    </row>
    <row r="128" spans="1:11" ht="14.4" customHeight="1" x14ac:dyDescent="0.3">
      <c r="A128" s="743" t="s">
        <v>549</v>
      </c>
      <c r="B128" s="745" t="s">
        <v>550</v>
      </c>
      <c r="C128" s="748" t="s">
        <v>559</v>
      </c>
      <c r="D128" s="775" t="s">
        <v>3573</v>
      </c>
      <c r="E128" s="748" t="s">
        <v>5348</v>
      </c>
      <c r="F128" s="775" t="s">
        <v>5349</v>
      </c>
      <c r="G128" s="748" t="s">
        <v>5229</v>
      </c>
      <c r="H128" s="748" t="s">
        <v>5230</v>
      </c>
      <c r="I128" s="761">
        <v>6.66</v>
      </c>
      <c r="J128" s="761">
        <v>20</v>
      </c>
      <c r="K128" s="762">
        <v>133.19999999999999</v>
      </c>
    </row>
    <row r="129" spans="1:11" ht="14.4" customHeight="1" x14ac:dyDescent="0.3">
      <c r="A129" s="743" t="s">
        <v>549</v>
      </c>
      <c r="B129" s="745" t="s">
        <v>550</v>
      </c>
      <c r="C129" s="748" t="s">
        <v>559</v>
      </c>
      <c r="D129" s="775" t="s">
        <v>3573</v>
      </c>
      <c r="E129" s="748" t="s">
        <v>5348</v>
      </c>
      <c r="F129" s="775" t="s">
        <v>5349</v>
      </c>
      <c r="G129" s="748" t="s">
        <v>5231</v>
      </c>
      <c r="H129" s="748" t="s">
        <v>5232</v>
      </c>
      <c r="I129" s="761">
        <v>4.03</v>
      </c>
      <c r="J129" s="761">
        <v>100</v>
      </c>
      <c r="K129" s="762">
        <v>403</v>
      </c>
    </row>
    <row r="130" spans="1:11" ht="14.4" customHeight="1" x14ac:dyDescent="0.3">
      <c r="A130" s="743" t="s">
        <v>549</v>
      </c>
      <c r="B130" s="745" t="s">
        <v>550</v>
      </c>
      <c r="C130" s="748" t="s">
        <v>559</v>
      </c>
      <c r="D130" s="775" t="s">
        <v>3573</v>
      </c>
      <c r="E130" s="748" t="s">
        <v>5348</v>
      </c>
      <c r="F130" s="775" t="s">
        <v>5349</v>
      </c>
      <c r="G130" s="748" t="s">
        <v>5233</v>
      </c>
      <c r="H130" s="748" t="s">
        <v>5234</v>
      </c>
      <c r="I130" s="761">
        <v>2.6</v>
      </c>
      <c r="J130" s="761">
        <v>40</v>
      </c>
      <c r="K130" s="762">
        <v>104</v>
      </c>
    </row>
    <row r="131" spans="1:11" ht="14.4" customHeight="1" x14ac:dyDescent="0.3">
      <c r="A131" s="743" t="s">
        <v>549</v>
      </c>
      <c r="B131" s="745" t="s">
        <v>550</v>
      </c>
      <c r="C131" s="748" t="s">
        <v>559</v>
      </c>
      <c r="D131" s="775" t="s">
        <v>3573</v>
      </c>
      <c r="E131" s="748" t="s">
        <v>5348</v>
      </c>
      <c r="F131" s="775" t="s">
        <v>5349</v>
      </c>
      <c r="G131" s="748" t="s">
        <v>5235</v>
      </c>
      <c r="H131" s="748" t="s">
        <v>5236</v>
      </c>
      <c r="I131" s="761">
        <v>2.6</v>
      </c>
      <c r="J131" s="761">
        <v>48</v>
      </c>
      <c r="K131" s="762">
        <v>124.8</v>
      </c>
    </row>
    <row r="132" spans="1:11" ht="14.4" customHeight="1" x14ac:dyDescent="0.3">
      <c r="A132" s="743" t="s">
        <v>549</v>
      </c>
      <c r="B132" s="745" t="s">
        <v>550</v>
      </c>
      <c r="C132" s="748" t="s">
        <v>559</v>
      </c>
      <c r="D132" s="775" t="s">
        <v>3573</v>
      </c>
      <c r="E132" s="748" t="s">
        <v>5348</v>
      </c>
      <c r="F132" s="775" t="s">
        <v>5349</v>
      </c>
      <c r="G132" s="748" t="s">
        <v>5237</v>
      </c>
      <c r="H132" s="748" t="s">
        <v>5238</v>
      </c>
      <c r="I132" s="761">
        <v>699.38</v>
      </c>
      <c r="J132" s="761">
        <v>2</v>
      </c>
      <c r="K132" s="762">
        <v>1398.76</v>
      </c>
    </row>
    <row r="133" spans="1:11" ht="14.4" customHeight="1" x14ac:dyDescent="0.3">
      <c r="A133" s="743" t="s">
        <v>549</v>
      </c>
      <c r="B133" s="745" t="s">
        <v>550</v>
      </c>
      <c r="C133" s="748" t="s">
        <v>559</v>
      </c>
      <c r="D133" s="775" t="s">
        <v>3573</v>
      </c>
      <c r="E133" s="748" t="s">
        <v>5348</v>
      </c>
      <c r="F133" s="775" t="s">
        <v>5349</v>
      </c>
      <c r="G133" s="748" t="s">
        <v>5239</v>
      </c>
      <c r="H133" s="748" t="s">
        <v>5240</v>
      </c>
      <c r="I133" s="761">
        <v>9.5949999999999989</v>
      </c>
      <c r="J133" s="761">
        <v>400</v>
      </c>
      <c r="K133" s="762">
        <v>3838</v>
      </c>
    </row>
    <row r="134" spans="1:11" ht="14.4" customHeight="1" x14ac:dyDescent="0.3">
      <c r="A134" s="743" t="s">
        <v>549</v>
      </c>
      <c r="B134" s="745" t="s">
        <v>550</v>
      </c>
      <c r="C134" s="748" t="s">
        <v>559</v>
      </c>
      <c r="D134" s="775" t="s">
        <v>3573</v>
      </c>
      <c r="E134" s="748" t="s">
        <v>5348</v>
      </c>
      <c r="F134" s="775" t="s">
        <v>5349</v>
      </c>
      <c r="G134" s="748" t="s">
        <v>5239</v>
      </c>
      <c r="H134" s="748" t="s">
        <v>5241</v>
      </c>
      <c r="I134" s="761">
        <v>9.6</v>
      </c>
      <c r="J134" s="761">
        <v>350</v>
      </c>
      <c r="K134" s="762">
        <v>3360</v>
      </c>
    </row>
    <row r="135" spans="1:11" ht="14.4" customHeight="1" x14ac:dyDescent="0.3">
      <c r="A135" s="743" t="s">
        <v>549</v>
      </c>
      <c r="B135" s="745" t="s">
        <v>550</v>
      </c>
      <c r="C135" s="748" t="s">
        <v>559</v>
      </c>
      <c r="D135" s="775" t="s">
        <v>3573</v>
      </c>
      <c r="E135" s="748" t="s">
        <v>5348</v>
      </c>
      <c r="F135" s="775" t="s">
        <v>5349</v>
      </c>
      <c r="G135" s="748" t="s">
        <v>5242</v>
      </c>
      <c r="H135" s="748" t="s">
        <v>5243</v>
      </c>
      <c r="I135" s="761">
        <v>24.2</v>
      </c>
      <c r="J135" s="761">
        <v>100</v>
      </c>
      <c r="K135" s="762">
        <v>2420</v>
      </c>
    </row>
    <row r="136" spans="1:11" ht="14.4" customHeight="1" x14ac:dyDescent="0.3">
      <c r="A136" s="743" t="s">
        <v>549</v>
      </c>
      <c r="B136" s="745" t="s">
        <v>550</v>
      </c>
      <c r="C136" s="748" t="s">
        <v>559</v>
      </c>
      <c r="D136" s="775" t="s">
        <v>3573</v>
      </c>
      <c r="E136" s="748" t="s">
        <v>5348</v>
      </c>
      <c r="F136" s="775" t="s">
        <v>5349</v>
      </c>
      <c r="G136" s="748" t="s">
        <v>5244</v>
      </c>
      <c r="H136" s="748" t="s">
        <v>5245</v>
      </c>
      <c r="I136" s="761">
        <v>75.02</v>
      </c>
      <c r="J136" s="761">
        <v>2</v>
      </c>
      <c r="K136" s="762">
        <v>150.04</v>
      </c>
    </row>
    <row r="137" spans="1:11" ht="14.4" customHeight="1" x14ac:dyDescent="0.3">
      <c r="A137" s="743" t="s">
        <v>549</v>
      </c>
      <c r="B137" s="745" t="s">
        <v>550</v>
      </c>
      <c r="C137" s="748" t="s">
        <v>559</v>
      </c>
      <c r="D137" s="775" t="s">
        <v>3573</v>
      </c>
      <c r="E137" s="748" t="s">
        <v>5348</v>
      </c>
      <c r="F137" s="775" t="s">
        <v>5349</v>
      </c>
      <c r="G137" s="748" t="s">
        <v>5246</v>
      </c>
      <c r="H137" s="748" t="s">
        <v>5247</v>
      </c>
      <c r="I137" s="761">
        <v>9.1999999999999993</v>
      </c>
      <c r="J137" s="761">
        <v>2600</v>
      </c>
      <c r="K137" s="762">
        <v>23920</v>
      </c>
    </row>
    <row r="138" spans="1:11" ht="14.4" customHeight="1" x14ac:dyDescent="0.3">
      <c r="A138" s="743" t="s">
        <v>549</v>
      </c>
      <c r="B138" s="745" t="s">
        <v>550</v>
      </c>
      <c r="C138" s="748" t="s">
        <v>559</v>
      </c>
      <c r="D138" s="775" t="s">
        <v>3573</v>
      </c>
      <c r="E138" s="748" t="s">
        <v>5348</v>
      </c>
      <c r="F138" s="775" t="s">
        <v>5349</v>
      </c>
      <c r="G138" s="748" t="s">
        <v>5248</v>
      </c>
      <c r="H138" s="748" t="s">
        <v>5249</v>
      </c>
      <c r="I138" s="761">
        <v>172.5</v>
      </c>
      <c r="J138" s="761">
        <v>3</v>
      </c>
      <c r="K138" s="762">
        <v>517.5</v>
      </c>
    </row>
    <row r="139" spans="1:11" ht="14.4" customHeight="1" x14ac:dyDescent="0.3">
      <c r="A139" s="743" t="s">
        <v>549</v>
      </c>
      <c r="B139" s="745" t="s">
        <v>550</v>
      </c>
      <c r="C139" s="748" t="s">
        <v>559</v>
      </c>
      <c r="D139" s="775" t="s">
        <v>3573</v>
      </c>
      <c r="E139" s="748" t="s">
        <v>5348</v>
      </c>
      <c r="F139" s="775" t="s">
        <v>5349</v>
      </c>
      <c r="G139" s="748" t="s">
        <v>5250</v>
      </c>
      <c r="H139" s="748" t="s">
        <v>5251</v>
      </c>
      <c r="I139" s="761">
        <v>9.68</v>
      </c>
      <c r="J139" s="761">
        <v>300</v>
      </c>
      <c r="K139" s="762">
        <v>2904</v>
      </c>
    </row>
    <row r="140" spans="1:11" ht="14.4" customHeight="1" x14ac:dyDescent="0.3">
      <c r="A140" s="743" t="s">
        <v>549</v>
      </c>
      <c r="B140" s="745" t="s">
        <v>550</v>
      </c>
      <c r="C140" s="748" t="s">
        <v>559</v>
      </c>
      <c r="D140" s="775" t="s">
        <v>3573</v>
      </c>
      <c r="E140" s="748" t="s">
        <v>5348</v>
      </c>
      <c r="F140" s="775" t="s">
        <v>5349</v>
      </c>
      <c r="G140" s="748" t="s">
        <v>5252</v>
      </c>
      <c r="H140" s="748" t="s">
        <v>5253</v>
      </c>
      <c r="I140" s="761">
        <v>272.25</v>
      </c>
      <c r="J140" s="761">
        <v>2</v>
      </c>
      <c r="K140" s="762">
        <v>544.5</v>
      </c>
    </row>
    <row r="141" spans="1:11" ht="14.4" customHeight="1" x14ac:dyDescent="0.3">
      <c r="A141" s="743" t="s">
        <v>549</v>
      </c>
      <c r="B141" s="745" t="s">
        <v>550</v>
      </c>
      <c r="C141" s="748" t="s">
        <v>559</v>
      </c>
      <c r="D141" s="775" t="s">
        <v>3573</v>
      </c>
      <c r="E141" s="748" t="s">
        <v>5348</v>
      </c>
      <c r="F141" s="775" t="s">
        <v>5349</v>
      </c>
      <c r="G141" s="748" t="s">
        <v>5254</v>
      </c>
      <c r="H141" s="748" t="s">
        <v>5255</v>
      </c>
      <c r="I141" s="761">
        <v>75.02</v>
      </c>
      <c r="J141" s="761">
        <v>2</v>
      </c>
      <c r="K141" s="762">
        <v>150.04</v>
      </c>
    </row>
    <row r="142" spans="1:11" ht="14.4" customHeight="1" x14ac:dyDescent="0.3">
      <c r="A142" s="743" t="s">
        <v>549</v>
      </c>
      <c r="B142" s="745" t="s">
        <v>550</v>
      </c>
      <c r="C142" s="748" t="s">
        <v>559</v>
      </c>
      <c r="D142" s="775" t="s">
        <v>3573</v>
      </c>
      <c r="E142" s="748" t="s">
        <v>5348</v>
      </c>
      <c r="F142" s="775" t="s">
        <v>5349</v>
      </c>
      <c r="G142" s="748" t="s">
        <v>5256</v>
      </c>
      <c r="H142" s="748" t="s">
        <v>5257</v>
      </c>
      <c r="I142" s="761">
        <v>112.65</v>
      </c>
      <c r="J142" s="761">
        <v>1</v>
      </c>
      <c r="K142" s="762">
        <v>112.65</v>
      </c>
    </row>
    <row r="143" spans="1:11" ht="14.4" customHeight="1" x14ac:dyDescent="0.3">
      <c r="A143" s="743" t="s">
        <v>549</v>
      </c>
      <c r="B143" s="745" t="s">
        <v>550</v>
      </c>
      <c r="C143" s="748" t="s">
        <v>559</v>
      </c>
      <c r="D143" s="775" t="s">
        <v>3573</v>
      </c>
      <c r="E143" s="748" t="s">
        <v>5348</v>
      </c>
      <c r="F143" s="775" t="s">
        <v>5349</v>
      </c>
      <c r="G143" s="748" t="s">
        <v>5258</v>
      </c>
      <c r="H143" s="748" t="s">
        <v>5259</v>
      </c>
      <c r="I143" s="761">
        <v>240.79</v>
      </c>
      <c r="J143" s="761">
        <v>1</v>
      </c>
      <c r="K143" s="762">
        <v>240.79</v>
      </c>
    </row>
    <row r="144" spans="1:11" ht="14.4" customHeight="1" x14ac:dyDescent="0.3">
      <c r="A144" s="743" t="s">
        <v>549</v>
      </c>
      <c r="B144" s="745" t="s">
        <v>550</v>
      </c>
      <c r="C144" s="748" t="s">
        <v>559</v>
      </c>
      <c r="D144" s="775" t="s">
        <v>3573</v>
      </c>
      <c r="E144" s="748" t="s">
        <v>5348</v>
      </c>
      <c r="F144" s="775" t="s">
        <v>5349</v>
      </c>
      <c r="G144" s="748" t="s">
        <v>5260</v>
      </c>
      <c r="H144" s="748" t="s">
        <v>5261</v>
      </c>
      <c r="I144" s="761">
        <v>551.13</v>
      </c>
      <c r="J144" s="761">
        <v>2</v>
      </c>
      <c r="K144" s="762">
        <v>1102.26</v>
      </c>
    </row>
    <row r="145" spans="1:11" ht="14.4" customHeight="1" x14ac:dyDescent="0.3">
      <c r="A145" s="743" t="s">
        <v>549</v>
      </c>
      <c r="B145" s="745" t="s">
        <v>550</v>
      </c>
      <c r="C145" s="748" t="s">
        <v>559</v>
      </c>
      <c r="D145" s="775" t="s">
        <v>3573</v>
      </c>
      <c r="E145" s="748" t="s">
        <v>5348</v>
      </c>
      <c r="F145" s="775" t="s">
        <v>5349</v>
      </c>
      <c r="G145" s="748" t="s">
        <v>5262</v>
      </c>
      <c r="H145" s="748" t="s">
        <v>5263</v>
      </c>
      <c r="I145" s="761">
        <v>586.47</v>
      </c>
      <c r="J145" s="761">
        <v>1</v>
      </c>
      <c r="K145" s="762">
        <v>586.47</v>
      </c>
    </row>
    <row r="146" spans="1:11" ht="14.4" customHeight="1" x14ac:dyDescent="0.3">
      <c r="A146" s="743" t="s">
        <v>549</v>
      </c>
      <c r="B146" s="745" t="s">
        <v>550</v>
      </c>
      <c r="C146" s="748" t="s">
        <v>559</v>
      </c>
      <c r="D146" s="775" t="s">
        <v>3573</v>
      </c>
      <c r="E146" s="748" t="s">
        <v>5350</v>
      </c>
      <c r="F146" s="775" t="s">
        <v>5351</v>
      </c>
      <c r="G146" s="748" t="s">
        <v>5264</v>
      </c>
      <c r="H146" s="748" t="s">
        <v>5265</v>
      </c>
      <c r="I146" s="761">
        <v>50.82</v>
      </c>
      <c r="J146" s="761">
        <v>4</v>
      </c>
      <c r="K146" s="762">
        <v>203.28</v>
      </c>
    </row>
    <row r="147" spans="1:11" ht="14.4" customHeight="1" x14ac:dyDescent="0.3">
      <c r="A147" s="743" t="s">
        <v>549</v>
      </c>
      <c r="B147" s="745" t="s">
        <v>550</v>
      </c>
      <c r="C147" s="748" t="s">
        <v>559</v>
      </c>
      <c r="D147" s="775" t="s">
        <v>3573</v>
      </c>
      <c r="E147" s="748" t="s">
        <v>5350</v>
      </c>
      <c r="F147" s="775" t="s">
        <v>5351</v>
      </c>
      <c r="G147" s="748" t="s">
        <v>5266</v>
      </c>
      <c r="H147" s="748" t="s">
        <v>5267</v>
      </c>
      <c r="I147" s="761">
        <v>87.12</v>
      </c>
      <c r="J147" s="761">
        <v>2</v>
      </c>
      <c r="K147" s="762">
        <v>174.24</v>
      </c>
    </row>
    <row r="148" spans="1:11" ht="14.4" customHeight="1" x14ac:dyDescent="0.3">
      <c r="A148" s="743" t="s">
        <v>549</v>
      </c>
      <c r="B148" s="745" t="s">
        <v>550</v>
      </c>
      <c r="C148" s="748" t="s">
        <v>559</v>
      </c>
      <c r="D148" s="775" t="s">
        <v>3573</v>
      </c>
      <c r="E148" s="748" t="s">
        <v>5352</v>
      </c>
      <c r="F148" s="775" t="s">
        <v>5353</v>
      </c>
      <c r="G148" s="748" t="s">
        <v>5268</v>
      </c>
      <c r="H148" s="748" t="s">
        <v>5269</v>
      </c>
      <c r="I148" s="761">
        <v>267.77999999999997</v>
      </c>
      <c r="J148" s="761">
        <v>10</v>
      </c>
      <c r="K148" s="762">
        <v>2677.8</v>
      </c>
    </row>
    <row r="149" spans="1:11" ht="14.4" customHeight="1" x14ac:dyDescent="0.3">
      <c r="A149" s="743" t="s">
        <v>549</v>
      </c>
      <c r="B149" s="745" t="s">
        <v>550</v>
      </c>
      <c r="C149" s="748" t="s">
        <v>559</v>
      </c>
      <c r="D149" s="775" t="s">
        <v>3573</v>
      </c>
      <c r="E149" s="748" t="s">
        <v>5354</v>
      </c>
      <c r="F149" s="775" t="s">
        <v>5355</v>
      </c>
      <c r="G149" s="748" t="s">
        <v>5270</v>
      </c>
      <c r="H149" s="748" t="s">
        <v>5271</v>
      </c>
      <c r="I149" s="761">
        <v>2299</v>
      </c>
      <c r="J149" s="761">
        <v>1</v>
      </c>
      <c r="K149" s="762">
        <v>2299</v>
      </c>
    </row>
    <row r="150" spans="1:11" ht="14.4" customHeight="1" x14ac:dyDescent="0.3">
      <c r="A150" s="743" t="s">
        <v>549</v>
      </c>
      <c r="B150" s="745" t="s">
        <v>550</v>
      </c>
      <c r="C150" s="748" t="s">
        <v>559</v>
      </c>
      <c r="D150" s="775" t="s">
        <v>3573</v>
      </c>
      <c r="E150" s="748" t="s">
        <v>5354</v>
      </c>
      <c r="F150" s="775" t="s">
        <v>5355</v>
      </c>
      <c r="G150" s="748" t="s">
        <v>5272</v>
      </c>
      <c r="H150" s="748" t="s">
        <v>5273</v>
      </c>
      <c r="I150" s="761">
        <v>8.17</v>
      </c>
      <c r="J150" s="761">
        <v>1200</v>
      </c>
      <c r="K150" s="762">
        <v>9804</v>
      </c>
    </row>
    <row r="151" spans="1:11" ht="14.4" customHeight="1" x14ac:dyDescent="0.3">
      <c r="A151" s="743" t="s">
        <v>549</v>
      </c>
      <c r="B151" s="745" t="s">
        <v>550</v>
      </c>
      <c r="C151" s="748" t="s">
        <v>559</v>
      </c>
      <c r="D151" s="775" t="s">
        <v>3573</v>
      </c>
      <c r="E151" s="748" t="s">
        <v>5354</v>
      </c>
      <c r="F151" s="775" t="s">
        <v>5355</v>
      </c>
      <c r="G151" s="748" t="s">
        <v>5272</v>
      </c>
      <c r="H151" s="748" t="s">
        <v>5274</v>
      </c>
      <c r="I151" s="761">
        <v>8.17</v>
      </c>
      <c r="J151" s="761">
        <v>3000</v>
      </c>
      <c r="K151" s="762">
        <v>24510</v>
      </c>
    </row>
    <row r="152" spans="1:11" ht="14.4" customHeight="1" x14ac:dyDescent="0.3">
      <c r="A152" s="743" t="s">
        <v>549</v>
      </c>
      <c r="B152" s="745" t="s">
        <v>550</v>
      </c>
      <c r="C152" s="748" t="s">
        <v>559</v>
      </c>
      <c r="D152" s="775" t="s">
        <v>3573</v>
      </c>
      <c r="E152" s="748" t="s">
        <v>5354</v>
      </c>
      <c r="F152" s="775" t="s">
        <v>5355</v>
      </c>
      <c r="G152" s="748" t="s">
        <v>5275</v>
      </c>
      <c r="H152" s="748" t="s">
        <v>5276</v>
      </c>
      <c r="I152" s="761">
        <v>7.01</v>
      </c>
      <c r="J152" s="761">
        <v>90</v>
      </c>
      <c r="K152" s="762">
        <v>630.9</v>
      </c>
    </row>
    <row r="153" spans="1:11" ht="14.4" customHeight="1" x14ac:dyDescent="0.3">
      <c r="A153" s="743" t="s">
        <v>549</v>
      </c>
      <c r="B153" s="745" t="s">
        <v>550</v>
      </c>
      <c r="C153" s="748" t="s">
        <v>559</v>
      </c>
      <c r="D153" s="775" t="s">
        <v>3573</v>
      </c>
      <c r="E153" s="748" t="s">
        <v>5356</v>
      </c>
      <c r="F153" s="775" t="s">
        <v>5357</v>
      </c>
      <c r="G153" s="748" t="s">
        <v>5277</v>
      </c>
      <c r="H153" s="748" t="s">
        <v>5278</v>
      </c>
      <c r="I153" s="761">
        <v>0.31</v>
      </c>
      <c r="J153" s="761">
        <v>300</v>
      </c>
      <c r="K153" s="762">
        <v>93</v>
      </c>
    </row>
    <row r="154" spans="1:11" ht="14.4" customHeight="1" x14ac:dyDescent="0.3">
      <c r="A154" s="743" t="s">
        <v>549</v>
      </c>
      <c r="B154" s="745" t="s">
        <v>550</v>
      </c>
      <c r="C154" s="748" t="s">
        <v>559</v>
      </c>
      <c r="D154" s="775" t="s">
        <v>3573</v>
      </c>
      <c r="E154" s="748" t="s">
        <v>5356</v>
      </c>
      <c r="F154" s="775" t="s">
        <v>5357</v>
      </c>
      <c r="G154" s="748" t="s">
        <v>5277</v>
      </c>
      <c r="H154" s="748" t="s">
        <v>5279</v>
      </c>
      <c r="I154" s="761">
        <v>0.3</v>
      </c>
      <c r="J154" s="761">
        <v>200</v>
      </c>
      <c r="K154" s="762">
        <v>60</v>
      </c>
    </row>
    <row r="155" spans="1:11" ht="14.4" customHeight="1" x14ac:dyDescent="0.3">
      <c r="A155" s="743" t="s">
        <v>549</v>
      </c>
      <c r="B155" s="745" t="s">
        <v>550</v>
      </c>
      <c r="C155" s="748" t="s">
        <v>559</v>
      </c>
      <c r="D155" s="775" t="s">
        <v>3573</v>
      </c>
      <c r="E155" s="748" t="s">
        <v>5356</v>
      </c>
      <c r="F155" s="775" t="s">
        <v>5357</v>
      </c>
      <c r="G155" s="748" t="s">
        <v>5280</v>
      </c>
      <c r="H155" s="748" t="s">
        <v>5281</v>
      </c>
      <c r="I155" s="761">
        <v>0.3</v>
      </c>
      <c r="J155" s="761">
        <v>300</v>
      </c>
      <c r="K155" s="762">
        <v>90</v>
      </c>
    </row>
    <row r="156" spans="1:11" ht="14.4" customHeight="1" x14ac:dyDescent="0.3">
      <c r="A156" s="743" t="s">
        <v>549</v>
      </c>
      <c r="B156" s="745" t="s">
        <v>550</v>
      </c>
      <c r="C156" s="748" t="s">
        <v>559</v>
      </c>
      <c r="D156" s="775" t="s">
        <v>3573</v>
      </c>
      <c r="E156" s="748" t="s">
        <v>5356</v>
      </c>
      <c r="F156" s="775" t="s">
        <v>5357</v>
      </c>
      <c r="G156" s="748" t="s">
        <v>5280</v>
      </c>
      <c r="H156" s="748" t="s">
        <v>5282</v>
      </c>
      <c r="I156" s="761">
        <v>0.3</v>
      </c>
      <c r="J156" s="761">
        <v>700</v>
      </c>
      <c r="K156" s="762">
        <v>210</v>
      </c>
    </row>
    <row r="157" spans="1:11" ht="14.4" customHeight="1" x14ac:dyDescent="0.3">
      <c r="A157" s="743" t="s">
        <v>549</v>
      </c>
      <c r="B157" s="745" t="s">
        <v>550</v>
      </c>
      <c r="C157" s="748" t="s">
        <v>559</v>
      </c>
      <c r="D157" s="775" t="s">
        <v>3573</v>
      </c>
      <c r="E157" s="748" t="s">
        <v>5356</v>
      </c>
      <c r="F157" s="775" t="s">
        <v>5357</v>
      </c>
      <c r="G157" s="748" t="s">
        <v>5283</v>
      </c>
      <c r="H157" s="748" t="s">
        <v>5284</v>
      </c>
      <c r="I157" s="761">
        <v>0.3</v>
      </c>
      <c r="J157" s="761">
        <v>800</v>
      </c>
      <c r="K157" s="762">
        <v>240</v>
      </c>
    </row>
    <row r="158" spans="1:11" ht="14.4" customHeight="1" x14ac:dyDescent="0.3">
      <c r="A158" s="743" t="s">
        <v>549</v>
      </c>
      <c r="B158" s="745" t="s">
        <v>550</v>
      </c>
      <c r="C158" s="748" t="s">
        <v>559</v>
      </c>
      <c r="D158" s="775" t="s">
        <v>3573</v>
      </c>
      <c r="E158" s="748" t="s">
        <v>5356</v>
      </c>
      <c r="F158" s="775" t="s">
        <v>5357</v>
      </c>
      <c r="G158" s="748" t="s">
        <v>5283</v>
      </c>
      <c r="H158" s="748" t="s">
        <v>5285</v>
      </c>
      <c r="I158" s="761">
        <v>0.3</v>
      </c>
      <c r="J158" s="761">
        <v>700</v>
      </c>
      <c r="K158" s="762">
        <v>210</v>
      </c>
    </row>
    <row r="159" spans="1:11" ht="14.4" customHeight="1" x14ac:dyDescent="0.3">
      <c r="A159" s="743" t="s">
        <v>549</v>
      </c>
      <c r="B159" s="745" t="s">
        <v>550</v>
      </c>
      <c r="C159" s="748" t="s">
        <v>559</v>
      </c>
      <c r="D159" s="775" t="s">
        <v>3573</v>
      </c>
      <c r="E159" s="748" t="s">
        <v>5356</v>
      </c>
      <c r="F159" s="775" t="s">
        <v>5357</v>
      </c>
      <c r="G159" s="748" t="s">
        <v>5286</v>
      </c>
      <c r="H159" s="748" t="s">
        <v>5287</v>
      </c>
      <c r="I159" s="761">
        <v>0.30333333333333334</v>
      </c>
      <c r="J159" s="761">
        <v>800</v>
      </c>
      <c r="K159" s="762">
        <v>243</v>
      </c>
    </row>
    <row r="160" spans="1:11" ht="14.4" customHeight="1" x14ac:dyDescent="0.3">
      <c r="A160" s="743" t="s">
        <v>549</v>
      </c>
      <c r="B160" s="745" t="s">
        <v>550</v>
      </c>
      <c r="C160" s="748" t="s">
        <v>559</v>
      </c>
      <c r="D160" s="775" t="s">
        <v>3573</v>
      </c>
      <c r="E160" s="748" t="s">
        <v>5356</v>
      </c>
      <c r="F160" s="775" t="s">
        <v>5357</v>
      </c>
      <c r="G160" s="748" t="s">
        <v>5286</v>
      </c>
      <c r="H160" s="748" t="s">
        <v>5288</v>
      </c>
      <c r="I160" s="761">
        <v>0.30399999999999999</v>
      </c>
      <c r="J160" s="761">
        <v>500</v>
      </c>
      <c r="K160" s="762">
        <v>152</v>
      </c>
    </row>
    <row r="161" spans="1:11" ht="14.4" customHeight="1" x14ac:dyDescent="0.3">
      <c r="A161" s="743" t="s">
        <v>549</v>
      </c>
      <c r="B161" s="745" t="s">
        <v>550</v>
      </c>
      <c r="C161" s="748" t="s">
        <v>559</v>
      </c>
      <c r="D161" s="775" t="s">
        <v>3573</v>
      </c>
      <c r="E161" s="748" t="s">
        <v>5356</v>
      </c>
      <c r="F161" s="775" t="s">
        <v>5357</v>
      </c>
      <c r="G161" s="748" t="s">
        <v>5289</v>
      </c>
      <c r="H161" s="748" t="s">
        <v>5290</v>
      </c>
      <c r="I161" s="761">
        <v>0.39210526315789479</v>
      </c>
      <c r="J161" s="761">
        <v>4900</v>
      </c>
      <c r="K161" s="762">
        <v>1976</v>
      </c>
    </row>
    <row r="162" spans="1:11" ht="14.4" customHeight="1" x14ac:dyDescent="0.3">
      <c r="A162" s="743" t="s">
        <v>549</v>
      </c>
      <c r="B162" s="745" t="s">
        <v>550</v>
      </c>
      <c r="C162" s="748" t="s">
        <v>559</v>
      </c>
      <c r="D162" s="775" t="s">
        <v>3573</v>
      </c>
      <c r="E162" s="748" t="s">
        <v>5356</v>
      </c>
      <c r="F162" s="775" t="s">
        <v>5357</v>
      </c>
      <c r="G162" s="748" t="s">
        <v>5291</v>
      </c>
      <c r="H162" s="748" t="s">
        <v>5292</v>
      </c>
      <c r="I162" s="761">
        <v>1.7531578947368422</v>
      </c>
      <c r="J162" s="761">
        <v>2150</v>
      </c>
      <c r="K162" s="762">
        <v>3769</v>
      </c>
    </row>
    <row r="163" spans="1:11" ht="14.4" customHeight="1" x14ac:dyDescent="0.3">
      <c r="A163" s="743" t="s">
        <v>549</v>
      </c>
      <c r="B163" s="745" t="s">
        <v>550</v>
      </c>
      <c r="C163" s="748" t="s">
        <v>559</v>
      </c>
      <c r="D163" s="775" t="s">
        <v>3573</v>
      </c>
      <c r="E163" s="748" t="s">
        <v>5356</v>
      </c>
      <c r="F163" s="775" t="s">
        <v>5357</v>
      </c>
      <c r="G163" s="748" t="s">
        <v>5293</v>
      </c>
      <c r="H163" s="748" t="s">
        <v>5294</v>
      </c>
      <c r="I163" s="761">
        <v>2.5299999999999998</v>
      </c>
      <c r="J163" s="761">
        <v>100</v>
      </c>
      <c r="K163" s="762">
        <v>253</v>
      </c>
    </row>
    <row r="164" spans="1:11" ht="14.4" customHeight="1" x14ac:dyDescent="0.3">
      <c r="A164" s="743" t="s">
        <v>549</v>
      </c>
      <c r="B164" s="745" t="s">
        <v>550</v>
      </c>
      <c r="C164" s="748" t="s">
        <v>559</v>
      </c>
      <c r="D164" s="775" t="s">
        <v>3573</v>
      </c>
      <c r="E164" s="748" t="s">
        <v>5358</v>
      </c>
      <c r="F164" s="775" t="s">
        <v>5359</v>
      </c>
      <c r="G164" s="748" t="s">
        <v>5295</v>
      </c>
      <c r="H164" s="748" t="s">
        <v>5296</v>
      </c>
      <c r="I164" s="761">
        <v>0.61499999999999999</v>
      </c>
      <c r="J164" s="761">
        <v>1000</v>
      </c>
      <c r="K164" s="762">
        <v>613.15</v>
      </c>
    </row>
    <row r="165" spans="1:11" ht="14.4" customHeight="1" x14ac:dyDescent="0.3">
      <c r="A165" s="743" t="s">
        <v>549</v>
      </c>
      <c r="B165" s="745" t="s">
        <v>550</v>
      </c>
      <c r="C165" s="748" t="s">
        <v>559</v>
      </c>
      <c r="D165" s="775" t="s">
        <v>3573</v>
      </c>
      <c r="E165" s="748" t="s">
        <v>5358</v>
      </c>
      <c r="F165" s="775" t="s">
        <v>5359</v>
      </c>
      <c r="G165" s="748" t="s">
        <v>5295</v>
      </c>
      <c r="H165" s="748" t="s">
        <v>5297</v>
      </c>
      <c r="I165" s="761">
        <v>0.64</v>
      </c>
      <c r="J165" s="761">
        <v>500</v>
      </c>
      <c r="K165" s="762">
        <v>321.95</v>
      </c>
    </row>
    <row r="166" spans="1:11" ht="14.4" customHeight="1" x14ac:dyDescent="0.3">
      <c r="A166" s="743" t="s">
        <v>549</v>
      </c>
      <c r="B166" s="745" t="s">
        <v>550</v>
      </c>
      <c r="C166" s="748" t="s">
        <v>559</v>
      </c>
      <c r="D166" s="775" t="s">
        <v>3573</v>
      </c>
      <c r="E166" s="748" t="s">
        <v>5358</v>
      </c>
      <c r="F166" s="775" t="s">
        <v>5359</v>
      </c>
      <c r="G166" s="748" t="s">
        <v>5298</v>
      </c>
      <c r="H166" s="748" t="s">
        <v>5299</v>
      </c>
      <c r="I166" s="761">
        <v>7.5</v>
      </c>
      <c r="J166" s="761">
        <v>50</v>
      </c>
      <c r="K166" s="762">
        <v>375</v>
      </c>
    </row>
    <row r="167" spans="1:11" ht="14.4" customHeight="1" x14ac:dyDescent="0.3">
      <c r="A167" s="743" t="s">
        <v>549</v>
      </c>
      <c r="B167" s="745" t="s">
        <v>550</v>
      </c>
      <c r="C167" s="748" t="s">
        <v>559</v>
      </c>
      <c r="D167" s="775" t="s">
        <v>3573</v>
      </c>
      <c r="E167" s="748" t="s">
        <v>5358</v>
      </c>
      <c r="F167" s="775" t="s">
        <v>5359</v>
      </c>
      <c r="G167" s="748" t="s">
        <v>5298</v>
      </c>
      <c r="H167" s="748" t="s">
        <v>5300</v>
      </c>
      <c r="I167" s="761">
        <v>7.5</v>
      </c>
      <c r="J167" s="761">
        <v>50</v>
      </c>
      <c r="K167" s="762">
        <v>375</v>
      </c>
    </row>
    <row r="168" spans="1:11" ht="14.4" customHeight="1" x14ac:dyDescent="0.3">
      <c r="A168" s="743" t="s">
        <v>549</v>
      </c>
      <c r="B168" s="745" t="s">
        <v>550</v>
      </c>
      <c r="C168" s="748" t="s">
        <v>559</v>
      </c>
      <c r="D168" s="775" t="s">
        <v>3573</v>
      </c>
      <c r="E168" s="748" t="s">
        <v>5358</v>
      </c>
      <c r="F168" s="775" t="s">
        <v>5359</v>
      </c>
      <c r="G168" s="748" t="s">
        <v>5301</v>
      </c>
      <c r="H168" s="748" t="s">
        <v>5302</v>
      </c>
      <c r="I168" s="761">
        <v>7.5</v>
      </c>
      <c r="J168" s="761">
        <v>50</v>
      </c>
      <c r="K168" s="762">
        <v>375</v>
      </c>
    </row>
    <row r="169" spans="1:11" ht="14.4" customHeight="1" x14ac:dyDescent="0.3">
      <c r="A169" s="743" t="s">
        <v>549</v>
      </c>
      <c r="B169" s="745" t="s">
        <v>550</v>
      </c>
      <c r="C169" s="748" t="s">
        <v>559</v>
      </c>
      <c r="D169" s="775" t="s">
        <v>3573</v>
      </c>
      <c r="E169" s="748" t="s">
        <v>5358</v>
      </c>
      <c r="F169" s="775" t="s">
        <v>5359</v>
      </c>
      <c r="G169" s="748" t="s">
        <v>5301</v>
      </c>
      <c r="H169" s="748" t="s">
        <v>5303</v>
      </c>
      <c r="I169" s="761">
        <v>7.5</v>
      </c>
      <c r="J169" s="761">
        <v>50</v>
      </c>
      <c r="K169" s="762">
        <v>375</v>
      </c>
    </row>
    <row r="170" spans="1:11" ht="14.4" customHeight="1" x14ac:dyDescent="0.3">
      <c r="A170" s="743" t="s">
        <v>549</v>
      </c>
      <c r="B170" s="745" t="s">
        <v>550</v>
      </c>
      <c r="C170" s="748" t="s">
        <v>559</v>
      </c>
      <c r="D170" s="775" t="s">
        <v>3573</v>
      </c>
      <c r="E170" s="748" t="s">
        <v>5358</v>
      </c>
      <c r="F170" s="775" t="s">
        <v>5359</v>
      </c>
      <c r="G170" s="748" t="s">
        <v>5304</v>
      </c>
      <c r="H170" s="748" t="s">
        <v>5305</v>
      </c>
      <c r="I170" s="761">
        <v>0.77000000000000013</v>
      </c>
      <c r="J170" s="761">
        <v>11000</v>
      </c>
      <c r="K170" s="762">
        <v>8480</v>
      </c>
    </row>
    <row r="171" spans="1:11" ht="14.4" customHeight="1" x14ac:dyDescent="0.3">
      <c r="A171" s="743" t="s">
        <v>549</v>
      </c>
      <c r="B171" s="745" t="s">
        <v>550</v>
      </c>
      <c r="C171" s="748" t="s">
        <v>559</v>
      </c>
      <c r="D171" s="775" t="s">
        <v>3573</v>
      </c>
      <c r="E171" s="748" t="s">
        <v>5358</v>
      </c>
      <c r="F171" s="775" t="s">
        <v>5359</v>
      </c>
      <c r="G171" s="748" t="s">
        <v>5306</v>
      </c>
      <c r="H171" s="748" t="s">
        <v>5307</v>
      </c>
      <c r="I171" s="761">
        <v>0.77300000000000013</v>
      </c>
      <c r="J171" s="761">
        <v>26000</v>
      </c>
      <c r="K171" s="762">
        <v>20130</v>
      </c>
    </row>
    <row r="172" spans="1:11" ht="14.4" customHeight="1" x14ac:dyDescent="0.3">
      <c r="A172" s="743" t="s">
        <v>549</v>
      </c>
      <c r="B172" s="745" t="s">
        <v>550</v>
      </c>
      <c r="C172" s="748" t="s">
        <v>559</v>
      </c>
      <c r="D172" s="775" t="s">
        <v>3573</v>
      </c>
      <c r="E172" s="748" t="s">
        <v>5358</v>
      </c>
      <c r="F172" s="775" t="s">
        <v>5359</v>
      </c>
      <c r="G172" s="748" t="s">
        <v>5308</v>
      </c>
      <c r="H172" s="748" t="s">
        <v>5309</v>
      </c>
      <c r="I172" s="761">
        <v>0.77333333333333343</v>
      </c>
      <c r="J172" s="761">
        <v>10000</v>
      </c>
      <c r="K172" s="762">
        <v>7740</v>
      </c>
    </row>
    <row r="173" spans="1:11" ht="14.4" customHeight="1" x14ac:dyDescent="0.3">
      <c r="A173" s="743" t="s">
        <v>549</v>
      </c>
      <c r="B173" s="745" t="s">
        <v>550</v>
      </c>
      <c r="C173" s="748" t="s">
        <v>559</v>
      </c>
      <c r="D173" s="775" t="s">
        <v>3573</v>
      </c>
      <c r="E173" s="748" t="s">
        <v>5358</v>
      </c>
      <c r="F173" s="775" t="s">
        <v>5359</v>
      </c>
      <c r="G173" s="748" t="s">
        <v>5310</v>
      </c>
      <c r="H173" s="748" t="s">
        <v>5311</v>
      </c>
      <c r="I173" s="761">
        <v>0.71</v>
      </c>
      <c r="J173" s="761">
        <v>6000</v>
      </c>
      <c r="K173" s="762">
        <v>4260</v>
      </c>
    </row>
    <row r="174" spans="1:11" ht="14.4" customHeight="1" x14ac:dyDescent="0.3">
      <c r="A174" s="743" t="s">
        <v>549</v>
      </c>
      <c r="B174" s="745" t="s">
        <v>550</v>
      </c>
      <c r="C174" s="748" t="s">
        <v>559</v>
      </c>
      <c r="D174" s="775" t="s">
        <v>3573</v>
      </c>
      <c r="E174" s="748" t="s">
        <v>5358</v>
      </c>
      <c r="F174" s="775" t="s">
        <v>5359</v>
      </c>
      <c r="G174" s="748" t="s">
        <v>5310</v>
      </c>
      <c r="H174" s="748" t="s">
        <v>5312</v>
      </c>
      <c r="I174" s="761">
        <v>0.71</v>
      </c>
      <c r="J174" s="761">
        <v>26000</v>
      </c>
      <c r="K174" s="762">
        <v>18460</v>
      </c>
    </row>
    <row r="175" spans="1:11" ht="14.4" customHeight="1" x14ac:dyDescent="0.3">
      <c r="A175" s="743" t="s">
        <v>549</v>
      </c>
      <c r="B175" s="745" t="s">
        <v>550</v>
      </c>
      <c r="C175" s="748" t="s">
        <v>559</v>
      </c>
      <c r="D175" s="775" t="s">
        <v>3573</v>
      </c>
      <c r="E175" s="748" t="s">
        <v>5358</v>
      </c>
      <c r="F175" s="775" t="s">
        <v>5359</v>
      </c>
      <c r="G175" s="748" t="s">
        <v>5313</v>
      </c>
      <c r="H175" s="748" t="s">
        <v>5314</v>
      </c>
      <c r="I175" s="761">
        <v>0.71</v>
      </c>
      <c r="J175" s="761">
        <v>1080</v>
      </c>
      <c r="K175" s="762">
        <v>766.8</v>
      </c>
    </row>
    <row r="176" spans="1:11" ht="14.4" customHeight="1" x14ac:dyDescent="0.3">
      <c r="A176" s="743" t="s">
        <v>549</v>
      </c>
      <c r="B176" s="745" t="s">
        <v>550</v>
      </c>
      <c r="C176" s="748" t="s">
        <v>559</v>
      </c>
      <c r="D176" s="775" t="s">
        <v>3573</v>
      </c>
      <c r="E176" s="748" t="s">
        <v>5358</v>
      </c>
      <c r="F176" s="775" t="s">
        <v>5359</v>
      </c>
      <c r="G176" s="748" t="s">
        <v>5313</v>
      </c>
      <c r="H176" s="748" t="s">
        <v>5315</v>
      </c>
      <c r="I176" s="761">
        <v>0.71</v>
      </c>
      <c r="J176" s="761">
        <v>6120</v>
      </c>
      <c r="K176" s="762">
        <v>4345.2</v>
      </c>
    </row>
    <row r="177" spans="1:11" ht="14.4" customHeight="1" x14ac:dyDescent="0.3">
      <c r="A177" s="743" t="s">
        <v>549</v>
      </c>
      <c r="B177" s="745" t="s">
        <v>550</v>
      </c>
      <c r="C177" s="748" t="s">
        <v>559</v>
      </c>
      <c r="D177" s="775" t="s">
        <v>3573</v>
      </c>
      <c r="E177" s="748" t="s">
        <v>5358</v>
      </c>
      <c r="F177" s="775" t="s">
        <v>5359</v>
      </c>
      <c r="G177" s="748" t="s">
        <v>5316</v>
      </c>
      <c r="H177" s="748" t="s">
        <v>5317</v>
      </c>
      <c r="I177" s="761">
        <v>0.71</v>
      </c>
      <c r="J177" s="761">
        <v>6000</v>
      </c>
      <c r="K177" s="762">
        <v>4260</v>
      </c>
    </row>
    <row r="178" spans="1:11" ht="14.4" customHeight="1" x14ac:dyDescent="0.3">
      <c r="A178" s="743" t="s">
        <v>549</v>
      </c>
      <c r="B178" s="745" t="s">
        <v>550</v>
      </c>
      <c r="C178" s="748" t="s">
        <v>559</v>
      </c>
      <c r="D178" s="775" t="s">
        <v>3573</v>
      </c>
      <c r="E178" s="748" t="s">
        <v>5358</v>
      </c>
      <c r="F178" s="775" t="s">
        <v>5359</v>
      </c>
      <c r="G178" s="748" t="s">
        <v>5316</v>
      </c>
      <c r="H178" s="748" t="s">
        <v>5318</v>
      </c>
      <c r="I178" s="761">
        <v>0.71</v>
      </c>
      <c r="J178" s="761">
        <v>24000</v>
      </c>
      <c r="K178" s="762">
        <v>17040</v>
      </c>
    </row>
    <row r="179" spans="1:11" ht="14.4" customHeight="1" x14ac:dyDescent="0.3">
      <c r="A179" s="743" t="s">
        <v>549</v>
      </c>
      <c r="B179" s="745" t="s">
        <v>550</v>
      </c>
      <c r="C179" s="748" t="s">
        <v>559</v>
      </c>
      <c r="D179" s="775" t="s">
        <v>3573</v>
      </c>
      <c r="E179" s="748" t="s">
        <v>5358</v>
      </c>
      <c r="F179" s="775" t="s">
        <v>5359</v>
      </c>
      <c r="G179" s="748" t="s">
        <v>5319</v>
      </c>
      <c r="H179" s="748" t="s">
        <v>5320</v>
      </c>
      <c r="I179" s="761">
        <v>0.71</v>
      </c>
      <c r="J179" s="761">
        <v>6000</v>
      </c>
      <c r="K179" s="762">
        <v>4260</v>
      </c>
    </row>
    <row r="180" spans="1:11" ht="14.4" customHeight="1" x14ac:dyDescent="0.3">
      <c r="A180" s="743" t="s">
        <v>549</v>
      </c>
      <c r="B180" s="745" t="s">
        <v>550</v>
      </c>
      <c r="C180" s="748" t="s">
        <v>559</v>
      </c>
      <c r="D180" s="775" t="s">
        <v>3573</v>
      </c>
      <c r="E180" s="748" t="s">
        <v>5358</v>
      </c>
      <c r="F180" s="775" t="s">
        <v>5359</v>
      </c>
      <c r="G180" s="748" t="s">
        <v>5319</v>
      </c>
      <c r="H180" s="748" t="s">
        <v>5321</v>
      </c>
      <c r="I180" s="761">
        <v>0.71</v>
      </c>
      <c r="J180" s="761">
        <v>13000</v>
      </c>
      <c r="K180" s="762">
        <v>9230</v>
      </c>
    </row>
    <row r="181" spans="1:11" ht="14.4" customHeight="1" x14ac:dyDescent="0.3">
      <c r="A181" s="743" t="s">
        <v>549</v>
      </c>
      <c r="B181" s="745" t="s">
        <v>550</v>
      </c>
      <c r="C181" s="748" t="s">
        <v>559</v>
      </c>
      <c r="D181" s="775" t="s">
        <v>3573</v>
      </c>
      <c r="E181" s="748" t="s">
        <v>5360</v>
      </c>
      <c r="F181" s="775" t="s">
        <v>5361</v>
      </c>
      <c r="G181" s="748" t="s">
        <v>5322</v>
      </c>
      <c r="H181" s="748" t="s">
        <v>5323</v>
      </c>
      <c r="I181" s="761">
        <v>139.43857142857146</v>
      </c>
      <c r="J181" s="761">
        <v>23</v>
      </c>
      <c r="K181" s="762">
        <v>3207.0600000000004</v>
      </c>
    </row>
    <row r="182" spans="1:11" ht="14.4" customHeight="1" x14ac:dyDescent="0.3">
      <c r="A182" s="743" t="s">
        <v>549</v>
      </c>
      <c r="B182" s="745" t="s">
        <v>550</v>
      </c>
      <c r="C182" s="748" t="s">
        <v>559</v>
      </c>
      <c r="D182" s="775" t="s">
        <v>3573</v>
      </c>
      <c r="E182" s="748" t="s">
        <v>5360</v>
      </c>
      <c r="F182" s="775" t="s">
        <v>5361</v>
      </c>
      <c r="G182" s="748" t="s">
        <v>5324</v>
      </c>
      <c r="H182" s="748" t="s">
        <v>5325</v>
      </c>
      <c r="I182" s="761">
        <v>139.43714285714287</v>
      </c>
      <c r="J182" s="761">
        <v>23</v>
      </c>
      <c r="K182" s="762">
        <v>3207.05</v>
      </c>
    </row>
    <row r="183" spans="1:11" ht="14.4" customHeight="1" x14ac:dyDescent="0.3">
      <c r="A183" s="743" t="s">
        <v>549</v>
      </c>
      <c r="B183" s="745" t="s">
        <v>550</v>
      </c>
      <c r="C183" s="748" t="s">
        <v>559</v>
      </c>
      <c r="D183" s="775" t="s">
        <v>3573</v>
      </c>
      <c r="E183" s="748" t="s">
        <v>5360</v>
      </c>
      <c r="F183" s="775" t="s">
        <v>5361</v>
      </c>
      <c r="G183" s="748" t="s">
        <v>5326</v>
      </c>
      <c r="H183" s="748" t="s">
        <v>5327</v>
      </c>
      <c r="I183" s="761">
        <v>152.46</v>
      </c>
      <c r="J183" s="761">
        <v>2</v>
      </c>
      <c r="K183" s="762">
        <v>304.92</v>
      </c>
    </row>
    <row r="184" spans="1:11" ht="14.4" customHeight="1" x14ac:dyDescent="0.3">
      <c r="A184" s="743" t="s">
        <v>549</v>
      </c>
      <c r="B184" s="745" t="s">
        <v>550</v>
      </c>
      <c r="C184" s="748" t="s">
        <v>562</v>
      </c>
      <c r="D184" s="775" t="s">
        <v>3574</v>
      </c>
      <c r="E184" s="748" t="s">
        <v>5346</v>
      </c>
      <c r="F184" s="775" t="s">
        <v>5347</v>
      </c>
      <c r="G184" s="748" t="s">
        <v>5035</v>
      </c>
      <c r="H184" s="748" t="s">
        <v>5036</v>
      </c>
      <c r="I184" s="761">
        <v>0.6</v>
      </c>
      <c r="J184" s="761">
        <v>20</v>
      </c>
      <c r="K184" s="762">
        <v>12</v>
      </c>
    </row>
    <row r="185" spans="1:11" ht="14.4" customHeight="1" x14ac:dyDescent="0.3">
      <c r="A185" s="743" t="s">
        <v>549</v>
      </c>
      <c r="B185" s="745" t="s">
        <v>550</v>
      </c>
      <c r="C185" s="748" t="s">
        <v>562</v>
      </c>
      <c r="D185" s="775" t="s">
        <v>3574</v>
      </c>
      <c r="E185" s="748" t="s">
        <v>5346</v>
      </c>
      <c r="F185" s="775" t="s">
        <v>5347</v>
      </c>
      <c r="G185" s="748" t="s">
        <v>5048</v>
      </c>
      <c r="H185" s="748" t="s">
        <v>5049</v>
      </c>
      <c r="I185" s="761">
        <v>27.94</v>
      </c>
      <c r="J185" s="761">
        <v>2</v>
      </c>
      <c r="K185" s="762">
        <v>55.88</v>
      </c>
    </row>
    <row r="186" spans="1:11" ht="14.4" customHeight="1" x14ac:dyDescent="0.3">
      <c r="A186" s="743" t="s">
        <v>549</v>
      </c>
      <c r="B186" s="745" t="s">
        <v>550</v>
      </c>
      <c r="C186" s="748" t="s">
        <v>562</v>
      </c>
      <c r="D186" s="775" t="s">
        <v>3574</v>
      </c>
      <c r="E186" s="748" t="s">
        <v>5346</v>
      </c>
      <c r="F186" s="775" t="s">
        <v>5347</v>
      </c>
      <c r="G186" s="748" t="s">
        <v>5328</v>
      </c>
      <c r="H186" s="748" t="s">
        <v>5329</v>
      </c>
      <c r="I186" s="761">
        <v>1.17</v>
      </c>
      <c r="J186" s="761">
        <v>10</v>
      </c>
      <c r="K186" s="762">
        <v>11.7</v>
      </c>
    </row>
    <row r="187" spans="1:11" ht="14.4" customHeight="1" x14ac:dyDescent="0.3">
      <c r="A187" s="743" t="s">
        <v>549</v>
      </c>
      <c r="B187" s="745" t="s">
        <v>550</v>
      </c>
      <c r="C187" s="748" t="s">
        <v>562</v>
      </c>
      <c r="D187" s="775" t="s">
        <v>3574</v>
      </c>
      <c r="E187" s="748" t="s">
        <v>5346</v>
      </c>
      <c r="F187" s="775" t="s">
        <v>5347</v>
      </c>
      <c r="G187" s="748" t="s">
        <v>5068</v>
      </c>
      <c r="H187" s="748" t="s">
        <v>5069</v>
      </c>
      <c r="I187" s="761">
        <v>7.51</v>
      </c>
      <c r="J187" s="761">
        <v>12</v>
      </c>
      <c r="K187" s="762">
        <v>90.12</v>
      </c>
    </row>
    <row r="188" spans="1:11" ht="14.4" customHeight="1" x14ac:dyDescent="0.3">
      <c r="A188" s="743" t="s">
        <v>549</v>
      </c>
      <c r="B188" s="745" t="s">
        <v>550</v>
      </c>
      <c r="C188" s="748" t="s">
        <v>562</v>
      </c>
      <c r="D188" s="775" t="s">
        <v>3574</v>
      </c>
      <c r="E188" s="748" t="s">
        <v>5346</v>
      </c>
      <c r="F188" s="775" t="s">
        <v>5347</v>
      </c>
      <c r="G188" s="748" t="s">
        <v>5092</v>
      </c>
      <c r="H188" s="748" t="s">
        <v>5093</v>
      </c>
      <c r="I188" s="761">
        <v>0.31</v>
      </c>
      <c r="J188" s="761">
        <v>25</v>
      </c>
      <c r="K188" s="762">
        <v>7.75</v>
      </c>
    </row>
    <row r="189" spans="1:11" ht="14.4" customHeight="1" x14ac:dyDescent="0.3">
      <c r="A189" s="743" t="s">
        <v>549</v>
      </c>
      <c r="B189" s="745" t="s">
        <v>550</v>
      </c>
      <c r="C189" s="748" t="s">
        <v>562</v>
      </c>
      <c r="D189" s="775" t="s">
        <v>3574</v>
      </c>
      <c r="E189" s="748" t="s">
        <v>5346</v>
      </c>
      <c r="F189" s="775" t="s">
        <v>5347</v>
      </c>
      <c r="G189" s="748" t="s">
        <v>5330</v>
      </c>
      <c r="H189" s="748" t="s">
        <v>5331</v>
      </c>
      <c r="I189" s="761">
        <v>2.54</v>
      </c>
      <c r="J189" s="761">
        <v>15</v>
      </c>
      <c r="K189" s="762">
        <v>38.15</v>
      </c>
    </row>
    <row r="190" spans="1:11" ht="14.4" customHeight="1" x14ac:dyDescent="0.3">
      <c r="A190" s="743" t="s">
        <v>549</v>
      </c>
      <c r="B190" s="745" t="s">
        <v>550</v>
      </c>
      <c r="C190" s="748" t="s">
        <v>562</v>
      </c>
      <c r="D190" s="775" t="s">
        <v>3574</v>
      </c>
      <c r="E190" s="748" t="s">
        <v>5348</v>
      </c>
      <c r="F190" s="775" t="s">
        <v>5349</v>
      </c>
      <c r="G190" s="748" t="s">
        <v>5112</v>
      </c>
      <c r="H190" s="748" t="s">
        <v>5113</v>
      </c>
      <c r="I190" s="761">
        <v>3.1349999999999998</v>
      </c>
      <c r="J190" s="761">
        <v>60</v>
      </c>
      <c r="K190" s="762">
        <v>188.1</v>
      </c>
    </row>
    <row r="191" spans="1:11" ht="14.4" customHeight="1" x14ac:dyDescent="0.3">
      <c r="A191" s="743" t="s">
        <v>549</v>
      </c>
      <c r="B191" s="745" t="s">
        <v>550</v>
      </c>
      <c r="C191" s="748" t="s">
        <v>562</v>
      </c>
      <c r="D191" s="775" t="s">
        <v>3574</v>
      </c>
      <c r="E191" s="748" t="s">
        <v>5348</v>
      </c>
      <c r="F191" s="775" t="s">
        <v>5349</v>
      </c>
      <c r="G191" s="748" t="s">
        <v>5120</v>
      </c>
      <c r="H191" s="748" t="s">
        <v>5121</v>
      </c>
      <c r="I191" s="761">
        <v>15.294</v>
      </c>
      <c r="J191" s="761">
        <v>250</v>
      </c>
      <c r="K191" s="762">
        <v>3824.0400000000009</v>
      </c>
    </row>
    <row r="192" spans="1:11" ht="14.4" customHeight="1" x14ac:dyDescent="0.3">
      <c r="A192" s="743" t="s">
        <v>549</v>
      </c>
      <c r="B192" s="745" t="s">
        <v>550</v>
      </c>
      <c r="C192" s="748" t="s">
        <v>562</v>
      </c>
      <c r="D192" s="775" t="s">
        <v>3574</v>
      </c>
      <c r="E192" s="748" t="s">
        <v>5348</v>
      </c>
      <c r="F192" s="775" t="s">
        <v>5349</v>
      </c>
      <c r="G192" s="748" t="s">
        <v>5122</v>
      </c>
      <c r="H192" s="748" t="s">
        <v>5123</v>
      </c>
      <c r="I192" s="761">
        <v>1.08</v>
      </c>
      <c r="J192" s="761">
        <v>200</v>
      </c>
      <c r="K192" s="762">
        <v>216</v>
      </c>
    </row>
    <row r="193" spans="1:11" ht="14.4" customHeight="1" x14ac:dyDescent="0.3">
      <c r="A193" s="743" t="s">
        <v>549</v>
      </c>
      <c r="B193" s="745" t="s">
        <v>550</v>
      </c>
      <c r="C193" s="748" t="s">
        <v>562</v>
      </c>
      <c r="D193" s="775" t="s">
        <v>3574</v>
      </c>
      <c r="E193" s="748" t="s">
        <v>5348</v>
      </c>
      <c r="F193" s="775" t="s">
        <v>5349</v>
      </c>
      <c r="G193" s="748" t="s">
        <v>5128</v>
      </c>
      <c r="H193" s="748" t="s">
        <v>5129</v>
      </c>
      <c r="I193" s="761">
        <v>0.66500000000000004</v>
      </c>
      <c r="J193" s="761">
        <v>200</v>
      </c>
      <c r="K193" s="762">
        <v>133</v>
      </c>
    </row>
    <row r="194" spans="1:11" ht="14.4" customHeight="1" x14ac:dyDescent="0.3">
      <c r="A194" s="743" t="s">
        <v>549</v>
      </c>
      <c r="B194" s="745" t="s">
        <v>550</v>
      </c>
      <c r="C194" s="748" t="s">
        <v>562</v>
      </c>
      <c r="D194" s="775" t="s">
        <v>3574</v>
      </c>
      <c r="E194" s="748" t="s">
        <v>5348</v>
      </c>
      <c r="F194" s="775" t="s">
        <v>5349</v>
      </c>
      <c r="G194" s="748" t="s">
        <v>5332</v>
      </c>
      <c r="H194" s="748" t="s">
        <v>5333</v>
      </c>
      <c r="I194" s="761">
        <v>15.29</v>
      </c>
      <c r="J194" s="761">
        <v>100</v>
      </c>
      <c r="K194" s="762">
        <v>1529</v>
      </c>
    </row>
    <row r="195" spans="1:11" ht="14.4" customHeight="1" x14ac:dyDescent="0.3">
      <c r="A195" s="743" t="s">
        <v>549</v>
      </c>
      <c r="B195" s="745" t="s">
        <v>550</v>
      </c>
      <c r="C195" s="748" t="s">
        <v>562</v>
      </c>
      <c r="D195" s="775" t="s">
        <v>3574</v>
      </c>
      <c r="E195" s="748" t="s">
        <v>5348</v>
      </c>
      <c r="F195" s="775" t="s">
        <v>5349</v>
      </c>
      <c r="G195" s="748" t="s">
        <v>5334</v>
      </c>
      <c r="H195" s="748" t="s">
        <v>5335</v>
      </c>
      <c r="I195" s="761">
        <v>1.81</v>
      </c>
      <c r="J195" s="761">
        <v>60</v>
      </c>
      <c r="K195" s="762">
        <v>108.6</v>
      </c>
    </row>
    <row r="196" spans="1:11" ht="14.4" customHeight="1" x14ac:dyDescent="0.3">
      <c r="A196" s="743" t="s">
        <v>549</v>
      </c>
      <c r="B196" s="745" t="s">
        <v>550</v>
      </c>
      <c r="C196" s="748" t="s">
        <v>562</v>
      </c>
      <c r="D196" s="775" t="s">
        <v>3574</v>
      </c>
      <c r="E196" s="748" t="s">
        <v>5348</v>
      </c>
      <c r="F196" s="775" t="s">
        <v>5349</v>
      </c>
      <c r="G196" s="748" t="s">
        <v>5161</v>
      </c>
      <c r="H196" s="748" t="s">
        <v>5162</v>
      </c>
      <c r="I196" s="761">
        <v>2.3714285714285714</v>
      </c>
      <c r="J196" s="761">
        <v>350</v>
      </c>
      <c r="K196" s="762">
        <v>830</v>
      </c>
    </row>
    <row r="197" spans="1:11" ht="14.4" customHeight="1" x14ac:dyDescent="0.3">
      <c r="A197" s="743" t="s">
        <v>549</v>
      </c>
      <c r="B197" s="745" t="s">
        <v>550</v>
      </c>
      <c r="C197" s="748" t="s">
        <v>562</v>
      </c>
      <c r="D197" s="775" t="s">
        <v>3574</v>
      </c>
      <c r="E197" s="748" t="s">
        <v>5348</v>
      </c>
      <c r="F197" s="775" t="s">
        <v>5349</v>
      </c>
      <c r="G197" s="748" t="s">
        <v>5336</v>
      </c>
      <c r="H197" s="748" t="s">
        <v>5337</v>
      </c>
      <c r="I197" s="761">
        <v>1.9</v>
      </c>
      <c r="J197" s="761">
        <v>50</v>
      </c>
      <c r="K197" s="762">
        <v>95</v>
      </c>
    </row>
    <row r="198" spans="1:11" ht="14.4" customHeight="1" x14ac:dyDescent="0.3">
      <c r="A198" s="743" t="s">
        <v>549</v>
      </c>
      <c r="B198" s="745" t="s">
        <v>550</v>
      </c>
      <c r="C198" s="748" t="s">
        <v>562</v>
      </c>
      <c r="D198" s="775" t="s">
        <v>3574</v>
      </c>
      <c r="E198" s="748" t="s">
        <v>5348</v>
      </c>
      <c r="F198" s="775" t="s">
        <v>5349</v>
      </c>
      <c r="G198" s="748" t="s">
        <v>5163</v>
      </c>
      <c r="H198" s="748" t="s">
        <v>5164</v>
      </c>
      <c r="I198" s="761">
        <v>1.8</v>
      </c>
      <c r="J198" s="761">
        <v>30</v>
      </c>
      <c r="K198" s="762">
        <v>54</v>
      </c>
    </row>
    <row r="199" spans="1:11" ht="14.4" customHeight="1" x14ac:dyDescent="0.3">
      <c r="A199" s="743" t="s">
        <v>549</v>
      </c>
      <c r="B199" s="745" t="s">
        <v>550</v>
      </c>
      <c r="C199" s="748" t="s">
        <v>562</v>
      </c>
      <c r="D199" s="775" t="s">
        <v>3574</v>
      </c>
      <c r="E199" s="748" t="s">
        <v>5348</v>
      </c>
      <c r="F199" s="775" t="s">
        <v>5349</v>
      </c>
      <c r="G199" s="748" t="s">
        <v>5165</v>
      </c>
      <c r="H199" s="748" t="s">
        <v>5166</v>
      </c>
      <c r="I199" s="761">
        <v>2.9060000000000001</v>
      </c>
      <c r="J199" s="761">
        <v>240</v>
      </c>
      <c r="K199" s="762">
        <v>698</v>
      </c>
    </row>
    <row r="200" spans="1:11" ht="14.4" customHeight="1" x14ac:dyDescent="0.3">
      <c r="A200" s="743" t="s">
        <v>549</v>
      </c>
      <c r="B200" s="745" t="s">
        <v>550</v>
      </c>
      <c r="C200" s="748" t="s">
        <v>562</v>
      </c>
      <c r="D200" s="775" t="s">
        <v>3574</v>
      </c>
      <c r="E200" s="748" t="s">
        <v>5348</v>
      </c>
      <c r="F200" s="775" t="s">
        <v>5349</v>
      </c>
      <c r="G200" s="748" t="s">
        <v>5167</v>
      </c>
      <c r="H200" s="748" t="s">
        <v>5168</v>
      </c>
      <c r="I200" s="761">
        <v>1.77</v>
      </c>
      <c r="J200" s="761">
        <v>50</v>
      </c>
      <c r="K200" s="762">
        <v>88.5</v>
      </c>
    </row>
    <row r="201" spans="1:11" ht="14.4" customHeight="1" x14ac:dyDescent="0.3">
      <c r="A201" s="743" t="s">
        <v>549</v>
      </c>
      <c r="B201" s="745" t="s">
        <v>550</v>
      </c>
      <c r="C201" s="748" t="s">
        <v>562</v>
      </c>
      <c r="D201" s="775" t="s">
        <v>3574</v>
      </c>
      <c r="E201" s="748" t="s">
        <v>5348</v>
      </c>
      <c r="F201" s="775" t="s">
        <v>5349</v>
      </c>
      <c r="G201" s="748" t="s">
        <v>5169</v>
      </c>
      <c r="H201" s="748" t="s">
        <v>5170</v>
      </c>
      <c r="I201" s="761">
        <v>1.76</v>
      </c>
      <c r="J201" s="761">
        <v>50</v>
      </c>
      <c r="K201" s="762">
        <v>88</v>
      </c>
    </row>
    <row r="202" spans="1:11" ht="14.4" customHeight="1" x14ac:dyDescent="0.3">
      <c r="A202" s="743" t="s">
        <v>549</v>
      </c>
      <c r="B202" s="745" t="s">
        <v>550</v>
      </c>
      <c r="C202" s="748" t="s">
        <v>562</v>
      </c>
      <c r="D202" s="775" t="s">
        <v>3574</v>
      </c>
      <c r="E202" s="748" t="s">
        <v>5348</v>
      </c>
      <c r="F202" s="775" t="s">
        <v>5349</v>
      </c>
      <c r="G202" s="748" t="s">
        <v>5338</v>
      </c>
      <c r="H202" s="748" t="s">
        <v>5339</v>
      </c>
      <c r="I202" s="761">
        <v>2.4300000000000002</v>
      </c>
      <c r="J202" s="761">
        <v>30</v>
      </c>
      <c r="K202" s="762">
        <v>72.900000000000006</v>
      </c>
    </row>
    <row r="203" spans="1:11" ht="14.4" customHeight="1" x14ac:dyDescent="0.3">
      <c r="A203" s="743" t="s">
        <v>549</v>
      </c>
      <c r="B203" s="745" t="s">
        <v>550</v>
      </c>
      <c r="C203" s="748" t="s">
        <v>562</v>
      </c>
      <c r="D203" s="775" t="s">
        <v>3574</v>
      </c>
      <c r="E203" s="748" t="s">
        <v>5348</v>
      </c>
      <c r="F203" s="775" t="s">
        <v>5349</v>
      </c>
      <c r="G203" s="748" t="s">
        <v>5340</v>
      </c>
      <c r="H203" s="748" t="s">
        <v>5341</v>
      </c>
      <c r="I203" s="761">
        <v>2.68</v>
      </c>
      <c r="J203" s="761">
        <v>50</v>
      </c>
      <c r="K203" s="762">
        <v>134</v>
      </c>
    </row>
    <row r="204" spans="1:11" ht="14.4" customHeight="1" x14ac:dyDescent="0.3">
      <c r="A204" s="743" t="s">
        <v>549</v>
      </c>
      <c r="B204" s="745" t="s">
        <v>550</v>
      </c>
      <c r="C204" s="748" t="s">
        <v>562</v>
      </c>
      <c r="D204" s="775" t="s">
        <v>3574</v>
      </c>
      <c r="E204" s="748" t="s">
        <v>5348</v>
      </c>
      <c r="F204" s="775" t="s">
        <v>5349</v>
      </c>
      <c r="G204" s="748" t="s">
        <v>5171</v>
      </c>
      <c r="H204" s="748" t="s">
        <v>5172</v>
      </c>
      <c r="I204" s="761">
        <v>0.01</v>
      </c>
      <c r="J204" s="761">
        <v>400</v>
      </c>
      <c r="K204" s="762">
        <v>4</v>
      </c>
    </row>
    <row r="205" spans="1:11" ht="14.4" customHeight="1" x14ac:dyDescent="0.3">
      <c r="A205" s="743" t="s">
        <v>549</v>
      </c>
      <c r="B205" s="745" t="s">
        <v>550</v>
      </c>
      <c r="C205" s="748" t="s">
        <v>562</v>
      </c>
      <c r="D205" s="775" t="s">
        <v>3574</v>
      </c>
      <c r="E205" s="748" t="s">
        <v>5348</v>
      </c>
      <c r="F205" s="775" t="s">
        <v>5349</v>
      </c>
      <c r="G205" s="748" t="s">
        <v>5175</v>
      </c>
      <c r="H205" s="748" t="s">
        <v>5176</v>
      </c>
      <c r="I205" s="761">
        <v>2.06</v>
      </c>
      <c r="J205" s="761">
        <v>100</v>
      </c>
      <c r="K205" s="762">
        <v>206</v>
      </c>
    </row>
    <row r="206" spans="1:11" ht="14.4" customHeight="1" x14ac:dyDescent="0.3">
      <c r="A206" s="743" t="s">
        <v>549</v>
      </c>
      <c r="B206" s="745" t="s">
        <v>550</v>
      </c>
      <c r="C206" s="748" t="s">
        <v>562</v>
      </c>
      <c r="D206" s="775" t="s">
        <v>3574</v>
      </c>
      <c r="E206" s="748" t="s">
        <v>5348</v>
      </c>
      <c r="F206" s="775" t="s">
        <v>5349</v>
      </c>
      <c r="G206" s="748" t="s">
        <v>5177</v>
      </c>
      <c r="H206" s="748" t="s">
        <v>5178</v>
      </c>
      <c r="I206" s="761">
        <v>2.4066666666666667</v>
      </c>
      <c r="J206" s="761">
        <v>150</v>
      </c>
      <c r="K206" s="762">
        <v>361</v>
      </c>
    </row>
    <row r="207" spans="1:11" ht="14.4" customHeight="1" x14ac:dyDescent="0.3">
      <c r="A207" s="743" t="s">
        <v>549</v>
      </c>
      <c r="B207" s="745" t="s">
        <v>550</v>
      </c>
      <c r="C207" s="748" t="s">
        <v>562</v>
      </c>
      <c r="D207" s="775" t="s">
        <v>3574</v>
      </c>
      <c r="E207" s="748" t="s">
        <v>5348</v>
      </c>
      <c r="F207" s="775" t="s">
        <v>5349</v>
      </c>
      <c r="G207" s="748" t="s">
        <v>5342</v>
      </c>
      <c r="H207" s="748" t="s">
        <v>5343</v>
      </c>
      <c r="I207" s="761">
        <v>9.5</v>
      </c>
      <c r="J207" s="761">
        <v>5</v>
      </c>
      <c r="K207" s="762">
        <v>47.5</v>
      </c>
    </row>
    <row r="208" spans="1:11" ht="14.4" customHeight="1" x14ac:dyDescent="0.3">
      <c r="A208" s="743" t="s">
        <v>549</v>
      </c>
      <c r="B208" s="745" t="s">
        <v>550</v>
      </c>
      <c r="C208" s="748" t="s">
        <v>562</v>
      </c>
      <c r="D208" s="775" t="s">
        <v>3574</v>
      </c>
      <c r="E208" s="748" t="s">
        <v>5348</v>
      </c>
      <c r="F208" s="775" t="s">
        <v>5349</v>
      </c>
      <c r="G208" s="748" t="s">
        <v>5193</v>
      </c>
      <c r="H208" s="748" t="s">
        <v>5194</v>
      </c>
      <c r="I208" s="761">
        <v>126.72</v>
      </c>
      <c r="J208" s="761">
        <v>2</v>
      </c>
      <c r="K208" s="762">
        <v>253.44</v>
      </c>
    </row>
    <row r="209" spans="1:11" ht="14.4" customHeight="1" x14ac:dyDescent="0.3">
      <c r="A209" s="743" t="s">
        <v>549</v>
      </c>
      <c r="B209" s="745" t="s">
        <v>550</v>
      </c>
      <c r="C209" s="748" t="s">
        <v>562</v>
      </c>
      <c r="D209" s="775" t="s">
        <v>3574</v>
      </c>
      <c r="E209" s="748" t="s">
        <v>5348</v>
      </c>
      <c r="F209" s="775" t="s">
        <v>5349</v>
      </c>
      <c r="G209" s="748" t="s">
        <v>5344</v>
      </c>
      <c r="H209" s="748" t="s">
        <v>5345</v>
      </c>
      <c r="I209" s="761">
        <v>12.11</v>
      </c>
      <c r="J209" s="761">
        <v>30</v>
      </c>
      <c r="K209" s="762">
        <v>363.29999999999995</v>
      </c>
    </row>
    <row r="210" spans="1:11" ht="14.4" customHeight="1" x14ac:dyDescent="0.3">
      <c r="A210" s="743" t="s">
        <v>549</v>
      </c>
      <c r="B210" s="745" t="s">
        <v>550</v>
      </c>
      <c r="C210" s="748" t="s">
        <v>562</v>
      </c>
      <c r="D210" s="775" t="s">
        <v>3574</v>
      </c>
      <c r="E210" s="748" t="s">
        <v>5348</v>
      </c>
      <c r="F210" s="775" t="s">
        <v>5349</v>
      </c>
      <c r="G210" s="748" t="s">
        <v>5206</v>
      </c>
      <c r="H210" s="748" t="s">
        <v>5207</v>
      </c>
      <c r="I210" s="761">
        <v>2.91</v>
      </c>
      <c r="J210" s="761">
        <v>50</v>
      </c>
      <c r="K210" s="762">
        <v>145.5</v>
      </c>
    </row>
    <row r="211" spans="1:11" ht="14.4" customHeight="1" x14ac:dyDescent="0.3">
      <c r="A211" s="743" t="s">
        <v>549</v>
      </c>
      <c r="B211" s="745" t="s">
        <v>550</v>
      </c>
      <c r="C211" s="748" t="s">
        <v>562</v>
      </c>
      <c r="D211" s="775" t="s">
        <v>3574</v>
      </c>
      <c r="E211" s="748" t="s">
        <v>5348</v>
      </c>
      <c r="F211" s="775" t="s">
        <v>5349</v>
      </c>
      <c r="G211" s="748" t="s">
        <v>5206</v>
      </c>
      <c r="H211" s="748" t="s">
        <v>5208</v>
      </c>
      <c r="I211" s="761">
        <v>3.5750000000000002</v>
      </c>
      <c r="J211" s="761">
        <v>100</v>
      </c>
      <c r="K211" s="762">
        <v>357.5</v>
      </c>
    </row>
    <row r="212" spans="1:11" ht="14.4" customHeight="1" x14ac:dyDescent="0.3">
      <c r="A212" s="743" t="s">
        <v>549</v>
      </c>
      <c r="B212" s="745" t="s">
        <v>550</v>
      </c>
      <c r="C212" s="748" t="s">
        <v>562</v>
      </c>
      <c r="D212" s="775" t="s">
        <v>3574</v>
      </c>
      <c r="E212" s="748" t="s">
        <v>5348</v>
      </c>
      <c r="F212" s="775" t="s">
        <v>5349</v>
      </c>
      <c r="G212" s="748" t="s">
        <v>5219</v>
      </c>
      <c r="H212" s="748" t="s">
        <v>5220</v>
      </c>
      <c r="I212" s="761">
        <v>20.765000000000001</v>
      </c>
      <c r="J212" s="761">
        <v>45</v>
      </c>
      <c r="K212" s="762">
        <v>932.05</v>
      </c>
    </row>
    <row r="213" spans="1:11" ht="14.4" customHeight="1" x14ac:dyDescent="0.3">
      <c r="A213" s="743" t="s">
        <v>549</v>
      </c>
      <c r="B213" s="745" t="s">
        <v>550</v>
      </c>
      <c r="C213" s="748" t="s">
        <v>562</v>
      </c>
      <c r="D213" s="775" t="s">
        <v>3574</v>
      </c>
      <c r="E213" s="748" t="s">
        <v>5348</v>
      </c>
      <c r="F213" s="775" t="s">
        <v>5349</v>
      </c>
      <c r="G213" s="748" t="s">
        <v>5221</v>
      </c>
      <c r="H213" s="748" t="s">
        <v>5222</v>
      </c>
      <c r="I213" s="761">
        <v>21.23</v>
      </c>
      <c r="J213" s="761">
        <v>50</v>
      </c>
      <c r="K213" s="762">
        <v>1061.5</v>
      </c>
    </row>
    <row r="214" spans="1:11" ht="14.4" customHeight="1" x14ac:dyDescent="0.3">
      <c r="A214" s="743" t="s">
        <v>549</v>
      </c>
      <c r="B214" s="745" t="s">
        <v>550</v>
      </c>
      <c r="C214" s="748" t="s">
        <v>562</v>
      </c>
      <c r="D214" s="775" t="s">
        <v>3574</v>
      </c>
      <c r="E214" s="748" t="s">
        <v>5348</v>
      </c>
      <c r="F214" s="775" t="s">
        <v>5349</v>
      </c>
      <c r="G214" s="748" t="s">
        <v>5246</v>
      </c>
      <c r="H214" s="748" t="s">
        <v>5247</v>
      </c>
      <c r="I214" s="761">
        <v>9.1999999999999993</v>
      </c>
      <c r="J214" s="761">
        <v>100</v>
      </c>
      <c r="K214" s="762">
        <v>920</v>
      </c>
    </row>
    <row r="215" spans="1:11" ht="14.4" customHeight="1" x14ac:dyDescent="0.3">
      <c r="A215" s="743" t="s">
        <v>549</v>
      </c>
      <c r="B215" s="745" t="s">
        <v>550</v>
      </c>
      <c r="C215" s="748" t="s">
        <v>562</v>
      </c>
      <c r="D215" s="775" t="s">
        <v>3574</v>
      </c>
      <c r="E215" s="748" t="s">
        <v>5354</v>
      </c>
      <c r="F215" s="775" t="s">
        <v>5355</v>
      </c>
      <c r="G215" s="748" t="s">
        <v>5272</v>
      </c>
      <c r="H215" s="748" t="s">
        <v>5273</v>
      </c>
      <c r="I215" s="761">
        <v>8.17</v>
      </c>
      <c r="J215" s="761">
        <v>100</v>
      </c>
      <c r="K215" s="762">
        <v>817</v>
      </c>
    </row>
    <row r="216" spans="1:11" ht="14.4" customHeight="1" x14ac:dyDescent="0.3">
      <c r="A216" s="743" t="s">
        <v>549</v>
      </c>
      <c r="B216" s="745" t="s">
        <v>550</v>
      </c>
      <c r="C216" s="748" t="s">
        <v>562</v>
      </c>
      <c r="D216" s="775" t="s">
        <v>3574</v>
      </c>
      <c r="E216" s="748" t="s">
        <v>5354</v>
      </c>
      <c r="F216" s="775" t="s">
        <v>5355</v>
      </c>
      <c r="G216" s="748" t="s">
        <v>5272</v>
      </c>
      <c r="H216" s="748" t="s">
        <v>5274</v>
      </c>
      <c r="I216" s="761">
        <v>8.17</v>
      </c>
      <c r="J216" s="761">
        <v>400</v>
      </c>
      <c r="K216" s="762">
        <v>3268</v>
      </c>
    </row>
    <row r="217" spans="1:11" ht="14.4" customHeight="1" x14ac:dyDescent="0.3">
      <c r="A217" s="743" t="s">
        <v>549</v>
      </c>
      <c r="B217" s="745" t="s">
        <v>550</v>
      </c>
      <c r="C217" s="748" t="s">
        <v>562</v>
      </c>
      <c r="D217" s="775" t="s">
        <v>3574</v>
      </c>
      <c r="E217" s="748" t="s">
        <v>5356</v>
      </c>
      <c r="F217" s="775" t="s">
        <v>5357</v>
      </c>
      <c r="G217" s="748" t="s">
        <v>5277</v>
      </c>
      <c r="H217" s="748" t="s">
        <v>5279</v>
      </c>
      <c r="I217" s="761">
        <v>0.3</v>
      </c>
      <c r="J217" s="761">
        <v>100</v>
      </c>
      <c r="K217" s="762">
        <v>30</v>
      </c>
    </row>
    <row r="218" spans="1:11" ht="14.4" customHeight="1" x14ac:dyDescent="0.3">
      <c r="A218" s="743" t="s">
        <v>549</v>
      </c>
      <c r="B218" s="745" t="s">
        <v>550</v>
      </c>
      <c r="C218" s="748" t="s">
        <v>562</v>
      </c>
      <c r="D218" s="775" t="s">
        <v>3574</v>
      </c>
      <c r="E218" s="748" t="s">
        <v>5356</v>
      </c>
      <c r="F218" s="775" t="s">
        <v>5357</v>
      </c>
      <c r="G218" s="748" t="s">
        <v>5280</v>
      </c>
      <c r="H218" s="748" t="s">
        <v>5282</v>
      </c>
      <c r="I218" s="761">
        <v>0.3</v>
      </c>
      <c r="J218" s="761">
        <v>100</v>
      </c>
      <c r="K218" s="762">
        <v>30</v>
      </c>
    </row>
    <row r="219" spans="1:11" ht="14.4" customHeight="1" x14ac:dyDescent="0.3">
      <c r="A219" s="743" t="s">
        <v>549</v>
      </c>
      <c r="B219" s="745" t="s">
        <v>550</v>
      </c>
      <c r="C219" s="748" t="s">
        <v>562</v>
      </c>
      <c r="D219" s="775" t="s">
        <v>3574</v>
      </c>
      <c r="E219" s="748" t="s">
        <v>5356</v>
      </c>
      <c r="F219" s="775" t="s">
        <v>5357</v>
      </c>
      <c r="G219" s="748" t="s">
        <v>5286</v>
      </c>
      <c r="H219" s="748" t="s">
        <v>5288</v>
      </c>
      <c r="I219" s="761">
        <v>0.31</v>
      </c>
      <c r="J219" s="761">
        <v>200</v>
      </c>
      <c r="K219" s="762">
        <v>62</v>
      </c>
    </row>
    <row r="220" spans="1:11" ht="14.4" customHeight="1" x14ac:dyDescent="0.3">
      <c r="A220" s="743" t="s">
        <v>549</v>
      </c>
      <c r="B220" s="745" t="s">
        <v>550</v>
      </c>
      <c r="C220" s="748" t="s">
        <v>562</v>
      </c>
      <c r="D220" s="775" t="s">
        <v>3574</v>
      </c>
      <c r="E220" s="748" t="s">
        <v>5356</v>
      </c>
      <c r="F220" s="775" t="s">
        <v>5357</v>
      </c>
      <c r="G220" s="748" t="s">
        <v>5289</v>
      </c>
      <c r="H220" s="748" t="s">
        <v>5290</v>
      </c>
      <c r="I220" s="761">
        <v>0.48</v>
      </c>
      <c r="J220" s="761">
        <v>200</v>
      </c>
      <c r="K220" s="762">
        <v>96</v>
      </c>
    </row>
    <row r="221" spans="1:11" ht="14.4" customHeight="1" thickBot="1" x14ac:dyDescent="0.35">
      <c r="A221" s="751" t="s">
        <v>549</v>
      </c>
      <c r="B221" s="752" t="s">
        <v>550</v>
      </c>
      <c r="C221" s="755" t="s">
        <v>562</v>
      </c>
      <c r="D221" s="776" t="s">
        <v>3574</v>
      </c>
      <c r="E221" s="755" t="s">
        <v>5356</v>
      </c>
      <c r="F221" s="776" t="s">
        <v>5357</v>
      </c>
      <c r="G221" s="755" t="s">
        <v>5291</v>
      </c>
      <c r="H221" s="755" t="s">
        <v>5292</v>
      </c>
      <c r="I221" s="763">
        <v>1.7533333333333332</v>
      </c>
      <c r="J221" s="763">
        <v>300</v>
      </c>
      <c r="K221" s="764">
        <v>526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86">
        <v>930</v>
      </c>
      <c r="AH3" s="802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87" t="s">
        <v>275</v>
      </c>
      <c r="AH4" s="802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88"/>
      <c r="AH5" s="802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44.6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18.100000000000001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1.7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8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7.8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89">
        <f xml:space="preserve">
TRUNC(IF($A$4&lt;=12,SUMIFS('ON Data'!AM:AM,'ON Data'!$D:$D,$A$4,'ON Data'!$E:$E,1),SUMIFS('ON Data'!AM:AM,'ON Data'!$E:$E,1)/'ON Data'!$D$3),1)</f>
        <v>2</v>
      </c>
      <c r="AH6" s="802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89"/>
      <c r="AH7" s="802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89"/>
      <c r="AH8" s="802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90"/>
      <c r="AH9" s="802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91"/>
      <c r="AH10" s="802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60713.5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10836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22425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2467.5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11445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10556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92">
        <f xml:space="preserve">
IF($A$4&lt;=12,SUMIFS('ON Data'!AM:AM,'ON Data'!$D:$D,$A$4,'ON Data'!$E:$E,2),SUMIFS('ON Data'!AM:AM,'ON Data'!$E:$E,2))</f>
        <v>2984</v>
      </c>
      <c r="AH11" s="802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98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98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92">
        <f xml:space="preserve">
IF($A$4&lt;=12,SUMIFS('ON Data'!AM:AM,'ON Data'!$D:$D,$A$4,'ON Data'!$E:$E,3),SUMIFS('ON Data'!AM:AM,'ON Data'!$E:$E,3))</f>
        <v>0</v>
      </c>
      <c r="AH12" s="802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3293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2326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292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49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338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288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92">
        <f xml:space="preserve">
IF($A$4&lt;=12,SUMIFS('ON Data'!AM:AM,'ON Data'!$D:$D,$A$4,'ON Data'!$E:$E,4),SUMIFS('ON Data'!AM:AM,'ON Data'!$E:$E,4))</f>
        <v>0</v>
      </c>
      <c r="AH13" s="802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93">
        <f xml:space="preserve">
IF($A$4&lt;=12,SUMIFS('ON Data'!AM:AM,'ON Data'!$D:$D,$A$4,'ON Data'!$E:$E,5),SUMIFS('ON Data'!AM:AM,'ON Data'!$E:$E,5))</f>
        <v>0</v>
      </c>
      <c r="AH14" s="802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94"/>
      <c r="AH15" s="802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92">
        <f xml:space="preserve">
IF($A$4&lt;=12,SUMIFS('ON Data'!AM:AM,'ON Data'!$D:$D,$A$4,'ON Data'!$E:$E,7),SUMIFS('ON Data'!AM:AM,'ON Data'!$E:$E,7))</f>
        <v>0</v>
      </c>
      <c r="AH16" s="802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92">
        <f xml:space="preserve">
IF($A$4&lt;=12,SUMIFS('ON Data'!AM:AM,'ON Data'!$D:$D,$A$4,'ON Data'!$E:$E,8),SUMIFS('ON Data'!AM:AM,'ON Data'!$E:$E,8))</f>
        <v>0</v>
      </c>
      <c r="AH17" s="802"/>
    </row>
    <row r="18" spans="1:34" x14ac:dyDescent="0.3">
      <c r="A18" s="395" t="s">
        <v>265</v>
      </c>
      <c r="B18" s="410">
        <f xml:space="preserve">
B19-B16-B17</f>
        <v>590265</v>
      </c>
      <c r="C18" s="411">
        <f t="shared" ref="C18" si="0" xml:space="preserve">
C19-C16-C17</f>
        <v>0</v>
      </c>
      <c r="D18" s="412">
        <f t="shared" ref="D18:AG18" si="1" xml:space="preserve">
D19-D16-D17</f>
        <v>160886</v>
      </c>
      <c r="E18" s="412">
        <f t="shared" si="1"/>
        <v>0</v>
      </c>
      <c r="F18" s="412">
        <f t="shared" si="1"/>
        <v>284616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5509</v>
      </c>
      <c r="Y18" s="412">
        <f t="shared" si="1"/>
        <v>0</v>
      </c>
      <c r="Z18" s="412">
        <f t="shared" si="1"/>
        <v>65912</v>
      </c>
      <c r="AA18" s="412">
        <f t="shared" si="1"/>
        <v>0</v>
      </c>
      <c r="AB18" s="412">
        <f t="shared" si="1"/>
        <v>0</v>
      </c>
      <c r="AC18" s="412">
        <f t="shared" si="1"/>
        <v>51270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92">
        <f t="shared" si="1"/>
        <v>22072</v>
      </c>
      <c r="AH18" s="802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590265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160886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284616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5509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65912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51270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95">
        <f xml:space="preserve">
IF($A$4&lt;=12,SUMIFS('ON Data'!AM:AM,'ON Data'!$D:$D,$A$4,'ON Data'!$E:$E,9),SUMIFS('ON Data'!AM:AM,'ON Data'!$E:$E,9))</f>
        <v>22072</v>
      </c>
      <c r="AH19" s="802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13794053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4784981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5185439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291093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1743797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1355421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96">
        <f xml:space="preserve">
IF($A$4&lt;=12,SUMIFS('ON Data'!AM:AM,'ON Data'!$D:$D,$A$4,'ON Data'!$E:$E,6),SUMIFS('ON Data'!AM:AM,'ON Data'!$E:$E,6))</f>
        <v>433322</v>
      </c>
      <c r="AH20" s="802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92">
        <f xml:space="preserve">
IF($A$4&lt;=12,SUMIFS('ON Data'!AM:AM,'ON Data'!$D:$D,$A$4,'ON Data'!$E:$E,12),SUMIFS('ON Data'!AM:AM,'ON Data'!$E:$E,12))</f>
        <v>0</v>
      </c>
      <c r="AH21" s="802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97" t="str">
        <f t="shared" si="2"/>
        <v/>
      </c>
      <c r="AH22" s="802"/>
    </row>
    <row r="23" spans="1:34" ht="15" hidden="1" outlineLevel="1" thickBot="1" x14ac:dyDescent="0.35">
      <c r="A23" s="398" t="s">
        <v>69</v>
      </c>
      <c r="B23" s="413">
        <f xml:space="preserve">
IF(B21="","",B20-B21)</f>
        <v>13794053</v>
      </c>
      <c r="C23" s="414">
        <f t="shared" ref="C23:AG23" si="3" xml:space="preserve">
IF(C21="","",C20-C21)</f>
        <v>0</v>
      </c>
      <c r="D23" s="415">
        <f t="shared" si="3"/>
        <v>4784981</v>
      </c>
      <c r="E23" s="415">
        <f t="shared" si="3"/>
        <v>0</v>
      </c>
      <c r="F23" s="415">
        <f t="shared" si="3"/>
        <v>5185439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291093</v>
      </c>
      <c r="Y23" s="415">
        <f t="shared" si="3"/>
        <v>0</v>
      </c>
      <c r="Z23" s="415">
        <f t="shared" si="3"/>
        <v>1743797</v>
      </c>
      <c r="AA23" s="415">
        <f t="shared" si="3"/>
        <v>0</v>
      </c>
      <c r="AB23" s="415">
        <f t="shared" si="3"/>
        <v>0</v>
      </c>
      <c r="AC23" s="415">
        <f t="shared" si="3"/>
        <v>1355421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93">
        <f t="shared" si="3"/>
        <v>433322</v>
      </c>
      <c r="AH23" s="802"/>
    </row>
    <row r="24" spans="1:34" x14ac:dyDescent="0.3">
      <c r="A24" s="392" t="s">
        <v>267</v>
      </c>
      <c r="B24" s="439" t="s">
        <v>3</v>
      </c>
      <c r="C24" s="803" t="s">
        <v>278</v>
      </c>
      <c r="D24" s="777"/>
      <c r="E24" s="778"/>
      <c r="F24" s="778" t="s">
        <v>279</v>
      </c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778"/>
      <c r="AA24" s="778"/>
      <c r="AB24" s="778"/>
      <c r="AC24" s="778"/>
      <c r="AD24" s="778"/>
      <c r="AE24" s="778"/>
      <c r="AF24" s="778"/>
      <c r="AG24" s="798" t="s">
        <v>280</v>
      </c>
      <c r="AH24" s="802"/>
    </row>
    <row r="25" spans="1:34" x14ac:dyDescent="0.3">
      <c r="A25" s="393" t="s">
        <v>94</v>
      </c>
      <c r="B25" s="410">
        <f xml:space="preserve">
SUM(C25:AG25)</f>
        <v>13250</v>
      </c>
      <c r="C25" s="804">
        <f xml:space="preserve">
IF($A$4&lt;=12,SUMIFS('ON Data'!H:H,'ON Data'!$D:$D,$A$4,'ON Data'!$E:$E,10),SUMIFS('ON Data'!H:H,'ON Data'!$E:$E,10))</f>
        <v>2750</v>
      </c>
      <c r="D25" s="779"/>
      <c r="E25" s="780"/>
      <c r="F25" s="780">
        <f xml:space="preserve">
IF($A$4&lt;=12,SUMIFS('ON Data'!K:K,'ON Data'!$D:$D,$A$4,'ON Data'!$E:$E,10),SUMIFS('ON Data'!K:K,'ON Data'!$E:$E,10))</f>
        <v>10500</v>
      </c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  <c r="Y25" s="780"/>
      <c r="Z25" s="780"/>
      <c r="AA25" s="780"/>
      <c r="AB25" s="780"/>
      <c r="AC25" s="780"/>
      <c r="AD25" s="780"/>
      <c r="AE25" s="780"/>
      <c r="AF25" s="780"/>
      <c r="AG25" s="799">
        <f xml:space="preserve">
IF($A$4&lt;=12,SUMIFS('ON Data'!AM:AM,'ON Data'!$D:$D,$A$4,'ON Data'!$E:$E,10),SUMIFS('ON Data'!AM:AM,'ON Data'!$E:$E,10))</f>
        <v>0</v>
      </c>
      <c r="AH25" s="802"/>
    </row>
    <row r="26" spans="1:34" x14ac:dyDescent="0.3">
      <c r="A26" s="399" t="s">
        <v>277</v>
      </c>
      <c r="B26" s="419">
        <f xml:space="preserve">
SUM(C26:AG26)</f>
        <v>41488.333333333328</v>
      </c>
      <c r="C26" s="804">
        <f xml:space="preserve">
IF($A$4&lt;=12,SUMIFS('ON Data'!H:H,'ON Data'!$D:$D,$A$4,'ON Data'!$E:$E,11),SUMIFS('ON Data'!H:H,'ON Data'!$E:$E,11))</f>
        <v>20655</v>
      </c>
      <c r="D26" s="779"/>
      <c r="E26" s="780"/>
      <c r="F26" s="781">
        <f xml:space="preserve">
IF($A$4&lt;=12,SUMIFS('ON Data'!K:K,'ON Data'!$D:$D,$A$4,'ON Data'!$E:$E,11),SUMIFS('ON Data'!K:K,'ON Data'!$E:$E,11))</f>
        <v>20833.333333333332</v>
      </c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1"/>
      <c r="U26" s="781"/>
      <c r="V26" s="781"/>
      <c r="W26" s="781"/>
      <c r="X26" s="781"/>
      <c r="Y26" s="781"/>
      <c r="Z26" s="781"/>
      <c r="AA26" s="781"/>
      <c r="AB26" s="781"/>
      <c r="AC26" s="781"/>
      <c r="AD26" s="781"/>
      <c r="AE26" s="781"/>
      <c r="AF26" s="781"/>
      <c r="AG26" s="799">
        <f xml:space="preserve">
IF($A$4&lt;=12,SUMIFS('ON Data'!AM:AM,'ON Data'!$D:$D,$A$4,'ON Data'!$E:$E,11),SUMIFS('ON Data'!AM:AM,'ON Data'!$E:$E,11))</f>
        <v>0</v>
      </c>
      <c r="AH26" s="802"/>
    </row>
    <row r="27" spans="1:34" x14ac:dyDescent="0.3">
      <c r="A27" s="399" t="s">
        <v>96</v>
      </c>
      <c r="B27" s="440">
        <f xml:space="preserve">
IF(B26=0,0,B25/B26)</f>
        <v>0.31936689029044313</v>
      </c>
      <c r="C27" s="805">
        <f xml:space="preserve">
IF(C26=0,0,C25/C26)</f>
        <v>0.13313967562333576</v>
      </c>
      <c r="D27" s="782"/>
      <c r="E27" s="783"/>
      <c r="F27" s="783">
        <f xml:space="preserve">
IF(F26=0,0,F25/F26)</f>
        <v>0.504</v>
      </c>
      <c r="G27" s="783"/>
      <c r="H27" s="783"/>
      <c r="I27" s="783"/>
      <c r="J27" s="783"/>
      <c r="K27" s="783"/>
      <c r="L27" s="783"/>
      <c r="M27" s="783"/>
      <c r="N27" s="783"/>
      <c r="O27" s="783"/>
      <c r="P27" s="783"/>
      <c r="Q27" s="783"/>
      <c r="R27" s="783"/>
      <c r="S27" s="783"/>
      <c r="T27" s="783"/>
      <c r="U27" s="783"/>
      <c r="V27" s="783"/>
      <c r="W27" s="783"/>
      <c r="X27" s="783"/>
      <c r="Y27" s="783"/>
      <c r="Z27" s="783"/>
      <c r="AA27" s="783"/>
      <c r="AB27" s="783"/>
      <c r="AC27" s="783"/>
      <c r="AD27" s="783"/>
      <c r="AE27" s="783"/>
      <c r="AF27" s="783"/>
      <c r="AG27" s="800">
        <f xml:space="preserve">
IF(AG26=0,0,AG25/AG26)</f>
        <v>0</v>
      </c>
      <c r="AH27" s="802"/>
    </row>
    <row r="28" spans="1:34" ht="15" thickBot="1" x14ac:dyDescent="0.35">
      <c r="A28" s="399" t="s">
        <v>276</v>
      </c>
      <c r="B28" s="419">
        <f xml:space="preserve">
SUM(C28:AG28)</f>
        <v>28238.333333333332</v>
      </c>
      <c r="C28" s="806">
        <f xml:space="preserve">
C26-C25</f>
        <v>17905</v>
      </c>
      <c r="D28" s="784"/>
      <c r="E28" s="785"/>
      <c r="F28" s="785">
        <f xml:space="preserve">
F26-F25</f>
        <v>10333.333333333332</v>
      </c>
      <c r="G28" s="785"/>
      <c r="H28" s="785"/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F28" s="785"/>
      <c r="AG28" s="801">
        <f xml:space="preserve">
AG26-AG25</f>
        <v>0</v>
      </c>
      <c r="AH28" s="802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8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5363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10</v>
      </c>
      <c r="F3" s="380">
        <f>SUMIF($E5:$E1048576,"&lt;10",F5:F1048576)</f>
        <v>14448868.5</v>
      </c>
      <c r="G3" s="380">
        <f t="shared" ref="G3:AN3" si="0">SUMIF($E5:$E1048576,"&lt;10",G5:G1048576)</f>
        <v>0</v>
      </c>
      <c r="H3" s="380">
        <f t="shared" si="0"/>
        <v>4959099</v>
      </c>
      <c r="I3" s="380">
        <f t="shared" si="0"/>
        <v>0</v>
      </c>
      <c r="J3" s="380">
        <f t="shared" si="0"/>
        <v>0</v>
      </c>
      <c r="K3" s="380">
        <f t="shared" si="0"/>
        <v>5493051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299135.5</v>
      </c>
      <c r="AD3" s="380">
        <f t="shared" si="0"/>
        <v>0</v>
      </c>
      <c r="AE3" s="380">
        <f t="shared" si="0"/>
        <v>1821572</v>
      </c>
      <c r="AF3" s="380">
        <f t="shared" si="0"/>
        <v>0</v>
      </c>
      <c r="AG3" s="380">
        <f t="shared" si="0"/>
        <v>0</v>
      </c>
      <c r="AH3" s="380">
        <f t="shared" si="0"/>
        <v>1417613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458398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30</v>
      </c>
      <c r="D5" s="379">
        <v>1</v>
      </c>
      <c r="E5" s="379">
        <v>1</v>
      </c>
      <c r="F5" s="379">
        <v>45</v>
      </c>
      <c r="G5" s="379">
        <v>0</v>
      </c>
      <c r="H5" s="379">
        <v>7</v>
      </c>
      <c r="I5" s="379">
        <v>0</v>
      </c>
      <c r="J5" s="379">
        <v>0</v>
      </c>
      <c r="K5" s="379">
        <v>19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1</v>
      </c>
      <c r="AD5" s="379">
        <v>0</v>
      </c>
      <c r="AE5" s="379">
        <v>8</v>
      </c>
      <c r="AF5" s="379">
        <v>0</v>
      </c>
      <c r="AG5" s="379">
        <v>0</v>
      </c>
      <c r="AH5" s="379">
        <v>8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30</v>
      </c>
      <c r="D6" s="379">
        <v>1</v>
      </c>
      <c r="E6" s="379">
        <v>2</v>
      </c>
      <c r="F6" s="379">
        <v>6846.75</v>
      </c>
      <c r="G6" s="379">
        <v>0</v>
      </c>
      <c r="H6" s="379">
        <v>1248</v>
      </c>
      <c r="I6" s="379">
        <v>0</v>
      </c>
      <c r="J6" s="379">
        <v>0</v>
      </c>
      <c r="K6" s="379">
        <v>2432.75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172.5</v>
      </c>
      <c r="AD6" s="379">
        <v>0</v>
      </c>
      <c r="AE6" s="379">
        <v>1297.5</v>
      </c>
      <c r="AF6" s="379">
        <v>0</v>
      </c>
      <c r="AG6" s="379">
        <v>0</v>
      </c>
      <c r="AH6" s="379">
        <v>1328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30</v>
      </c>
      <c r="D7" s="379">
        <v>1</v>
      </c>
      <c r="E7" s="379">
        <v>4</v>
      </c>
      <c r="F7" s="379">
        <v>232</v>
      </c>
      <c r="G7" s="379">
        <v>0</v>
      </c>
      <c r="H7" s="379">
        <v>232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30</v>
      </c>
      <c r="D8" s="379">
        <v>1</v>
      </c>
      <c r="E8" s="379">
        <v>6</v>
      </c>
      <c r="F8" s="379">
        <v>1311170</v>
      </c>
      <c r="G8" s="379">
        <v>0</v>
      </c>
      <c r="H8" s="379">
        <v>471696</v>
      </c>
      <c r="I8" s="379">
        <v>0</v>
      </c>
      <c r="J8" s="379">
        <v>0</v>
      </c>
      <c r="K8" s="379">
        <v>489797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17053</v>
      </c>
      <c r="AD8" s="379">
        <v>0</v>
      </c>
      <c r="AE8" s="379">
        <v>153248</v>
      </c>
      <c r="AF8" s="379">
        <v>0</v>
      </c>
      <c r="AG8" s="379">
        <v>0</v>
      </c>
      <c r="AH8" s="379">
        <v>134546</v>
      </c>
      <c r="AI8" s="379">
        <v>0</v>
      </c>
      <c r="AJ8" s="379">
        <v>0</v>
      </c>
      <c r="AK8" s="379">
        <v>0</v>
      </c>
      <c r="AL8" s="379">
        <v>0</v>
      </c>
      <c r="AM8" s="379">
        <v>44830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30</v>
      </c>
      <c r="D9" s="379">
        <v>1</v>
      </c>
      <c r="E9" s="379">
        <v>11</v>
      </c>
      <c r="F9" s="379">
        <v>4148.8333333333339</v>
      </c>
      <c r="G9" s="379">
        <v>0</v>
      </c>
      <c r="H9" s="379">
        <v>2065.5</v>
      </c>
      <c r="I9" s="379">
        <v>0</v>
      </c>
      <c r="J9" s="379">
        <v>0</v>
      </c>
      <c r="K9" s="379">
        <v>2083.3333333333335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30</v>
      </c>
      <c r="D10" s="379">
        <v>2</v>
      </c>
      <c r="E10" s="379">
        <v>1</v>
      </c>
      <c r="F10" s="379">
        <v>42</v>
      </c>
      <c r="G10" s="379">
        <v>0</v>
      </c>
      <c r="H10" s="379">
        <v>7</v>
      </c>
      <c r="I10" s="379">
        <v>0</v>
      </c>
      <c r="J10" s="379">
        <v>0</v>
      </c>
      <c r="K10" s="379">
        <v>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</v>
      </c>
      <c r="AD10" s="379">
        <v>0</v>
      </c>
      <c r="AE10" s="379">
        <v>8</v>
      </c>
      <c r="AF10" s="379">
        <v>0</v>
      </c>
      <c r="AG10" s="379">
        <v>0</v>
      </c>
      <c r="AH10" s="379">
        <v>7</v>
      </c>
      <c r="AI10" s="379">
        <v>0</v>
      </c>
      <c r="AJ10" s="379">
        <v>0</v>
      </c>
      <c r="AK10" s="379">
        <v>0</v>
      </c>
      <c r="AL10" s="379">
        <v>0</v>
      </c>
      <c r="AM10" s="379">
        <v>2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30</v>
      </c>
      <c r="D11" s="379">
        <v>2</v>
      </c>
      <c r="E11" s="379">
        <v>2</v>
      </c>
      <c r="F11" s="379">
        <v>5768.5</v>
      </c>
      <c r="G11" s="379">
        <v>0</v>
      </c>
      <c r="H11" s="379">
        <v>1012</v>
      </c>
      <c r="I11" s="379">
        <v>0</v>
      </c>
      <c r="J11" s="379">
        <v>0</v>
      </c>
      <c r="K11" s="379">
        <v>2184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150</v>
      </c>
      <c r="AD11" s="379">
        <v>0</v>
      </c>
      <c r="AE11" s="379">
        <v>1162.5</v>
      </c>
      <c r="AF11" s="379">
        <v>0</v>
      </c>
      <c r="AG11" s="379">
        <v>0</v>
      </c>
      <c r="AH11" s="379">
        <v>948</v>
      </c>
      <c r="AI11" s="379">
        <v>0</v>
      </c>
      <c r="AJ11" s="379">
        <v>0</v>
      </c>
      <c r="AK11" s="379">
        <v>0</v>
      </c>
      <c r="AL11" s="379">
        <v>0</v>
      </c>
      <c r="AM11" s="379">
        <v>312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30</v>
      </c>
      <c r="D12" s="379">
        <v>2</v>
      </c>
      <c r="E12" s="379">
        <v>3</v>
      </c>
      <c r="F12" s="379">
        <v>30</v>
      </c>
      <c r="G12" s="379">
        <v>0</v>
      </c>
      <c r="H12" s="379">
        <v>0</v>
      </c>
      <c r="I12" s="379">
        <v>0</v>
      </c>
      <c r="J12" s="379">
        <v>0</v>
      </c>
      <c r="K12" s="379">
        <v>30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30</v>
      </c>
      <c r="D13" s="379">
        <v>2</v>
      </c>
      <c r="E13" s="379">
        <v>4</v>
      </c>
      <c r="F13" s="379">
        <v>229</v>
      </c>
      <c r="G13" s="379">
        <v>0</v>
      </c>
      <c r="H13" s="379">
        <v>229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30</v>
      </c>
      <c r="D14" s="379">
        <v>2</v>
      </c>
      <c r="E14" s="379">
        <v>6</v>
      </c>
      <c r="F14" s="379">
        <v>1284188</v>
      </c>
      <c r="G14" s="379">
        <v>0</v>
      </c>
      <c r="H14" s="379">
        <v>475598</v>
      </c>
      <c r="I14" s="379">
        <v>0</v>
      </c>
      <c r="J14" s="379">
        <v>0</v>
      </c>
      <c r="K14" s="379">
        <v>482341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16576</v>
      </c>
      <c r="AD14" s="379">
        <v>0</v>
      </c>
      <c r="AE14" s="379">
        <v>156592</v>
      </c>
      <c r="AF14" s="379">
        <v>0</v>
      </c>
      <c r="AG14" s="379">
        <v>0</v>
      </c>
      <c r="AH14" s="379">
        <v>108252</v>
      </c>
      <c r="AI14" s="379">
        <v>0</v>
      </c>
      <c r="AJ14" s="379">
        <v>0</v>
      </c>
      <c r="AK14" s="379">
        <v>0</v>
      </c>
      <c r="AL14" s="379">
        <v>0</v>
      </c>
      <c r="AM14" s="379">
        <v>44829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30</v>
      </c>
      <c r="D15" s="379">
        <v>2</v>
      </c>
      <c r="E15" s="379">
        <v>10</v>
      </c>
      <c r="F15" s="379">
        <v>3400</v>
      </c>
      <c r="G15" s="379">
        <v>0</v>
      </c>
      <c r="H15" s="379">
        <v>0</v>
      </c>
      <c r="I15" s="379">
        <v>0</v>
      </c>
      <c r="J15" s="379">
        <v>0</v>
      </c>
      <c r="K15" s="379">
        <v>3400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30</v>
      </c>
      <c r="D16" s="379">
        <v>2</v>
      </c>
      <c r="E16" s="379">
        <v>11</v>
      </c>
      <c r="F16" s="379">
        <v>4148.8333333333339</v>
      </c>
      <c r="G16" s="379">
        <v>0</v>
      </c>
      <c r="H16" s="379">
        <v>2065.5</v>
      </c>
      <c r="I16" s="379">
        <v>0</v>
      </c>
      <c r="J16" s="379">
        <v>0</v>
      </c>
      <c r="K16" s="379">
        <v>2083.3333333333335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30</v>
      </c>
      <c r="D17" s="379">
        <v>3</v>
      </c>
      <c r="E17" s="379">
        <v>1</v>
      </c>
      <c r="F17" s="379">
        <v>43</v>
      </c>
      <c r="G17" s="379">
        <v>0</v>
      </c>
      <c r="H17" s="379">
        <v>7</v>
      </c>
      <c r="I17" s="379">
        <v>0</v>
      </c>
      <c r="J17" s="379">
        <v>0</v>
      </c>
      <c r="K17" s="379">
        <v>18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1</v>
      </c>
      <c r="AD17" s="379">
        <v>0</v>
      </c>
      <c r="AE17" s="379">
        <v>8</v>
      </c>
      <c r="AF17" s="379">
        <v>0</v>
      </c>
      <c r="AG17" s="379">
        <v>0</v>
      </c>
      <c r="AH17" s="379">
        <v>7</v>
      </c>
      <c r="AI17" s="379">
        <v>0</v>
      </c>
      <c r="AJ17" s="379">
        <v>0</v>
      </c>
      <c r="AK17" s="379">
        <v>0</v>
      </c>
      <c r="AL17" s="379">
        <v>0</v>
      </c>
      <c r="AM17" s="379">
        <v>2</v>
      </c>
      <c r="AN17" s="379">
        <v>0</v>
      </c>
    </row>
    <row r="18" spans="3:40" x14ac:dyDescent="0.3">
      <c r="C18" s="379">
        <v>30</v>
      </c>
      <c r="D18" s="379">
        <v>3</v>
      </c>
      <c r="E18" s="379">
        <v>2</v>
      </c>
      <c r="F18" s="379">
        <v>6173</v>
      </c>
      <c r="G18" s="379">
        <v>0</v>
      </c>
      <c r="H18" s="379">
        <v>1128</v>
      </c>
      <c r="I18" s="379">
        <v>0</v>
      </c>
      <c r="J18" s="379">
        <v>0</v>
      </c>
      <c r="K18" s="379">
        <v>2251.5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157.5</v>
      </c>
      <c r="AD18" s="379">
        <v>0</v>
      </c>
      <c r="AE18" s="379">
        <v>1245</v>
      </c>
      <c r="AF18" s="379">
        <v>0</v>
      </c>
      <c r="AG18" s="379">
        <v>0</v>
      </c>
      <c r="AH18" s="379">
        <v>1071</v>
      </c>
      <c r="AI18" s="379">
        <v>0</v>
      </c>
      <c r="AJ18" s="379">
        <v>0</v>
      </c>
      <c r="AK18" s="379">
        <v>0</v>
      </c>
      <c r="AL18" s="379">
        <v>0</v>
      </c>
      <c r="AM18" s="379">
        <v>320</v>
      </c>
      <c r="AN18" s="379">
        <v>0</v>
      </c>
    </row>
    <row r="19" spans="3:40" x14ac:dyDescent="0.3">
      <c r="C19" s="379">
        <v>30</v>
      </c>
      <c r="D19" s="379">
        <v>3</v>
      </c>
      <c r="E19" s="379">
        <v>3</v>
      </c>
      <c r="F19" s="379">
        <v>30</v>
      </c>
      <c r="G19" s="379">
        <v>0</v>
      </c>
      <c r="H19" s="379">
        <v>0</v>
      </c>
      <c r="I19" s="379">
        <v>0</v>
      </c>
      <c r="J19" s="379">
        <v>0</v>
      </c>
      <c r="K19" s="379">
        <v>30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30</v>
      </c>
      <c r="D20" s="379">
        <v>3</v>
      </c>
      <c r="E20" s="379">
        <v>4</v>
      </c>
      <c r="F20" s="379">
        <v>272</v>
      </c>
      <c r="G20" s="379">
        <v>0</v>
      </c>
      <c r="H20" s="379">
        <v>228</v>
      </c>
      <c r="I20" s="379">
        <v>0</v>
      </c>
      <c r="J20" s="379">
        <v>0</v>
      </c>
      <c r="K20" s="379">
        <v>20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24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30</v>
      </c>
      <c r="D21" s="379">
        <v>3</v>
      </c>
      <c r="E21" s="379">
        <v>6</v>
      </c>
      <c r="F21" s="379">
        <v>1310335</v>
      </c>
      <c r="G21" s="379">
        <v>0</v>
      </c>
      <c r="H21" s="379">
        <v>458531</v>
      </c>
      <c r="I21" s="379">
        <v>0</v>
      </c>
      <c r="J21" s="379">
        <v>0</v>
      </c>
      <c r="K21" s="379">
        <v>511206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17371</v>
      </c>
      <c r="AD21" s="379">
        <v>0</v>
      </c>
      <c r="AE21" s="379">
        <v>159345</v>
      </c>
      <c r="AF21" s="379">
        <v>0</v>
      </c>
      <c r="AG21" s="379">
        <v>0</v>
      </c>
      <c r="AH21" s="379">
        <v>118948</v>
      </c>
      <c r="AI21" s="379">
        <v>0</v>
      </c>
      <c r="AJ21" s="379">
        <v>0</v>
      </c>
      <c r="AK21" s="379">
        <v>0</v>
      </c>
      <c r="AL21" s="379">
        <v>0</v>
      </c>
      <c r="AM21" s="379">
        <v>44934</v>
      </c>
      <c r="AN21" s="379">
        <v>0</v>
      </c>
    </row>
    <row r="22" spans="3:40" x14ac:dyDescent="0.3">
      <c r="C22" s="379">
        <v>30</v>
      </c>
      <c r="D22" s="379">
        <v>3</v>
      </c>
      <c r="E22" s="379">
        <v>9</v>
      </c>
      <c r="F22" s="379">
        <v>18000</v>
      </c>
      <c r="G22" s="379">
        <v>0</v>
      </c>
      <c r="H22" s="379">
        <v>0</v>
      </c>
      <c r="I22" s="379">
        <v>0</v>
      </c>
      <c r="J22" s="379">
        <v>0</v>
      </c>
      <c r="K22" s="379">
        <v>18000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30</v>
      </c>
      <c r="D23" s="379">
        <v>3</v>
      </c>
      <c r="E23" s="379">
        <v>10</v>
      </c>
      <c r="F23" s="379">
        <v>400</v>
      </c>
      <c r="G23" s="379">
        <v>0</v>
      </c>
      <c r="H23" s="379">
        <v>400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30</v>
      </c>
      <c r="D24" s="379">
        <v>3</v>
      </c>
      <c r="E24" s="379">
        <v>11</v>
      </c>
      <c r="F24" s="379">
        <v>4148.8333333333339</v>
      </c>
      <c r="G24" s="379">
        <v>0</v>
      </c>
      <c r="H24" s="379">
        <v>2065.5</v>
      </c>
      <c r="I24" s="379">
        <v>0</v>
      </c>
      <c r="J24" s="379">
        <v>0</v>
      </c>
      <c r="K24" s="379">
        <v>2083.3333333333335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30</v>
      </c>
      <c r="D25" s="379">
        <v>4</v>
      </c>
      <c r="E25" s="379">
        <v>1</v>
      </c>
      <c r="F25" s="379">
        <v>46</v>
      </c>
      <c r="G25" s="379">
        <v>0</v>
      </c>
      <c r="H25" s="379">
        <v>7</v>
      </c>
      <c r="I25" s="379">
        <v>0</v>
      </c>
      <c r="J25" s="379">
        <v>0</v>
      </c>
      <c r="K25" s="379">
        <v>19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2</v>
      </c>
      <c r="AD25" s="379">
        <v>0</v>
      </c>
      <c r="AE25" s="379">
        <v>8</v>
      </c>
      <c r="AF25" s="379">
        <v>0</v>
      </c>
      <c r="AG25" s="379">
        <v>0</v>
      </c>
      <c r="AH25" s="379">
        <v>8</v>
      </c>
      <c r="AI25" s="379">
        <v>0</v>
      </c>
      <c r="AJ25" s="379">
        <v>0</v>
      </c>
      <c r="AK25" s="379">
        <v>0</v>
      </c>
      <c r="AL25" s="379">
        <v>0</v>
      </c>
      <c r="AM25" s="379">
        <v>2</v>
      </c>
      <c r="AN25" s="379">
        <v>0</v>
      </c>
    </row>
    <row r="26" spans="3:40" x14ac:dyDescent="0.3">
      <c r="C26" s="379">
        <v>30</v>
      </c>
      <c r="D26" s="379">
        <v>4</v>
      </c>
      <c r="E26" s="379">
        <v>2</v>
      </c>
      <c r="F26" s="379">
        <v>6904.5</v>
      </c>
      <c r="G26" s="379">
        <v>0</v>
      </c>
      <c r="H26" s="379">
        <v>1160</v>
      </c>
      <c r="I26" s="379">
        <v>0</v>
      </c>
      <c r="J26" s="379">
        <v>0</v>
      </c>
      <c r="K26" s="379">
        <v>2641.5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255</v>
      </c>
      <c r="AD26" s="379">
        <v>0</v>
      </c>
      <c r="AE26" s="379">
        <v>1207.5</v>
      </c>
      <c r="AF26" s="379">
        <v>0</v>
      </c>
      <c r="AG26" s="379">
        <v>0</v>
      </c>
      <c r="AH26" s="379">
        <v>1304.5</v>
      </c>
      <c r="AI26" s="379">
        <v>0</v>
      </c>
      <c r="AJ26" s="379">
        <v>0</v>
      </c>
      <c r="AK26" s="379">
        <v>0</v>
      </c>
      <c r="AL26" s="379">
        <v>0</v>
      </c>
      <c r="AM26" s="379">
        <v>336</v>
      </c>
      <c r="AN26" s="379">
        <v>0</v>
      </c>
    </row>
    <row r="27" spans="3:40" x14ac:dyDescent="0.3">
      <c r="C27" s="379">
        <v>30</v>
      </c>
      <c r="D27" s="379">
        <v>4</v>
      </c>
      <c r="E27" s="379">
        <v>4</v>
      </c>
      <c r="F27" s="379">
        <v>232</v>
      </c>
      <c r="G27" s="379">
        <v>0</v>
      </c>
      <c r="H27" s="379">
        <v>232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30</v>
      </c>
      <c r="D28" s="379">
        <v>4</v>
      </c>
      <c r="E28" s="379">
        <v>6</v>
      </c>
      <c r="F28" s="379">
        <v>1328105</v>
      </c>
      <c r="G28" s="379">
        <v>0</v>
      </c>
      <c r="H28" s="379">
        <v>456047</v>
      </c>
      <c r="I28" s="379">
        <v>0</v>
      </c>
      <c r="J28" s="379">
        <v>0</v>
      </c>
      <c r="K28" s="379">
        <v>509064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25518</v>
      </c>
      <c r="AD28" s="379">
        <v>0</v>
      </c>
      <c r="AE28" s="379">
        <v>155859</v>
      </c>
      <c r="AF28" s="379">
        <v>0</v>
      </c>
      <c r="AG28" s="379">
        <v>0</v>
      </c>
      <c r="AH28" s="379">
        <v>136621</v>
      </c>
      <c r="AI28" s="379">
        <v>0</v>
      </c>
      <c r="AJ28" s="379">
        <v>0</v>
      </c>
      <c r="AK28" s="379">
        <v>0</v>
      </c>
      <c r="AL28" s="379">
        <v>0</v>
      </c>
      <c r="AM28" s="379">
        <v>44996</v>
      </c>
      <c r="AN28" s="379">
        <v>0</v>
      </c>
    </row>
    <row r="29" spans="3:40" x14ac:dyDescent="0.3">
      <c r="C29" s="379">
        <v>30</v>
      </c>
      <c r="D29" s="379">
        <v>4</v>
      </c>
      <c r="E29" s="379">
        <v>10</v>
      </c>
      <c r="F29" s="379">
        <v>3400</v>
      </c>
      <c r="G29" s="379">
        <v>0</v>
      </c>
      <c r="H29" s="379">
        <v>0</v>
      </c>
      <c r="I29" s="379">
        <v>0</v>
      </c>
      <c r="J29" s="379">
        <v>0</v>
      </c>
      <c r="K29" s="379">
        <v>3400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30</v>
      </c>
      <c r="D30" s="379">
        <v>4</v>
      </c>
      <c r="E30" s="379">
        <v>11</v>
      </c>
      <c r="F30" s="379">
        <v>4148.8333333333339</v>
      </c>
      <c r="G30" s="379">
        <v>0</v>
      </c>
      <c r="H30" s="379">
        <v>2065.5</v>
      </c>
      <c r="I30" s="379">
        <v>0</v>
      </c>
      <c r="J30" s="379">
        <v>0</v>
      </c>
      <c r="K30" s="379">
        <v>2083.3333333333335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30</v>
      </c>
      <c r="D31" s="379">
        <v>5</v>
      </c>
      <c r="E31" s="379">
        <v>1</v>
      </c>
      <c r="F31" s="379">
        <v>45</v>
      </c>
      <c r="G31" s="379">
        <v>0</v>
      </c>
      <c r="H31" s="379">
        <v>7</v>
      </c>
      <c r="I31" s="379">
        <v>0</v>
      </c>
      <c r="J31" s="379">
        <v>0</v>
      </c>
      <c r="K31" s="379">
        <v>18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2</v>
      </c>
      <c r="AD31" s="379">
        <v>0</v>
      </c>
      <c r="AE31" s="379">
        <v>8</v>
      </c>
      <c r="AF31" s="379">
        <v>0</v>
      </c>
      <c r="AG31" s="379">
        <v>0</v>
      </c>
      <c r="AH31" s="379">
        <v>8</v>
      </c>
      <c r="AI31" s="379">
        <v>0</v>
      </c>
      <c r="AJ31" s="379">
        <v>0</v>
      </c>
      <c r="AK31" s="379">
        <v>0</v>
      </c>
      <c r="AL31" s="379">
        <v>0</v>
      </c>
      <c r="AM31" s="379">
        <v>2</v>
      </c>
      <c r="AN31" s="379">
        <v>0</v>
      </c>
    </row>
    <row r="32" spans="3:40" x14ac:dyDescent="0.3">
      <c r="C32" s="379">
        <v>30</v>
      </c>
      <c r="D32" s="379">
        <v>5</v>
      </c>
      <c r="E32" s="379">
        <v>2</v>
      </c>
      <c r="F32" s="379">
        <v>6639.5</v>
      </c>
      <c r="G32" s="379">
        <v>0</v>
      </c>
      <c r="H32" s="379">
        <v>1120</v>
      </c>
      <c r="I32" s="379">
        <v>0</v>
      </c>
      <c r="J32" s="379">
        <v>0</v>
      </c>
      <c r="K32" s="379">
        <v>2357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330</v>
      </c>
      <c r="AD32" s="379">
        <v>0</v>
      </c>
      <c r="AE32" s="379">
        <v>1305</v>
      </c>
      <c r="AF32" s="379">
        <v>0</v>
      </c>
      <c r="AG32" s="379">
        <v>0</v>
      </c>
      <c r="AH32" s="379">
        <v>1199.5</v>
      </c>
      <c r="AI32" s="379">
        <v>0</v>
      </c>
      <c r="AJ32" s="379">
        <v>0</v>
      </c>
      <c r="AK32" s="379">
        <v>0</v>
      </c>
      <c r="AL32" s="379">
        <v>0</v>
      </c>
      <c r="AM32" s="379">
        <v>328</v>
      </c>
      <c r="AN32" s="379">
        <v>0</v>
      </c>
    </row>
    <row r="33" spans="3:40" x14ac:dyDescent="0.3">
      <c r="C33" s="379">
        <v>30</v>
      </c>
      <c r="D33" s="379">
        <v>5</v>
      </c>
      <c r="E33" s="379">
        <v>4</v>
      </c>
      <c r="F33" s="379">
        <v>235</v>
      </c>
      <c r="G33" s="379">
        <v>0</v>
      </c>
      <c r="H33" s="379">
        <v>235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30</v>
      </c>
      <c r="D34" s="379">
        <v>5</v>
      </c>
      <c r="E34" s="379">
        <v>6</v>
      </c>
      <c r="F34" s="379">
        <v>1314457</v>
      </c>
      <c r="G34" s="379">
        <v>0</v>
      </c>
      <c r="H34" s="379">
        <v>464359</v>
      </c>
      <c r="I34" s="379">
        <v>0</v>
      </c>
      <c r="J34" s="379">
        <v>0</v>
      </c>
      <c r="K34" s="379">
        <v>461627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34092</v>
      </c>
      <c r="AD34" s="379">
        <v>0</v>
      </c>
      <c r="AE34" s="379">
        <v>172540</v>
      </c>
      <c r="AF34" s="379">
        <v>0</v>
      </c>
      <c r="AG34" s="379">
        <v>0</v>
      </c>
      <c r="AH34" s="379">
        <v>136761</v>
      </c>
      <c r="AI34" s="379">
        <v>0</v>
      </c>
      <c r="AJ34" s="379">
        <v>0</v>
      </c>
      <c r="AK34" s="379">
        <v>0</v>
      </c>
      <c r="AL34" s="379">
        <v>0</v>
      </c>
      <c r="AM34" s="379">
        <v>45078</v>
      </c>
      <c r="AN34" s="379">
        <v>0</v>
      </c>
    </row>
    <row r="35" spans="3:40" x14ac:dyDescent="0.3">
      <c r="C35" s="379">
        <v>30</v>
      </c>
      <c r="D35" s="379">
        <v>5</v>
      </c>
      <c r="E35" s="379">
        <v>9</v>
      </c>
      <c r="F35" s="379">
        <v>11300</v>
      </c>
      <c r="G35" s="379">
        <v>0</v>
      </c>
      <c r="H35" s="379">
        <v>0</v>
      </c>
      <c r="I35" s="379">
        <v>0</v>
      </c>
      <c r="J35" s="379">
        <v>0</v>
      </c>
      <c r="K35" s="379">
        <v>2000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5000</v>
      </c>
      <c r="AF35" s="379">
        <v>0</v>
      </c>
      <c r="AG35" s="379">
        <v>0</v>
      </c>
      <c r="AH35" s="379">
        <v>4300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30</v>
      </c>
      <c r="D36" s="379">
        <v>5</v>
      </c>
      <c r="E36" s="379">
        <v>11</v>
      </c>
      <c r="F36" s="379">
        <v>4148.8333333333339</v>
      </c>
      <c r="G36" s="379">
        <v>0</v>
      </c>
      <c r="H36" s="379">
        <v>2065.5</v>
      </c>
      <c r="I36" s="379">
        <v>0</v>
      </c>
      <c r="J36" s="379">
        <v>0</v>
      </c>
      <c r="K36" s="379">
        <v>2083.3333333333335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30</v>
      </c>
      <c r="D37" s="379">
        <v>6</v>
      </c>
      <c r="E37" s="379">
        <v>1</v>
      </c>
      <c r="F37" s="379">
        <v>45</v>
      </c>
      <c r="G37" s="379">
        <v>0</v>
      </c>
      <c r="H37" s="379">
        <v>7</v>
      </c>
      <c r="I37" s="379">
        <v>0</v>
      </c>
      <c r="J37" s="379">
        <v>0</v>
      </c>
      <c r="K37" s="379">
        <v>18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2</v>
      </c>
      <c r="AD37" s="379">
        <v>0</v>
      </c>
      <c r="AE37" s="379">
        <v>8</v>
      </c>
      <c r="AF37" s="379">
        <v>0</v>
      </c>
      <c r="AG37" s="379">
        <v>0</v>
      </c>
      <c r="AH37" s="379">
        <v>8</v>
      </c>
      <c r="AI37" s="379">
        <v>0</v>
      </c>
      <c r="AJ37" s="379">
        <v>0</v>
      </c>
      <c r="AK37" s="379">
        <v>0</v>
      </c>
      <c r="AL37" s="379">
        <v>0</v>
      </c>
      <c r="AM37" s="379">
        <v>2</v>
      </c>
      <c r="AN37" s="379">
        <v>0</v>
      </c>
    </row>
    <row r="38" spans="3:40" x14ac:dyDescent="0.3">
      <c r="C38" s="379">
        <v>30</v>
      </c>
      <c r="D38" s="379">
        <v>6</v>
      </c>
      <c r="E38" s="379">
        <v>2</v>
      </c>
      <c r="F38" s="379">
        <v>6180.5</v>
      </c>
      <c r="G38" s="379">
        <v>0</v>
      </c>
      <c r="H38" s="379">
        <v>1080</v>
      </c>
      <c r="I38" s="379">
        <v>0</v>
      </c>
      <c r="J38" s="379">
        <v>0</v>
      </c>
      <c r="K38" s="379">
        <v>2366.5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315</v>
      </c>
      <c r="AD38" s="379">
        <v>0</v>
      </c>
      <c r="AE38" s="379">
        <v>1117.5</v>
      </c>
      <c r="AF38" s="379">
        <v>0</v>
      </c>
      <c r="AG38" s="379">
        <v>0</v>
      </c>
      <c r="AH38" s="379">
        <v>973.5</v>
      </c>
      <c r="AI38" s="379">
        <v>0</v>
      </c>
      <c r="AJ38" s="379">
        <v>0</v>
      </c>
      <c r="AK38" s="379">
        <v>0</v>
      </c>
      <c r="AL38" s="379">
        <v>0</v>
      </c>
      <c r="AM38" s="379">
        <v>328</v>
      </c>
      <c r="AN38" s="379">
        <v>0</v>
      </c>
    </row>
    <row r="39" spans="3:40" x14ac:dyDescent="0.3">
      <c r="C39" s="379">
        <v>30</v>
      </c>
      <c r="D39" s="379">
        <v>6</v>
      </c>
      <c r="E39" s="379">
        <v>3</v>
      </c>
      <c r="F39" s="379">
        <v>20</v>
      </c>
      <c r="G39" s="379">
        <v>0</v>
      </c>
      <c r="H39" s="379">
        <v>0</v>
      </c>
      <c r="I39" s="379">
        <v>0</v>
      </c>
      <c r="J39" s="379">
        <v>0</v>
      </c>
      <c r="K39" s="379">
        <v>20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30</v>
      </c>
      <c r="D40" s="379">
        <v>6</v>
      </c>
      <c r="E40" s="379">
        <v>4</v>
      </c>
      <c r="F40" s="379">
        <v>446</v>
      </c>
      <c r="G40" s="379">
        <v>0</v>
      </c>
      <c r="H40" s="379">
        <v>232</v>
      </c>
      <c r="I40" s="379">
        <v>0</v>
      </c>
      <c r="J40" s="379">
        <v>0</v>
      </c>
      <c r="K40" s="379">
        <v>40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130</v>
      </c>
      <c r="AF40" s="379">
        <v>0</v>
      </c>
      <c r="AG40" s="379">
        <v>0</v>
      </c>
      <c r="AH40" s="379">
        <v>44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30</v>
      </c>
      <c r="D41" s="379">
        <v>6</v>
      </c>
      <c r="E41" s="379">
        <v>6</v>
      </c>
      <c r="F41" s="379">
        <v>1355852</v>
      </c>
      <c r="G41" s="379">
        <v>0</v>
      </c>
      <c r="H41" s="379">
        <v>457846</v>
      </c>
      <c r="I41" s="379">
        <v>0</v>
      </c>
      <c r="J41" s="379">
        <v>0</v>
      </c>
      <c r="K41" s="379">
        <v>522601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32366</v>
      </c>
      <c r="AD41" s="379">
        <v>0</v>
      </c>
      <c r="AE41" s="379">
        <v>181691</v>
      </c>
      <c r="AF41" s="379">
        <v>0</v>
      </c>
      <c r="AG41" s="379">
        <v>0</v>
      </c>
      <c r="AH41" s="379">
        <v>116483</v>
      </c>
      <c r="AI41" s="379">
        <v>0</v>
      </c>
      <c r="AJ41" s="379">
        <v>0</v>
      </c>
      <c r="AK41" s="379">
        <v>0</v>
      </c>
      <c r="AL41" s="379">
        <v>0</v>
      </c>
      <c r="AM41" s="379">
        <v>44865</v>
      </c>
      <c r="AN41" s="379">
        <v>0</v>
      </c>
    </row>
    <row r="42" spans="3:40" x14ac:dyDescent="0.3">
      <c r="C42" s="379">
        <v>30</v>
      </c>
      <c r="D42" s="379">
        <v>6</v>
      </c>
      <c r="E42" s="379">
        <v>9</v>
      </c>
      <c r="F42" s="379">
        <v>25653</v>
      </c>
      <c r="G42" s="379">
        <v>0</v>
      </c>
      <c r="H42" s="379">
        <v>3673</v>
      </c>
      <c r="I42" s="379">
        <v>0</v>
      </c>
      <c r="J42" s="379">
        <v>0</v>
      </c>
      <c r="K42" s="379">
        <v>20980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1000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30</v>
      </c>
      <c r="D43" s="379">
        <v>6</v>
      </c>
      <c r="E43" s="379">
        <v>11</v>
      </c>
      <c r="F43" s="379">
        <v>4148.8333333333339</v>
      </c>
      <c r="G43" s="379">
        <v>0</v>
      </c>
      <c r="H43" s="379">
        <v>2065.5</v>
      </c>
      <c r="I43" s="379">
        <v>0</v>
      </c>
      <c r="J43" s="379">
        <v>0</v>
      </c>
      <c r="K43" s="379">
        <v>2083.3333333333335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30</v>
      </c>
      <c r="D44" s="379">
        <v>7</v>
      </c>
      <c r="E44" s="379">
        <v>1</v>
      </c>
      <c r="F44" s="379">
        <v>46</v>
      </c>
      <c r="G44" s="379">
        <v>0</v>
      </c>
      <c r="H44" s="379">
        <v>7</v>
      </c>
      <c r="I44" s="379">
        <v>0</v>
      </c>
      <c r="J44" s="379">
        <v>0</v>
      </c>
      <c r="K44" s="379">
        <v>19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2</v>
      </c>
      <c r="AD44" s="379">
        <v>0</v>
      </c>
      <c r="AE44" s="379">
        <v>8</v>
      </c>
      <c r="AF44" s="379">
        <v>0</v>
      </c>
      <c r="AG44" s="379">
        <v>0</v>
      </c>
      <c r="AH44" s="379">
        <v>8</v>
      </c>
      <c r="AI44" s="379">
        <v>0</v>
      </c>
      <c r="AJ44" s="379">
        <v>0</v>
      </c>
      <c r="AK44" s="379">
        <v>0</v>
      </c>
      <c r="AL44" s="379">
        <v>0</v>
      </c>
      <c r="AM44" s="379">
        <v>2</v>
      </c>
      <c r="AN44" s="379">
        <v>0</v>
      </c>
    </row>
    <row r="45" spans="3:40" x14ac:dyDescent="0.3">
      <c r="C45" s="379">
        <v>30</v>
      </c>
      <c r="D45" s="379">
        <v>7</v>
      </c>
      <c r="E45" s="379">
        <v>2</v>
      </c>
      <c r="F45" s="379">
        <v>4980.75</v>
      </c>
      <c r="G45" s="379">
        <v>0</v>
      </c>
      <c r="H45" s="379">
        <v>896</v>
      </c>
      <c r="I45" s="379">
        <v>0</v>
      </c>
      <c r="J45" s="379">
        <v>0</v>
      </c>
      <c r="K45" s="379">
        <v>1791.75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270</v>
      </c>
      <c r="AD45" s="379">
        <v>0</v>
      </c>
      <c r="AE45" s="379">
        <v>915</v>
      </c>
      <c r="AF45" s="379">
        <v>0</v>
      </c>
      <c r="AG45" s="379">
        <v>0</v>
      </c>
      <c r="AH45" s="379">
        <v>836</v>
      </c>
      <c r="AI45" s="379">
        <v>0</v>
      </c>
      <c r="AJ45" s="379">
        <v>0</v>
      </c>
      <c r="AK45" s="379">
        <v>0</v>
      </c>
      <c r="AL45" s="379">
        <v>0</v>
      </c>
      <c r="AM45" s="379">
        <v>272</v>
      </c>
      <c r="AN45" s="379">
        <v>0</v>
      </c>
    </row>
    <row r="46" spans="3:40" x14ac:dyDescent="0.3">
      <c r="C46" s="379">
        <v>30</v>
      </c>
      <c r="D46" s="379">
        <v>7</v>
      </c>
      <c r="E46" s="379">
        <v>4</v>
      </c>
      <c r="F46" s="379">
        <v>235</v>
      </c>
      <c r="G46" s="379">
        <v>0</v>
      </c>
      <c r="H46" s="379">
        <v>235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30</v>
      </c>
      <c r="D47" s="379">
        <v>7</v>
      </c>
      <c r="E47" s="379">
        <v>6</v>
      </c>
      <c r="F47" s="379">
        <v>1852336</v>
      </c>
      <c r="G47" s="379">
        <v>0</v>
      </c>
      <c r="H47" s="379">
        <v>620670</v>
      </c>
      <c r="I47" s="379">
        <v>0</v>
      </c>
      <c r="J47" s="379">
        <v>0</v>
      </c>
      <c r="K47" s="379">
        <v>717545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40625</v>
      </c>
      <c r="AD47" s="379">
        <v>0</v>
      </c>
      <c r="AE47" s="379">
        <v>237632</v>
      </c>
      <c r="AF47" s="379">
        <v>0</v>
      </c>
      <c r="AG47" s="379">
        <v>0</v>
      </c>
      <c r="AH47" s="379">
        <v>172051</v>
      </c>
      <c r="AI47" s="379">
        <v>0</v>
      </c>
      <c r="AJ47" s="379">
        <v>0</v>
      </c>
      <c r="AK47" s="379">
        <v>0</v>
      </c>
      <c r="AL47" s="379">
        <v>0</v>
      </c>
      <c r="AM47" s="379">
        <v>63813</v>
      </c>
      <c r="AN47" s="379">
        <v>0</v>
      </c>
    </row>
    <row r="48" spans="3:40" x14ac:dyDescent="0.3">
      <c r="C48" s="379">
        <v>30</v>
      </c>
      <c r="D48" s="379">
        <v>7</v>
      </c>
      <c r="E48" s="379">
        <v>9</v>
      </c>
      <c r="F48" s="379">
        <v>494780</v>
      </c>
      <c r="G48" s="379">
        <v>0</v>
      </c>
      <c r="H48" s="379">
        <v>157213</v>
      </c>
      <c r="I48" s="379">
        <v>0</v>
      </c>
      <c r="J48" s="379">
        <v>0</v>
      </c>
      <c r="K48" s="379">
        <v>214304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5509</v>
      </c>
      <c r="AD48" s="379">
        <v>0</v>
      </c>
      <c r="AE48" s="379">
        <v>57080</v>
      </c>
      <c r="AF48" s="379">
        <v>0</v>
      </c>
      <c r="AG48" s="379">
        <v>0</v>
      </c>
      <c r="AH48" s="379">
        <v>43970</v>
      </c>
      <c r="AI48" s="379">
        <v>0</v>
      </c>
      <c r="AJ48" s="379">
        <v>0</v>
      </c>
      <c r="AK48" s="379">
        <v>0</v>
      </c>
      <c r="AL48" s="379">
        <v>0</v>
      </c>
      <c r="AM48" s="379">
        <v>16704</v>
      </c>
      <c r="AN48" s="379">
        <v>0</v>
      </c>
    </row>
    <row r="49" spans="3:40" x14ac:dyDescent="0.3">
      <c r="C49" s="379">
        <v>30</v>
      </c>
      <c r="D49" s="379">
        <v>7</v>
      </c>
      <c r="E49" s="379">
        <v>11</v>
      </c>
      <c r="F49" s="379">
        <v>4148.8333333333339</v>
      </c>
      <c r="G49" s="379">
        <v>0</v>
      </c>
      <c r="H49" s="379">
        <v>2065.5</v>
      </c>
      <c r="I49" s="379">
        <v>0</v>
      </c>
      <c r="J49" s="379">
        <v>0</v>
      </c>
      <c r="K49" s="379">
        <v>2083.3333333333335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30</v>
      </c>
      <c r="D50" s="379">
        <v>8</v>
      </c>
      <c r="E50" s="379">
        <v>1</v>
      </c>
      <c r="F50" s="379">
        <v>46</v>
      </c>
      <c r="G50" s="379">
        <v>0</v>
      </c>
      <c r="H50" s="379">
        <v>7</v>
      </c>
      <c r="I50" s="379">
        <v>0</v>
      </c>
      <c r="J50" s="379">
        <v>0</v>
      </c>
      <c r="K50" s="379">
        <v>19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2</v>
      </c>
      <c r="AD50" s="379">
        <v>0</v>
      </c>
      <c r="AE50" s="379">
        <v>8</v>
      </c>
      <c r="AF50" s="379">
        <v>0</v>
      </c>
      <c r="AG50" s="379">
        <v>0</v>
      </c>
      <c r="AH50" s="379">
        <v>8</v>
      </c>
      <c r="AI50" s="379">
        <v>0</v>
      </c>
      <c r="AJ50" s="379">
        <v>0</v>
      </c>
      <c r="AK50" s="379">
        <v>0</v>
      </c>
      <c r="AL50" s="379">
        <v>0</v>
      </c>
      <c r="AM50" s="379">
        <v>2</v>
      </c>
      <c r="AN50" s="379">
        <v>0</v>
      </c>
    </row>
    <row r="51" spans="3:40" x14ac:dyDescent="0.3">
      <c r="C51" s="379">
        <v>30</v>
      </c>
      <c r="D51" s="379">
        <v>8</v>
      </c>
      <c r="E51" s="379">
        <v>2</v>
      </c>
      <c r="F51" s="379">
        <v>4290.25</v>
      </c>
      <c r="G51" s="379">
        <v>0</v>
      </c>
      <c r="H51" s="379">
        <v>848</v>
      </c>
      <c r="I51" s="379">
        <v>0</v>
      </c>
      <c r="J51" s="379">
        <v>0</v>
      </c>
      <c r="K51" s="379">
        <v>1460.75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202.5</v>
      </c>
      <c r="AD51" s="379">
        <v>0</v>
      </c>
      <c r="AE51" s="379">
        <v>870</v>
      </c>
      <c r="AF51" s="379">
        <v>0</v>
      </c>
      <c r="AG51" s="379">
        <v>0</v>
      </c>
      <c r="AH51" s="379">
        <v>653</v>
      </c>
      <c r="AI51" s="379">
        <v>0</v>
      </c>
      <c r="AJ51" s="379">
        <v>0</v>
      </c>
      <c r="AK51" s="379">
        <v>0</v>
      </c>
      <c r="AL51" s="379">
        <v>0</v>
      </c>
      <c r="AM51" s="379">
        <v>256</v>
      </c>
      <c r="AN51" s="379">
        <v>0</v>
      </c>
    </row>
    <row r="52" spans="3:40" x14ac:dyDescent="0.3">
      <c r="C52" s="379">
        <v>30</v>
      </c>
      <c r="D52" s="379">
        <v>8</v>
      </c>
      <c r="E52" s="379">
        <v>3</v>
      </c>
      <c r="F52" s="379">
        <v>18</v>
      </c>
      <c r="G52" s="379">
        <v>0</v>
      </c>
      <c r="H52" s="379">
        <v>0</v>
      </c>
      <c r="I52" s="379">
        <v>0</v>
      </c>
      <c r="J52" s="379">
        <v>0</v>
      </c>
      <c r="K52" s="379">
        <v>18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30</v>
      </c>
      <c r="D53" s="379">
        <v>8</v>
      </c>
      <c r="E53" s="379">
        <v>4</v>
      </c>
      <c r="F53" s="379">
        <v>897</v>
      </c>
      <c r="G53" s="379">
        <v>0</v>
      </c>
      <c r="H53" s="379">
        <v>256</v>
      </c>
      <c r="I53" s="379">
        <v>0</v>
      </c>
      <c r="J53" s="379">
        <v>0</v>
      </c>
      <c r="K53" s="379">
        <v>220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49</v>
      </c>
      <c r="AD53" s="379">
        <v>0</v>
      </c>
      <c r="AE53" s="379">
        <v>208</v>
      </c>
      <c r="AF53" s="379">
        <v>0</v>
      </c>
      <c r="AG53" s="379">
        <v>0</v>
      </c>
      <c r="AH53" s="379">
        <v>164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30</v>
      </c>
      <c r="D54" s="379">
        <v>8</v>
      </c>
      <c r="E54" s="379">
        <v>6</v>
      </c>
      <c r="F54" s="379">
        <v>1462679</v>
      </c>
      <c r="G54" s="379">
        <v>0</v>
      </c>
      <c r="H54" s="379">
        <v>476740</v>
      </c>
      <c r="I54" s="379">
        <v>0</v>
      </c>
      <c r="J54" s="379">
        <v>0</v>
      </c>
      <c r="K54" s="379">
        <v>544936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39756</v>
      </c>
      <c r="AD54" s="379">
        <v>0</v>
      </c>
      <c r="AE54" s="379">
        <v>200663</v>
      </c>
      <c r="AF54" s="379">
        <v>0</v>
      </c>
      <c r="AG54" s="379">
        <v>0</v>
      </c>
      <c r="AH54" s="379">
        <v>164914</v>
      </c>
      <c r="AI54" s="379">
        <v>0</v>
      </c>
      <c r="AJ54" s="379">
        <v>0</v>
      </c>
      <c r="AK54" s="379">
        <v>0</v>
      </c>
      <c r="AL54" s="379">
        <v>0</v>
      </c>
      <c r="AM54" s="379">
        <v>35670</v>
      </c>
      <c r="AN54" s="379">
        <v>0</v>
      </c>
    </row>
    <row r="55" spans="3:40" x14ac:dyDescent="0.3">
      <c r="C55" s="379">
        <v>30</v>
      </c>
      <c r="D55" s="379">
        <v>8</v>
      </c>
      <c r="E55" s="379">
        <v>9</v>
      </c>
      <c r="F55" s="379">
        <v>9332</v>
      </c>
      <c r="G55" s="379">
        <v>0</v>
      </c>
      <c r="H55" s="379">
        <v>0</v>
      </c>
      <c r="I55" s="379">
        <v>0</v>
      </c>
      <c r="J55" s="379">
        <v>0</v>
      </c>
      <c r="K55" s="379">
        <v>4500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3832</v>
      </c>
      <c r="AF55" s="379">
        <v>0</v>
      </c>
      <c r="AG55" s="379">
        <v>0</v>
      </c>
      <c r="AH55" s="379">
        <v>1000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30</v>
      </c>
      <c r="D56" s="379">
        <v>8</v>
      </c>
      <c r="E56" s="379">
        <v>11</v>
      </c>
      <c r="F56" s="379">
        <v>4148.8333333333339</v>
      </c>
      <c r="G56" s="379">
        <v>0</v>
      </c>
      <c r="H56" s="379">
        <v>2065.5</v>
      </c>
      <c r="I56" s="379">
        <v>0</v>
      </c>
      <c r="J56" s="379">
        <v>0</v>
      </c>
      <c r="K56" s="379">
        <v>2083.3333333333335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30</v>
      </c>
      <c r="D57" s="379">
        <v>9</v>
      </c>
      <c r="E57" s="379">
        <v>1</v>
      </c>
      <c r="F57" s="379">
        <v>44</v>
      </c>
      <c r="G57" s="379">
        <v>0</v>
      </c>
      <c r="H57" s="379">
        <v>7</v>
      </c>
      <c r="I57" s="379">
        <v>0</v>
      </c>
      <c r="J57" s="379">
        <v>0</v>
      </c>
      <c r="K57" s="379">
        <v>17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2</v>
      </c>
      <c r="AD57" s="379">
        <v>0</v>
      </c>
      <c r="AE57" s="379">
        <v>8</v>
      </c>
      <c r="AF57" s="379">
        <v>0</v>
      </c>
      <c r="AG57" s="379">
        <v>0</v>
      </c>
      <c r="AH57" s="379">
        <v>8</v>
      </c>
      <c r="AI57" s="379">
        <v>0</v>
      </c>
      <c r="AJ57" s="379">
        <v>0</v>
      </c>
      <c r="AK57" s="379">
        <v>0</v>
      </c>
      <c r="AL57" s="379">
        <v>0</v>
      </c>
      <c r="AM57" s="379">
        <v>2</v>
      </c>
      <c r="AN57" s="379">
        <v>0</v>
      </c>
    </row>
    <row r="58" spans="3:40" x14ac:dyDescent="0.3">
      <c r="C58" s="379">
        <v>30</v>
      </c>
      <c r="D58" s="379">
        <v>9</v>
      </c>
      <c r="E58" s="379">
        <v>2</v>
      </c>
      <c r="F58" s="379">
        <v>5907.25</v>
      </c>
      <c r="G58" s="379">
        <v>0</v>
      </c>
      <c r="H58" s="379">
        <v>1116</v>
      </c>
      <c r="I58" s="379">
        <v>0</v>
      </c>
      <c r="J58" s="379">
        <v>0</v>
      </c>
      <c r="K58" s="379">
        <v>2260.75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292.5</v>
      </c>
      <c r="AD58" s="379">
        <v>0</v>
      </c>
      <c r="AE58" s="379">
        <v>1065</v>
      </c>
      <c r="AF58" s="379">
        <v>0</v>
      </c>
      <c r="AG58" s="379">
        <v>0</v>
      </c>
      <c r="AH58" s="379">
        <v>997</v>
      </c>
      <c r="AI58" s="379">
        <v>0</v>
      </c>
      <c r="AJ58" s="379">
        <v>0</v>
      </c>
      <c r="AK58" s="379">
        <v>0</v>
      </c>
      <c r="AL58" s="379">
        <v>0</v>
      </c>
      <c r="AM58" s="379">
        <v>176</v>
      </c>
      <c r="AN58" s="379">
        <v>0</v>
      </c>
    </row>
    <row r="59" spans="3:40" x14ac:dyDescent="0.3">
      <c r="C59" s="379">
        <v>30</v>
      </c>
      <c r="D59" s="379">
        <v>9</v>
      </c>
      <c r="E59" s="379">
        <v>4</v>
      </c>
      <c r="F59" s="379">
        <v>255</v>
      </c>
      <c r="G59" s="379">
        <v>0</v>
      </c>
      <c r="H59" s="379">
        <v>219</v>
      </c>
      <c r="I59" s="379">
        <v>0</v>
      </c>
      <c r="J59" s="379">
        <v>0</v>
      </c>
      <c r="K59" s="379">
        <v>12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24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30</v>
      </c>
      <c r="D60" s="379">
        <v>9</v>
      </c>
      <c r="E60" s="379">
        <v>6</v>
      </c>
      <c r="F60" s="379">
        <v>1314267</v>
      </c>
      <c r="G60" s="379">
        <v>0</v>
      </c>
      <c r="H60" s="379">
        <v>449807</v>
      </c>
      <c r="I60" s="379">
        <v>0</v>
      </c>
      <c r="J60" s="379">
        <v>0</v>
      </c>
      <c r="K60" s="379">
        <v>503298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34145</v>
      </c>
      <c r="AD60" s="379">
        <v>0</v>
      </c>
      <c r="AE60" s="379">
        <v>160145</v>
      </c>
      <c r="AF60" s="379">
        <v>0</v>
      </c>
      <c r="AG60" s="379">
        <v>0</v>
      </c>
      <c r="AH60" s="379">
        <v>136176</v>
      </c>
      <c r="AI60" s="379">
        <v>0</v>
      </c>
      <c r="AJ60" s="379">
        <v>0</v>
      </c>
      <c r="AK60" s="379">
        <v>0</v>
      </c>
      <c r="AL60" s="379">
        <v>0</v>
      </c>
      <c r="AM60" s="379">
        <v>30696</v>
      </c>
      <c r="AN60" s="379">
        <v>0</v>
      </c>
    </row>
    <row r="61" spans="3:40" x14ac:dyDescent="0.3">
      <c r="C61" s="379">
        <v>30</v>
      </c>
      <c r="D61" s="379">
        <v>9</v>
      </c>
      <c r="E61" s="379">
        <v>9</v>
      </c>
      <c r="F61" s="379">
        <v>31200</v>
      </c>
      <c r="G61" s="379">
        <v>0</v>
      </c>
      <c r="H61" s="379">
        <v>0</v>
      </c>
      <c r="I61" s="379">
        <v>0</v>
      </c>
      <c r="J61" s="379">
        <v>0</v>
      </c>
      <c r="K61" s="379">
        <v>24832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1000</v>
      </c>
      <c r="AI61" s="379">
        <v>0</v>
      </c>
      <c r="AJ61" s="379">
        <v>0</v>
      </c>
      <c r="AK61" s="379">
        <v>0</v>
      </c>
      <c r="AL61" s="379">
        <v>0</v>
      </c>
      <c r="AM61" s="379">
        <v>5368</v>
      </c>
      <c r="AN61" s="379">
        <v>0</v>
      </c>
    </row>
    <row r="62" spans="3:40" x14ac:dyDescent="0.3">
      <c r="C62" s="379">
        <v>30</v>
      </c>
      <c r="D62" s="379">
        <v>9</v>
      </c>
      <c r="E62" s="379">
        <v>11</v>
      </c>
      <c r="F62" s="379">
        <v>4148.8333333333339</v>
      </c>
      <c r="G62" s="379">
        <v>0</v>
      </c>
      <c r="H62" s="379">
        <v>2065.5</v>
      </c>
      <c r="I62" s="379">
        <v>0</v>
      </c>
      <c r="J62" s="379">
        <v>0</v>
      </c>
      <c r="K62" s="379">
        <v>2083.3333333333335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30</v>
      </c>
      <c r="D63" s="379">
        <v>10</v>
      </c>
      <c r="E63" s="379">
        <v>1</v>
      </c>
      <c r="F63" s="379">
        <v>44</v>
      </c>
      <c r="G63" s="379">
        <v>0</v>
      </c>
      <c r="H63" s="379">
        <v>7</v>
      </c>
      <c r="I63" s="379">
        <v>0</v>
      </c>
      <c r="J63" s="379">
        <v>0</v>
      </c>
      <c r="K63" s="379">
        <v>17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2</v>
      </c>
      <c r="AD63" s="379">
        <v>0</v>
      </c>
      <c r="AE63" s="379">
        <v>8</v>
      </c>
      <c r="AF63" s="379">
        <v>0</v>
      </c>
      <c r="AG63" s="379">
        <v>0</v>
      </c>
      <c r="AH63" s="379">
        <v>8</v>
      </c>
      <c r="AI63" s="379">
        <v>0</v>
      </c>
      <c r="AJ63" s="379">
        <v>0</v>
      </c>
      <c r="AK63" s="379">
        <v>0</v>
      </c>
      <c r="AL63" s="379">
        <v>0</v>
      </c>
      <c r="AM63" s="379">
        <v>2</v>
      </c>
      <c r="AN63" s="379">
        <v>0</v>
      </c>
    </row>
    <row r="64" spans="3:40" x14ac:dyDescent="0.3">
      <c r="C64" s="379">
        <v>30</v>
      </c>
      <c r="D64" s="379">
        <v>10</v>
      </c>
      <c r="E64" s="379">
        <v>2</v>
      </c>
      <c r="F64" s="379">
        <v>7022.5</v>
      </c>
      <c r="G64" s="379">
        <v>0</v>
      </c>
      <c r="H64" s="379">
        <v>1228</v>
      </c>
      <c r="I64" s="379">
        <v>0</v>
      </c>
      <c r="J64" s="379">
        <v>0</v>
      </c>
      <c r="K64" s="379">
        <v>2678.5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322.5</v>
      </c>
      <c r="AD64" s="379">
        <v>0</v>
      </c>
      <c r="AE64" s="379">
        <v>1260</v>
      </c>
      <c r="AF64" s="379">
        <v>0</v>
      </c>
      <c r="AG64" s="379">
        <v>0</v>
      </c>
      <c r="AH64" s="379">
        <v>1245.5</v>
      </c>
      <c r="AI64" s="379">
        <v>0</v>
      </c>
      <c r="AJ64" s="379">
        <v>0</v>
      </c>
      <c r="AK64" s="379">
        <v>0</v>
      </c>
      <c r="AL64" s="379">
        <v>0</v>
      </c>
      <c r="AM64" s="379">
        <v>288</v>
      </c>
      <c r="AN64" s="379">
        <v>0</v>
      </c>
    </row>
    <row r="65" spans="3:40" x14ac:dyDescent="0.3">
      <c r="C65" s="379">
        <v>30</v>
      </c>
      <c r="D65" s="379">
        <v>10</v>
      </c>
      <c r="E65" s="379">
        <v>4</v>
      </c>
      <c r="F65" s="379">
        <v>260</v>
      </c>
      <c r="G65" s="379">
        <v>0</v>
      </c>
      <c r="H65" s="379">
        <v>228</v>
      </c>
      <c r="I65" s="379">
        <v>0</v>
      </c>
      <c r="J65" s="379">
        <v>0</v>
      </c>
      <c r="K65" s="379">
        <v>0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32</v>
      </c>
      <c r="AI65" s="379">
        <v>0</v>
      </c>
      <c r="AJ65" s="379">
        <v>0</v>
      </c>
      <c r="AK65" s="379">
        <v>0</v>
      </c>
      <c r="AL65" s="379">
        <v>0</v>
      </c>
      <c r="AM65" s="379">
        <v>0</v>
      </c>
      <c r="AN65" s="379">
        <v>0</v>
      </c>
    </row>
    <row r="66" spans="3:40" x14ac:dyDescent="0.3">
      <c r="C66" s="379">
        <v>30</v>
      </c>
      <c r="D66" s="379">
        <v>10</v>
      </c>
      <c r="E66" s="379">
        <v>6</v>
      </c>
      <c r="F66" s="379">
        <v>1260664</v>
      </c>
      <c r="G66" s="379">
        <v>0</v>
      </c>
      <c r="H66" s="379">
        <v>453687</v>
      </c>
      <c r="I66" s="379">
        <v>0</v>
      </c>
      <c r="J66" s="379">
        <v>0</v>
      </c>
      <c r="K66" s="379">
        <v>443024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33591</v>
      </c>
      <c r="AD66" s="379">
        <v>0</v>
      </c>
      <c r="AE66" s="379">
        <v>166082</v>
      </c>
      <c r="AF66" s="379">
        <v>0</v>
      </c>
      <c r="AG66" s="379">
        <v>0</v>
      </c>
      <c r="AH66" s="379">
        <v>130669</v>
      </c>
      <c r="AI66" s="379">
        <v>0</v>
      </c>
      <c r="AJ66" s="379">
        <v>0</v>
      </c>
      <c r="AK66" s="379">
        <v>0</v>
      </c>
      <c r="AL66" s="379">
        <v>0</v>
      </c>
      <c r="AM66" s="379">
        <v>33611</v>
      </c>
      <c r="AN66" s="379">
        <v>0</v>
      </c>
    </row>
    <row r="67" spans="3:40" x14ac:dyDescent="0.3">
      <c r="C67" s="379">
        <v>30</v>
      </c>
      <c r="D67" s="379">
        <v>10</v>
      </c>
      <c r="E67" s="379">
        <v>10</v>
      </c>
      <c r="F67" s="379">
        <v>6050</v>
      </c>
      <c r="G67" s="379">
        <v>0</v>
      </c>
      <c r="H67" s="379">
        <v>2350</v>
      </c>
      <c r="I67" s="379">
        <v>0</v>
      </c>
      <c r="J67" s="379">
        <v>0</v>
      </c>
      <c r="K67" s="379">
        <v>3700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30</v>
      </c>
      <c r="D68" s="379">
        <v>10</v>
      </c>
      <c r="E68" s="379">
        <v>11</v>
      </c>
      <c r="F68" s="379">
        <v>4148.8333333333339</v>
      </c>
      <c r="G68" s="379">
        <v>0</v>
      </c>
      <c r="H68" s="379">
        <v>2065.5</v>
      </c>
      <c r="I68" s="379">
        <v>0</v>
      </c>
      <c r="J68" s="379">
        <v>0</v>
      </c>
      <c r="K68" s="379">
        <v>2083.3333333333335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0</v>
      </c>
      <c r="AI68" s="379">
        <v>0</v>
      </c>
      <c r="AJ68" s="379">
        <v>0</v>
      </c>
      <c r="AK68" s="379">
        <v>0</v>
      </c>
      <c r="AL68" s="379">
        <v>0</v>
      </c>
      <c r="AM68" s="379">
        <v>0</v>
      </c>
      <c r="AN68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5369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160560</v>
      </c>
      <c r="C3" s="352">
        <f t="shared" ref="C3:R3" si="0">SUBTOTAL(9,C6:C1048576)</f>
        <v>2</v>
      </c>
      <c r="D3" s="352">
        <f t="shared" si="0"/>
        <v>144012</v>
      </c>
      <c r="E3" s="352">
        <f t="shared" si="0"/>
        <v>1.7765407958338355</v>
      </c>
      <c r="F3" s="352">
        <f t="shared" si="0"/>
        <v>156478</v>
      </c>
      <c r="G3" s="353">
        <f>IF(B3&lt;&gt;0,F3/B3,"")</f>
        <v>0.9745764823119083</v>
      </c>
      <c r="H3" s="354">
        <f t="shared" si="0"/>
        <v>34692.06</v>
      </c>
      <c r="I3" s="352">
        <f t="shared" si="0"/>
        <v>2</v>
      </c>
      <c r="J3" s="352">
        <f t="shared" si="0"/>
        <v>20799.54</v>
      </c>
      <c r="K3" s="352">
        <f t="shared" si="0"/>
        <v>1.4240580336804958</v>
      </c>
      <c r="L3" s="352">
        <f t="shared" si="0"/>
        <v>30433.820000000003</v>
      </c>
      <c r="M3" s="355">
        <f>IF(H3&lt;&gt;0,L3/H3,"")</f>
        <v>0.87725606377943555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2012</v>
      </c>
      <c r="C5" s="809"/>
      <c r="D5" s="809">
        <v>2013</v>
      </c>
      <c r="E5" s="809"/>
      <c r="F5" s="809">
        <v>2014</v>
      </c>
      <c r="G5" s="810" t="s">
        <v>2</v>
      </c>
      <c r="H5" s="808">
        <v>2012</v>
      </c>
      <c r="I5" s="809"/>
      <c r="J5" s="809">
        <v>2013</v>
      </c>
      <c r="K5" s="809"/>
      <c r="L5" s="809">
        <v>2014</v>
      </c>
      <c r="M5" s="810" t="s">
        <v>2</v>
      </c>
      <c r="N5" s="808">
        <v>2012</v>
      </c>
      <c r="O5" s="809"/>
      <c r="P5" s="809">
        <v>2013</v>
      </c>
      <c r="Q5" s="809"/>
      <c r="R5" s="809">
        <v>2014</v>
      </c>
      <c r="S5" s="810" t="s">
        <v>2</v>
      </c>
    </row>
    <row r="6" spans="1:19" ht="14.4" customHeight="1" x14ac:dyDescent="0.3">
      <c r="A6" s="768" t="s">
        <v>5364</v>
      </c>
      <c r="B6" s="811">
        <v>69224</v>
      </c>
      <c r="C6" s="737">
        <v>1</v>
      </c>
      <c r="D6" s="811">
        <v>57134</v>
      </c>
      <c r="E6" s="737">
        <v>0.82534958973766326</v>
      </c>
      <c r="F6" s="811">
        <v>57445</v>
      </c>
      <c r="G6" s="742">
        <v>0.82984225124234368</v>
      </c>
      <c r="H6" s="811">
        <v>5140.1100000000006</v>
      </c>
      <c r="I6" s="737">
        <v>1</v>
      </c>
      <c r="J6" s="811">
        <v>4481.5499999999993</v>
      </c>
      <c r="K6" s="737">
        <v>0.87187822828694306</v>
      </c>
      <c r="L6" s="811">
        <v>5843.95</v>
      </c>
      <c r="M6" s="742">
        <v>1.136930921711792</v>
      </c>
      <c r="N6" s="811"/>
      <c r="O6" s="737"/>
      <c r="P6" s="811"/>
      <c r="Q6" s="737"/>
      <c r="R6" s="811"/>
      <c r="S6" s="235"/>
    </row>
    <row r="7" spans="1:19" ht="14.4" customHeight="1" thickBot="1" x14ac:dyDescent="0.35">
      <c r="A7" s="813" t="s">
        <v>5365</v>
      </c>
      <c r="B7" s="812">
        <v>91336</v>
      </c>
      <c r="C7" s="752">
        <v>1</v>
      </c>
      <c r="D7" s="812">
        <v>86878</v>
      </c>
      <c r="E7" s="752">
        <v>0.95119120609617236</v>
      </c>
      <c r="F7" s="812">
        <v>99033</v>
      </c>
      <c r="G7" s="757">
        <v>1.0842712621529298</v>
      </c>
      <c r="H7" s="812">
        <v>29551.95</v>
      </c>
      <c r="I7" s="752">
        <v>1</v>
      </c>
      <c r="J7" s="812">
        <v>16317.990000000002</v>
      </c>
      <c r="K7" s="752">
        <v>0.55217980539355271</v>
      </c>
      <c r="L7" s="812">
        <v>24589.870000000003</v>
      </c>
      <c r="M7" s="757">
        <v>0.83208959138060268</v>
      </c>
      <c r="N7" s="812"/>
      <c r="O7" s="752"/>
      <c r="P7" s="812"/>
      <c r="Q7" s="752"/>
      <c r="R7" s="812"/>
      <c r="S7" s="758"/>
    </row>
    <row r="8" spans="1:19" ht="14.4" customHeight="1" x14ac:dyDescent="0.3">
      <c r="A8" s="814" t="s">
        <v>5366</v>
      </c>
    </row>
    <row r="9" spans="1:19" ht="14.4" customHeight="1" x14ac:dyDescent="0.3">
      <c r="A9" s="815" t="s">
        <v>5367</v>
      </c>
    </row>
    <row r="10" spans="1:19" ht="14.4" customHeight="1" x14ac:dyDescent="0.3">
      <c r="A10" s="814" t="s">
        <v>5368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5371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2131</v>
      </c>
      <c r="C3" s="469">
        <f t="shared" si="0"/>
        <v>1873</v>
      </c>
      <c r="D3" s="469">
        <f t="shared" si="0"/>
        <v>2053</v>
      </c>
      <c r="E3" s="354">
        <f t="shared" si="0"/>
        <v>160560</v>
      </c>
      <c r="F3" s="352">
        <f t="shared" si="0"/>
        <v>144012</v>
      </c>
      <c r="G3" s="470">
        <f t="shared" si="0"/>
        <v>156478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807"/>
      <c r="B5" s="808">
        <v>2012</v>
      </c>
      <c r="C5" s="809">
        <v>2013</v>
      </c>
      <c r="D5" s="809">
        <v>2014</v>
      </c>
      <c r="E5" s="808">
        <v>2012</v>
      </c>
      <c r="F5" s="809">
        <v>2013</v>
      </c>
      <c r="G5" s="816">
        <v>2014</v>
      </c>
    </row>
    <row r="6" spans="1:7" ht="14.4" customHeight="1" x14ac:dyDescent="0.3">
      <c r="A6" s="768" t="s">
        <v>5370</v>
      </c>
      <c r="B6" s="229">
        <v>6</v>
      </c>
      <c r="C6" s="229">
        <v>23</v>
      </c>
      <c r="D6" s="229">
        <v>129</v>
      </c>
      <c r="E6" s="811">
        <v>596</v>
      </c>
      <c r="F6" s="811">
        <v>1397</v>
      </c>
      <c r="G6" s="817">
        <v>8055</v>
      </c>
    </row>
    <row r="7" spans="1:7" ht="14.4" customHeight="1" x14ac:dyDescent="0.3">
      <c r="A7" s="769" t="s">
        <v>3888</v>
      </c>
      <c r="B7" s="761">
        <v>1196</v>
      </c>
      <c r="C7" s="761">
        <v>1022</v>
      </c>
      <c r="D7" s="761">
        <v>1123</v>
      </c>
      <c r="E7" s="818">
        <v>88707</v>
      </c>
      <c r="F7" s="818">
        <v>73545</v>
      </c>
      <c r="G7" s="819">
        <v>81881</v>
      </c>
    </row>
    <row r="8" spans="1:7" ht="14.4" customHeight="1" x14ac:dyDescent="0.3">
      <c r="A8" s="769" t="s">
        <v>3889</v>
      </c>
      <c r="B8" s="761">
        <v>79</v>
      </c>
      <c r="C8" s="761">
        <v>98</v>
      </c>
      <c r="D8" s="761">
        <v>59</v>
      </c>
      <c r="E8" s="818">
        <v>2857</v>
      </c>
      <c r="F8" s="818">
        <v>6907</v>
      </c>
      <c r="G8" s="819">
        <v>2897</v>
      </c>
    </row>
    <row r="9" spans="1:7" ht="14.4" customHeight="1" x14ac:dyDescent="0.3">
      <c r="A9" s="769" t="s">
        <v>3890</v>
      </c>
      <c r="B9" s="761">
        <v>6</v>
      </c>
      <c r="C9" s="761">
        <v>8</v>
      </c>
      <c r="D9" s="761">
        <v>10</v>
      </c>
      <c r="E9" s="818">
        <v>1544</v>
      </c>
      <c r="F9" s="818">
        <v>1109</v>
      </c>
      <c r="G9" s="819">
        <v>965</v>
      </c>
    </row>
    <row r="10" spans="1:7" ht="14.4" customHeight="1" x14ac:dyDescent="0.3">
      <c r="A10" s="769" t="s">
        <v>3891</v>
      </c>
      <c r="B10" s="761">
        <v>24</v>
      </c>
      <c r="C10" s="761">
        <v>6</v>
      </c>
      <c r="D10" s="761">
        <v>11</v>
      </c>
      <c r="E10" s="818">
        <v>1260</v>
      </c>
      <c r="F10" s="818">
        <v>781</v>
      </c>
      <c r="G10" s="819">
        <v>477</v>
      </c>
    </row>
    <row r="11" spans="1:7" ht="14.4" customHeight="1" x14ac:dyDescent="0.3">
      <c r="A11" s="769" t="s">
        <v>3892</v>
      </c>
      <c r="B11" s="761">
        <v>435</v>
      </c>
      <c r="C11" s="761">
        <v>365</v>
      </c>
      <c r="D11" s="761">
        <v>351</v>
      </c>
      <c r="E11" s="818">
        <v>32061</v>
      </c>
      <c r="F11" s="818">
        <v>32372</v>
      </c>
      <c r="G11" s="819">
        <v>30286</v>
      </c>
    </row>
    <row r="12" spans="1:7" ht="14.4" customHeight="1" x14ac:dyDescent="0.3">
      <c r="A12" s="769" t="s">
        <v>3893</v>
      </c>
      <c r="B12" s="761">
        <v>107</v>
      </c>
      <c r="C12" s="761">
        <v>100</v>
      </c>
      <c r="D12" s="761">
        <v>93</v>
      </c>
      <c r="E12" s="818">
        <v>6689</v>
      </c>
      <c r="F12" s="818">
        <v>6241</v>
      </c>
      <c r="G12" s="819">
        <v>5340</v>
      </c>
    </row>
    <row r="13" spans="1:7" ht="14.4" customHeight="1" thickBot="1" x14ac:dyDescent="0.35">
      <c r="A13" s="813" t="s">
        <v>3894</v>
      </c>
      <c r="B13" s="763">
        <v>278</v>
      </c>
      <c r="C13" s="763">
        <v>251</v>
      </c>
      <c r="D13" s="763">
        <v>277</v>
      </c>
      <c r="E13" s="812">
        <v>26846</v>
      </c>
      <c r="F13" s="812">
        <v>21660</v>
      </c>
      <c r="G13" s="820">
        <v>26577</v>
      </c>
    </row>
    <row r="14" spans="1:7" ht="14.4" customHeight="1" x14ac:dyDescent="0.3">
      <c r="A14" s="814" t="s">
        <v>5366</v>
      </c>
    </row>
    <row r="15" spans="1:7" ht="14.4" customHeight="1" x14ac:dyDescent="0.3">
      <c r="A15" s="815" t="s">
        <v>5367</v>
      </c>
    </row>
    <row r="16" spans="1:7" ht="14.4" customHeight="1" x14ac:dyDescent="0.3">
      <c r="A16" s="814" t="s">
        <v>5368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5418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2468.1999999999998</v>
      </c>
      <c r="G3" s="212">
        <f t="shared" si="0"/>
        <v>195252.06</v>
      </c>
      <c r="H3" s="78"/>
      <c r="I3" s="78"/>
      <c r="J3" s="212">
        <f t="shared" si="0"/>
        <v>2152</v>
      </c>
      <c r="K3" s="212">
        <f t="shared" si="0"/>
        <v>164811.53999999998</v>
      </c>
      <c r="L3" s="78"/>
      <c r="M3" s="78"/>
      <c r="N3" s="212">
        <f t="shared" si="0"/>
        <v>2490</v>
      </c>
      <c r="O3" s="212">
        <f t="shared" si="0"/>
        <v>186911.82</v>
      </c>
      <c r="P3" s="79">
        <f>IF(G3=0,0,O3/G3)</f>
        <v>0.95728475284716597</v>
      </c>
      <c r="Q3" s="213">
        <f>IF(N3=0,0,O3/N3)</f>
        <v>75.064987951807225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821"/>
      <c r="B5" s="822"/>
      <c r="C5" s="823"/>
      <c r="D5" s="824"/>
      <c r="E5" s="825"/>
      <c r="F5" s="826" t="s">
        <v>91</v>
      </c>
      <c r="G5" s="827" t="s">
        <v>14</v>
      </c>
      <c r="H5" s="828"/>
      <c r="I5" s="828"/>
      <c r="J5" s="826" t="s">
        <v>91</v>
      </c>
      <c r="K5" s="827" t="s">
        <v>14</v>
      </c>
      <c r="L5" s="828"/>
      <c r="M5" s="828"/>
      <c r="N5" s="826" t="s">
        <v>91</v>
      </c>
      <c r="O5" s="827" t="s">
        <v>14</v>
      </c>
      <c r="P5" s="829"/>
      <c r="Q5" s="830"/>
    </row>
    <row r="6" spans="1:17" ht="14.4" customHeight="1" x14ac:dyDescent="0.3">
      <c r="A6" s="736" t="s">
        <v>238</v>
      </c>
      <c r="B6" s="737" t="s">
        <v>5372</v>
      </c>
      <c r="C6" s="737" t="s">
        <v>5370</v>
      </c>
      <c r="D6" s="737" t="s">
        <v>5373</v>
      </c>
      <c r="E6" s="737" t="s">
        <v>5374</v>
      </c>
      <c r="F6" s="229">
        <v>0.60000000000000009</v>
      </c>
      <c r="G6" s="229">
        <v>62.06</v>
      </c>
      <c r="H6" s="737">
        <v>1</v>
      </c>
      <c r="I6" s="737">
        <v>103.43333333333332</v>
      </c>
      <c r="J6" s="229"/>
      <c r="K6" s="229"/>
      <c r="L6" s="737"/>
      <c r="M6" s="737"/>
      <c r="N6" s="229"/>
      <c r="O6" s="229"/>
      <c r="P6" s="742"/>
      <c r="Q6" s="760"/>
    </row>
    <row r="7" spans="1:17" ht="14.4" customHeight="1" x14ac:dyDescent="0.3">
      <c r="A7" s="743" t="s">
        <v>238</v>
      </c>
      <c r="B7" s="745" t="s">
        <v>5372</v>
      </c>
      <c r="C7" s="745" t="s">
        <v>3888</v>
      </c>
      <c r="D7" s="745" t="s">
        <v>5373</v>
      </c>
      <c r="E7" s="745" t="s">
        <v>5374</v>
      </c>
      <c r="F7" s="761">
        <v>13.399999999999999</v>
      </c>
      <c r="G7" s="761">
        <v>1583.98</v>
      </c>
      <c r="H7" s="745">
        <v>1</v>
      </c>
      <c r="I7" s="745">
        <v>118.20746268656718</v>
      </c>
      <c r="J7" s="761">
        <v>2.6</v>
      </c>
      <c r="K7" s="761">
        <v>309.35000000000002</v>
      </c>
      <c r="L7" s="745">
        <v>0.19529918307049332</v>
      </c>
      <c r="M7" s="745">
        <v>118.98076923076924</v>
      </c>
      <c r="N7" s="761">
        <v>10.6</v>
      </c>
      <c r="O7" s="761">
        <v>1199.92</v>
      </c>
      <c r="P7" s="750">
        <v>0.75753481735880512</v>
      </c>
      <c r="Q7" s="762">
        <v>113.20000000000002</v>
      </c>
    </row>
    <row r="8" spans="1:17" ht="14.4" customHeight="1" x14ac:dyDescent="0.3">
      <c r="A8" s="743" t="s">
        <v>238</v>
      </c>
      <c r="B8" s="745" t="s">
        <v>5372</v>
      </c>
      <c r="C8" s="745" t="s">
        <v>3888</v>
      </c>
      <c r="D8" s="745" t="s">
        <v>5375</v>
      </c>
      <c r="E8" s="745" t="s">
        <v>5366</v>
      </c>
      <c r="F8" s="761">
        <v>5</v>
      </c>
      <c r="G8" s="761">
        <v>294.35000000000002</v>
      </c>
      <c r="H8" s="745">
        <v>1</v>
      </c>
      <c r="I8" s="745">
        <v>58.870000000000005</v>
      </c>
      <c r="J8" s="761"/>
      <c r="K8" s="761"/>
      <c r="L8" s="745"/>
      <c r="M8" s="745"/>
      <c r="N8" s="761"/>
      <c r="O8" s="761"/>
      <c r="P8" s="750"/>
      <c r="Q8" s="762"/>
    </row>
    <row r="9" spans="1:17" ht="14.4" customHeight="1" x14ac:dyDescent="0.3">
      <c r="A9" s="743" t="s">
        <v>238</v>
      </c>
      <c r="B9" s="745" t="s">
        <v>5372</v>
      </c>
      <c r="C9" s="745" t="s">
        <v>3888</v>
      </c>
      <c r="D9" s="745" t="s">
        <v>5376</v>
      </c>
      <c r="E9" s="745" t="s">
        <v>5377</v>
      </c>
      <c r="F9" s="761">
        <v>10</v>
      </c>
      <c r="G9" s="761">
        <v>904.68000000000006</v>
      </c>
      <c r="H9" s="745">
        <v>1</v>
      </c>
      <c r="I9" s="745">
        <v>90.468000000000004</v>
      </c>
      <c r="J9" s="761"/>
      <c r="K9" s="761"/>
      <c r="L9" s="745"/>
      <c r="M9" s="745"/>
      <c r="N9" s="761">
        <v>27</v>
      </c>
      <c r="O9" s="761">
        <v>1604.61</v>
      </c>
      <c r="P9" s="750">
        <v>1.7736768802228411</v>
      </c>
      <c r="Q9" s="762">
        <v>59.43</v>
      </c>
    </row>
    <row r="10" spans="1:17" ht="14.4" customHeight="1" x14ac:dyDescent="0.3">
      <c r="A10" s="743" t="s">
        <v>238</v>
      </c>
      <c r="B10" s="745" t="s">
        <v>5372</v>
      </c>
      <c r="C10" s="745" t="s">
        <v>3889</v>
      </c>
      <c r="D10" s="745" t="s">
        <v>5373</v>
      </c>
      <c r="E10" s="745" t="s">
        <v>5374</v>
      </c>
      <c r="F10" s="761"/>
      <c r="G10" s="761"/>
      <c r="H10" s="745"/>
      <c r="I10" s="745"/>
      <c r="J10" s="761">
        <v>2.2000000000000002</v>
      </c>
      <c r="K10" s="761">
        <v>260.73</v>
      </c>
      <c r="L10" s="745"/>
      <c r="M10" s="745">
        <v>118.51363636363637</v>
      </c>
      <c r="N10" s="761">
        <v>1.6</v>
      </c>
      <c r="O10" s="761">
        <v>181.12</v>
      </c>
      <c r="P10" s="750"/>
      <c r="Q10" s="762">
        <v>113.2</v>
      </c>
    </row>
    <row r="11" spans="1:17" ht="14.4" customHeight="1" x14ac:dyDescent="0.3">
      <c r="A11" s="743" t="s">
        <v>238</v>
      </c>
      <c r="B11" s="745" t="s">
        <v>5372</v>
      </c>
      <c r="C11" s="745" t="s">
        <v>3889</v>
      </c>
      <c r="D11" s="745" t="s">
        <v>5376</v>
      </c>
      <c r="E11" s="745" t="s">
        <v>5377</v>
      </c>
      <c r="F11" s="761"/>
      <c r="G11" s="761"/>
      <c r="H11" s="745"/>
      <c r="I11" s="745"/>
      <c r="J11" s="761">
        <v>2</v>
      </c>
      <c r="K11" s="761">
        <v>118.86</v>
      </c>
      <c r="L11" s="745"/>
      <c r="M11" s="745">
        <v>59.43</v>
      </c>
      <c r="N11" s="761"/>
      <c r="O11" s="761"/>
      <c r="P11" s="750"/>
      <c r="Q11" s="762"/>
    </row>
    <row r="12" spans="1:17" ht="14.4" customHeight="1" x14ac:dyDescent="0.3">
      <c r="A12" s="743" t="s">
        <v>238</v>
      </c>
      <c r="B12" s="745" t="s">
        <v>5372</v>
      </c>
      <c r="C12" s="745" t="s">
        <v>3892</v>
      </c>
      <c r="D12" s="745" t="s">
        <v>5373</v>
      </c>
      <c r="E12" s="745" t="s">
        <v>5374</v>
      </c>
      <c r="F12" s="761">
        <v>4</v>
      </c>
      <c r="G12" s="761">
        <v>389.84</v>
      </c>
      <c r="H12" s="745">
        <v>1</v>
      </c>
      <c r="I12" s="745">
        <v>97.46</v>
      </c>
      <c r="J12" s="761">
        <v>2</v>
      </c>
      <c r="K12" s="761">
        <v>243.1</v>
      </c>
      <c r="L12" s="745">
        <v>0.62358916478555304</v>
      </c>
      <c r="M12" s="745">
        <v>121.55</v>
      </c>
      <c r="N12" s="761">
        <v>3.4</v>
      </c>
      <c r="O12" s="761">
        <v>384.88</v>
      </c>
      <c r="P12" s="750">
        <v>0.98727683152062384</v>
      </c>
      <c r="Q12" s="762">
        <v>113.2</v>
      </c>
    </row>
    <row r="13" spans="1:17" ht="14.4" customHeight="1" x14ac:dyDescent="0.3">
      <c r="A13" s="743" t="s">
        <v>238</v>
      </c>
      <c r="B13" s="745" t="s">
        <v>5372</v>
      </c>
      <c r="C13" s="745" t="s">
        <v>3892</v>
      </c>
      <c r="D13" s="745" t="s">
        <v>5376</v>
      </c>
      <c r="E13" s="745" t="s">
        <v>5377</v>
      </c>
      <c r="F13" s="761">
        <v>20</v>
      </c>
      <c r="G13" s="761">
        <v>1143.5999999999999</v>
      </c>
      <c r="H13" s="745">
        <v>1</v>
      </c>
      <c r="I13" s="745">
        <v>57.179999999999993</v>
      </c>
      <c r="J13" s="761">
        <v>10</v>
      </c>
      <c r="K13" s="761">
        <v>594.29999999999995</v>
      </c>
      <c r="L13" s="745">
        <v>0.51967471143756561</v>
      </c>
      <c r="M13" s="745">
        <v>59.429999999999993</v>
      </c>
      <c r="N13" s="761">
        <v>14</v>
      </c>
      <c r="O13" s="761">
        <v>832.02</v>
      </c>
      <c r="P13" s="750">
        <v>0.7275445960125918</v>
      </c>
      <c r="Q13" s="762">
        <v>59.43</v>
      </c>
    </row>
    <row r="14" spans="1:17" ht="14.4" customHeight="1" x14ac:dyDescent="0.3">
      <c r="A14" s="743" t="s">
        <v>238</v>
      </c>
      <c r="B14" s="745" t="s">
        <v>5372</v>
      </c>
      <c r="C14" s="745" t="s">
        <v>3893</v>
      </c>
      <c r="D14" s="745" t="s">
        <v>5373</v>
      </c>
      <c r="E14" s="745" t="s">
        <v>5374</v>
      </c>
      <c r="F14" s="761">
        <v>0.2</v>
      </c>
      <c r="G14" s="761">
        <v>18.98</v>
      </c>
      <c r="H14" s="745">
        <v>1</v>
      </c>
      <c r="I14" s="745">
        <v>94.899999999999991</v>
      </c>
      <c r="J14" s="761"/>
      <c r="K14" s="761"/>
      <c r="L14" s="745"/>
      <c r="M14" s="745"/>
      <c r="N14" s="761"/>
      <c r="O14" s="761"/>
      <c r="P14" s="750"/>
      <c r="Q14" s="762"/>
    </row>
    <row r="15" spans="1:17" ht="14.4" customHeight="1" x14ac:dyDescent="0.3">
      <c r="A15" s="743" t="s">
        <v>238</v>
      </c>
      <c r="B15" s="745" t="s">
        <v>5372</v>
      </c>
      <c r="C15" s="745" t="s">
        <v>3894</v>
      </c>
      <c r="D15" s="745" t="s">
        <v>5373</v>
      </c>
      <c r="E15" s="745" t="s">
        <v>5374</v>
      </c>
      <c r="F15" s="761">
        <v>1.8</v>
      </c>
      <c r="G15" s="761">
        <v>170.82</v>
      </c>
      <c r="H15" s="745">
        <v>1</v>
      </c>
      <c r="I15" s="745">
        <v>94.899999999999991</v>
      </c>
      <c r="J15" s="761">
        <v>7.2</v>
      </c>
      <c r="K15" s="761">
        <v>875.16</v>
      </c>
      <c r="L15" s="745">
        <v>5.1232876712328768</v>
      </c>
      <c r="M15" s="745">
        <v>121.55</v>
      </c>
      <c r="N15" s="761">
        <v>4</v>
      </c>
      <c r="O15" s="761">
        <v>452.8</v>
      </c>
      <c r="P15" s="750">
        <v>2.6507434726612811</v>
      </c>
      <c r="Q15" s="762">
        <v>113.2</v>
      </c>
    </row>
    <row r="16" spans="1:17" ht="14.4" customHeight="1" x14ac:dyDescent="0.3">
      <c r="A16" s="743" t="s">
        <v>238</v>
      </c>
      <c r="B16" s="745" t="s">
        <v>5372</v>
      </c>
      <c r="C16" s="745" t="s">
        <v>3894</v>
      </c>
      <c r="D16" s="745" t="s">
        <v>5376</v>
      </c>
      <c r="E16" s="745" t="s">
        <v>5377</v>
      </c>
      <c r="F16" s="761">
        <v>10</v>
      </c>
      <c r="G16" s="761">
        <v>571.79999999999995</v>
      </c>
      <c r="H16" s="745">
        <v>1</v>
      </c>
      <c r="I16" s="745">
        <v>57.179999999999993</v>
      </c>
      <c r="J16" s="761">
        <v>35</v>
      </c>
      <c r="K16" s="761">
        <v>2080.0499999999997</v>
      </c>
      <c r="L16" s="745">
        <v>3.6377229800629589</v>
      </c>
      <c r="M16" s="745">
        <v>59.429999999999993</v>
      </c>
      <c r="N16" s="761">
        <v>20</v>
      </c>
      <c r="O16" s="761">
        <v>1188.5999999999999</v>
      </c>
      <c r="P16" s="750">
        <v>2.0786988457502624</v>
      </c>
      <c r="Q16" s="762">
        <v>59.429999999999993</v>
      </c>
    </row>
    <row r="17" spans="1:17" ht="14.4" customHeight="1" x14ac:dyDescent="0.3">
      <c r="A17" s="743" t="s">
        <v>238</v>
      </c>
      <c r="B17" s="745" t="s">
        <v>5378</v>
      </c>
      <c r="C17" s="745" t="s">
        <v>5370</v>
      </c>
      <c r="D17" s="745" t="s">
        <v>5379</v>
      </c>
      <c r="E17" s="745" t="s">
        <v>5380</v>
      </c>
      <c r="F17" s="761"/>
      <c r="G17" s="761"/>
      <c r="H17" s="745"/>
      <c r="I17" s="745"/>
      <c r="J17" s="761">
        <v>4</v>
      </c>
      <c r="K17" s="761">
        <v>0</v>
      </c>
      <c r="L17" s="745"/>
      <c r="M17" s="745">
        <v>0</v>
      </c>
      <c r="N17" s="761">
        <v>1</v>
      </c>
      <c r="O17" s="761">
        <v>0</v>
      </c>
      <c r="P17" s="750"/>
      <c r="Q17" s="762">
        <v>0</v>
      </c>
    </row>
    <row r="18" spans="1:17" ht="14.4" customHeight="1" x14ac:dyDescent="0.3">
      <c r="A18" s="743" t="s">
        <v>238</v>
      </c>
      <c r="B18" s="745" t="s">
        <v>5378</v>
      </c>
      <c r="C18" s="745" t="s">
        <v>5370</v>
      </c>
      <c r="D18" s="745" t="s">
        <v>5381</v>
      </c>
      <c r="E18" s="745" t="s">
        <v>5382</v>
      </c>
      <c r="F18" s="761">
        <v>2</v>
      </c>
      <c r="G18" s="761">
        <v>50</v>
      </c>
      <c r="H18" s="745">
        <v>1</v>
      </c>
      <c r="I18" s="745">
        <v>25</v>
      </c>
      <c r="J18" s="761">
        <v>6</v>
      </c>
      <c r="K18" s="761">
        <v>210</v>
      </c>
      <c r="L18" s="745">
        <v>4.2</v>
      </c>
      <c r="M18" s="745">
        <v>35</v>
      </c>
      <c r="N18" s="761">
        <v>44</v>
      </c>
      <c r="O18" s="761">
        <v>1569</v>
      </c>
      <c r="P18" s="750">
        <v>31.38</v>
      </c>
      <c r="Q18" s="762">
        <v>35.659090909090907</v>
      </c>
    </row>
    <row r="19" spans="1:17" ht="14.4" customHeight="1" x14ac:dyDescent="0.3">
      <c r="A19" s="743" t="s">
        <v>238</v>
      </c>
      <c r="B19" s="745" t="s">
        <v>5378</v>
      </c>
      <c r="C19" s="745" t="s">
        <v>5370</v>
      </c>
      <c r="D19" s="745" t="s">
        <v>5383</v>
      </c>
      <c r="E19" s="745" t="s">
        <v>5384</v>
      </c>
      <c r="F19" s="761">
        <v>1</v>
      </c>
      <c r="G19" s="761">
        <v>123</v>
      </c>
      <c r="H19" s="745">
        <v>1</v>
      </c>
      <c r="I19" s="745">
        <v>123</v>
      </c>
      <c r="J19" s="761">
        <v>3</v>
      </c>
      <c r="K19" s="761">
        <v>372</v>
      </c>
      <c r="L19" s="745">
        <v>3.024390243902439</v>
      </c>
      <c r="M19" s="745">
        <v>124</v>
      </c>
      <c r="N19" s="761">
        <v>16</v>
      </c>
      <c r="O19" s="761">
        <v>1995</v>
      </c>
      <c r="P19" s="750">
        <v>16.219512195121951</v>
      </c>
      <c r="Q19" s="762">
        <v>124.6875</v>
      </c>
    </row>
    <row r="20" spans="1:17" ht="14.4" customHeight="1" x14ac:dyDescent="0.3">
      <c r="A20" s="743" t="s">
        <v>238</v>
      </c>
      <c r="B20" s="745" t="s">
        <v>5378</v>
      </c>
      <c r="C20" s="745" t="s">
        <v>5370</v>
      </c>
      <c r="D20" s="745" t="s">
        <v>5385</v>
      </c>
      <c r="E20" s="745" t="s">
        <v>5386</v>
      </c>
      <c r="F20" s="761">
        <v>1</v>
      </c>
      <c r="G20" s="761">
        <v>141</v>
      </c>
      <c r="H20" s="745">
        <v>1</v>
      </c>
      <c r="I20" s="745">
        <v>141</v>
      </c>
      <c r="J20" s="761">
        <v>1</v>
      </c>
      <c r="K20" s="761">
        <v>141</v>
      </c>
      <c r="L20" s="745">
        <v>1</v>
      </c>
      <c r="M20" s="745">
        <v>141</v>
      </c>
      <c r="N20" s="761"/>
      <c r="O20" s="761"/>
      <c r="P20" s="750"/>
      <c r="Q20" s="762"/>
    </row>
    <row r="21" spans="1:17" ht="14.4" customHeight="1" x14ac:dyDescent="0.3">
      <c r="A21" s="743" t="s">
        <v>238</v>
      </c>
      <c r="B21" s="745" t="s">
        <v>5378</v>
      </c>
      <c r="C21" s="745" t="s">
        <v>3888</v>
      </c>
      <c r="D21" s="745" t="s">
        <v>5387</v>
      </c>
      <c r="E21" s="745" t="s">
        <v>5388</v>
      </c>
      <c r="F21" s="761"/>
      <c r="G21" s="761"/>
      <c r="H21" s="745"/>
      <c r="I21" s="745"/>
      <c r="J21" s="761">
        <v>1</v>
      </c>
      <c r="K21" s="761">
        <v>80</v>
      </c>
      <c r="L21" s="745"/>
      <c r="M21" s="745">
        <v>80</v>
      </c>
      <c r="N21" s="761"/>
      <c r="O21" s="761"/>
      <c r="P21" s="750"/>
      <c r="Q21" s="762"/>
    </row>
    <row r="22" spans="1:17" ht="14.4" customHeight="1" x14ac:dyDescent="0.3">
      <c r="A22" s="743" t="s">
        <v>238</v>
      </c>
      <c r="B22" s="745" t="s">
        <v>5378</v>
      </c>
      <c r="C22" s="745" t="s">
        <v>3888</v>
      </c>
      <c r="D22" s="745" t="s">
        <v>5389</v>
      </c>
      <c r="E22" s="745" t="s">
        <v>5390</v>
      </c>
      <c r="F22" s="761">
        <v>232</v>
      </c>
      <c r="G22" s="761">
        <v>7888</v>
      </c>
      <c r="H22" s="745">
        <v>1</v>
      </c>
      <c r="I22" s="745">
        <v>34</v>
      </c>
      <c r="J22" s="761">
        <v>177</v>
      </c>
      <c r="K22" s="761">
        <v>6018</v>
      </c>
      <c r="L22" s="745">
        <v>0.76293103448275867</v>
      </c>
      <c r="M22" s="745">
        <v>34</v>
      </c>
      <c r="N22" s="761">
        <v>211</v>
      </c>
      <c r="O22" s="761">
        <v>7313</v>
      </c>
      <c r="P22" s="750">
        <v>0.92710446247464506</v>
      </c>
      <c r="Q22" s="762">
        <v>34.658767772511851</v>
      </c>
    </row>
    <row r="23" spans="1:17" ht="14.4" customHeight="1" x14ac:dyDescent="0.3">
      <c r="A23" s="743" t="s">
        <v>238</v>
      </c>
      <c r="B23" s="745" t="s">
        <v>5378</v>
      </c>
      <c r="C23" s="745" t="s">
        <v>3888</v>
      </c>
      <c r="D23" s="745" t="s">
        <v>5391</v>
      </c>
      <c r="E23" s="745" t="s">
        <v>5392</v>
      </c>
      <c r="F23" s="761">
        <v>1</v>
      </c>
      <c r="G23" s="761">
        <v>433</v>
      </c>
      <c r="H23" s="745">
        <v>1</v>
      </c>
      <c r="I23" s="745">
        <v>433</v>
      </c>
      <c r="J23" s="761">
        <v>23</v>
      </c>
      <c r="K23" s="761">
        <v>7521</v>
      </c>
      <c r="L23" s="745">
        <v>17.369515011547342</v>
      </c>
      <c r="M23" s="745">
        <v>327</v>
      </c>
      <c r="N23" s="761">
        <v>6</v>
      </c>
      <c r="O23" s="761">
        <v>1971</v>
      </c>
      <c r="P23" s="750">
        <v>4.5519630484988456</v>
      </c>
      <c r="Q23" s="762">
        <v>328.5</v>
      </c>
    </row>
    <row r="24" spans="1:17" ht="14.4" customHeight="1" x14ac:dyDescent="0.3">
      <c r="A24" s="743" t="s">
        <v>238</v>
      </c>
      <c r="B24" s="745" t="s">
        <v>5378</v>
      </c>
      <c r="C24" s="745" t="s">
        <v>3888</v>
      </c>
      <c r="D24" s="745" t="s">
        <v>5379</v>
      </c>
      <c r="E24" s="745" t="s">
        <v>5380</v>
      </c>
      <c r="F24" s="761"/>
      <c r="G24" s="761"/>
      <c r="H24" s="745"/>
      <c r="I24" s="745"/>
      <c r="J24" s="761"/>
      <c r="K24" s="761"/>
      <c r="L24" s="745"/>
      <c r="M24" s="745"/>
      <c r="N24" s="761">
        <v>1</v>
      </c>
      <c r="O24" s="761">
        <v>0</v>
      </c>
      <c r="P24" s="750"/>
      <c r="Q24" s="762">
        <v>0</v>
      </c>
    </row>
    <row r="25" spans="1:17" ht="14.4" customHeight="1" x14ac:dyDescent="0.3">
      <c r="A25" s="743" t="s">
        <v>238</v>
      </c>
      <c r="B25" s="745" t="s">
        <v>5378</v>
      </c>
      <c r="C25" s="745" t="s">
        <v>3888</v>
      </c>
      <c r="D25" s="745" t="s">
        <v>5381</v>
      </c>
      <c r="E25" s="745" t="s">
        <v>5382</v>
      </c>
      <c r="F25" s="761">
        <v>66</v>
      </c>
      <c r="G25" s="761">
        <v>1650</v>
      </c>
      <c r="H25" s="745">
        <v>1</v>
      </c>
      <c r="I25" s="745">
        <v>25</v>
      </c>
      <c r="J25" s="761">
        <v>69</v>
      </c>
      <c r="K25" s="761">
        <v>2415</v>
      </c>
      <c r="L25" s="745">
        <v>1.4636363636363636</v>
      </c>
      <c r="M25" s="745">
        <v>35</v>
      </c>
      <c r="N25" s="761">
        <v>64</v>
      </c>
      <c r="O25" s="761">
        <v>2281</v>
      </c>
      <c r="P25" s="750">
        <v>1.3824242424242423</v>
      </c>
      <c r="Q25" s="762">
        <v>35.640625</v>
      </c>
    </row>
    <row r="26" spans="1:17" ht="14.4" customHeight="1" x14ac:dyDescent="0.3">
      <c r="A26" s="743" t="s">
        <v>238</v>
      </c>
      <c r="B26" s="745" t="s">
        <v>5378</v>
      </c>
      <c r="C26" s="745" t="s">
        <v>3888</v>
      </c>
      <c r="D26" s="745" t="s">
        <v>5383</v>
      </c>
      <c r="E26" s="745" t="s">
        <v>5384</v>
      </c>
      <c r="F26" s="761">
        <v>16</v>
      </c>
      <c r="G26" s="761">
        <v>1968</v>
      </c>
      <c r="H26" s="745">
        <v>1</v>
      </c>
      <c r="I26" s="745">
        <v>123</v>
      </c>
      <c r="J26" s="761">
        <v>30</v>
      </c>
      <c r="K26" s="761">
        <v>3720</v>
      </c>
      <c r="L26" s="745">
        <v>1.8902439024390243</v>
      </c>
      <c r="M26" s="745">
        <v>124</v>
      </c>
      <c r="N26" s="761">
        <v>30</v>
      </c>
      <c r="O26" s="761">
        <v>3739</v>
      </c>
      <c r="P26" s="750">
        <v>1.8998983739837398</v>
      </c>
      <c r="Q26" s="762">
        <v>124.63333333333334</v>
      </c>
    </row>
    <row r="27" spans="1:17" ht="14.4" customHeight="1" x14ac:dyDescent="0.3">
      <c r="A27" s="743" t="s">
        <v>238</v>
      </c>
      <c r="B27" s="745" t="s">
        <v>5378</v>
      </c>
      <c r="C27" s="745" t="s">
        <v>3888</v>
      </c>
      <c r="D27" s="745" t="s">
        <v>5393</v>
      </c>
      <c r="E27" s="745" t="s">
        <v>5394</v>
      </c>
      <c r="F27" s="761"/>
      <c r="G27" s="761"/>
      <c r="H27" s="745"/>
      <c r="I27" s="745"/>
      <c r="J27" s="761">
        <v>11</v>
      </c>
      <c r="K27" s="761">
        <v>330</v>
      </c>
      <c r="L27" s="745"/>
      <c r="M27" s="745">
        <v>30</v>
      </c>
      <c r="N27" s="761"/>
      <c r="O27" s="761"/>
      <c r="P27" s="750"/>
      <c r="Q27" s="762"/>
    </row>
    <row r="28" spans="1:17" ht="14.4" customHeight="1" x14ac:dyDescent="0.3">
      <c r="A28" s="743" t="s">
        <v>238</v>
      </c>
      <c r="B28" s="745" t="s">
        <v>5378</v>
      </c>
      <c r="C28" s="745" t="s">
        <v>3888</v>
      </c>
      <c r="D28" s="745" t="s">
        <v>5395</v>
      </c>
      <c r="E28" s="745" t="s">
        <v>5396</v>
      </c>
      <c r="F28" s="761"/>
      <c r="G28" s="761"/>
      <c r="H28" s="745"/>
      <c r="I28" s="745"/>
      <c r="J28" s="761">
        <v>1</v>
      </c>
      <c r="K28" s="761">
        <v>645</v>
      </c>
      <c r="L28" s="745"/>
      <c r="M28" s="745">
        <v>645</v>
      </c>
      <c r="N28" s="761"/>
      <c r="O28" s="761"/>
      <c r="P28" s="750"/>
      <c r="Q28" s="762"/>
    </row>
    <row r="29" spans="1:17" ht="14.4" customHeight="1" x14ac:dyDescent="0.3">
      <c r="A29" s="743" t="s">
        <v>238</v>
      </c>
      <c r="B29" s="745" t="s">
        <v>5378</v>
      </c>
      <c r="C29" s="745" t="s">
        <v>3888</v>
      </c>
      <c r="D29" s="745" t="s">
        <v>5385</v>
      </c>
      <c r="E29" s="745" t="s">
        <v>5386</v>
      </c>
      <c r="F29" s="761">
        <v>75</v>
      </c>
      <c r="G29" s="761">
        <v>10575</v>
      </c>
      <c r="H29" s="745">
        <v>1</v>
      </c>
      <c r="I29" s="745">
        <v>141</v>
      </c>
      <c r="J29" s="761">
        <v>13</v>
      </c>
      <c r="K29" s="761">
        <v>1833</v>
      </c>
      <c r="L29" s="745">
        <v>0.17333333333333334</v>
      </c>
      <c r="M29" s="745">
        <v>141</v>
      </c>
      <c r="N29" s="761">
        <v>66</v>
      </c>
      <c r="O29" s="761">
        <v>8838</v>
      </c>
      <c r="P29" s="750">
        <v>0.83574468085106379</v>
      </c>
      <c r="Q29" s="762">
        <v>133.90909090909091</v>
      </c>
    </row>
    <row r="30" spans="1:17" ht="14.4" customHeight="1" x14ac:dyDescent="0.3">
      <c r="A30" s="743" t="s">
        <v>238</v>
      </c>
      <c r="B30" s="745" t="s">
        <v>5378</v>
      </c>
      <c r="C30" s="745" t="s">
        <v>3888</v>
      </c>
      <c r="D30" s="745" t="s">
        <v>5397</v>
      </c>
      <c r="E30" s="745" t="s">
        <v>5398</v>
      </c>
      <c r="F30" s="761"/>
      <c r="G30" s="761"/>
      <c r="H30" s="745"/>
      <c r="I30" s="745"/>
      <c r="J30" s="761">
        <v>29</v>
      </c>
      <c r="K30" s="761">
        <v>4727</v>
      </c>
      <c r="L30" s="745"/>
      <c r="M30" s="745">
        <v>163</v>
      </c>
      <c r="N30" s="761">
        <v>54</v>
      </c>
      <c r="O30" s="761">
        <v>8836</v>
      </c>
      <c r="P30" s="750"/>
      <c r="Q30" s="762">
        <v>163.62962962962962</v>
      </c>
    </row>
    <row r="31" spans="1:17" ht="14.4" customHeight="1" x14ac:dyDescent="0.3">
      <c r="A31" s="743" t="s">
        <v>238</v>
      </c>
      <c r="B31" s="745" t="s">
        <v>5378</v>
      </c>
      <c r="C31" s="745" t="s">
        <v>3888</v>
      </c>
      <c r="D31" s="745" t="s">
        <v>5399</v>
      </c>
      <c r="E31" s="745" t="s">
        <v>5366</v>
      </c>
      <c r="F31" s="761">
        <v>24</v>
      </c>
      <c r="G31" s="761">
        <v>6792</v>
      </c>
      <c r="H31" s="745">
        <v>1</v>
      </c>
      <c r="I31" s="745">
        <v>283</v>
      </c>
      <c r="J31" s="761"/>
      <c r="K31" s="761"/>
      <c r="L31" s="745"/>
      <c r="M31" s="745"/>
      <c r="N31" s="761"/>
      <c r="O31" s="761"/>
      <c r="P31" s="750"/>
      <c r="Q31" s="762"/>
    </row>
    <row r="32" spans="1:17" ht="14.4" customHeight="1" x14ac:dyDescent="0.3">
      <c r="A32" s="743" t="s">
        <v>238</v>
      </c>
      <c r="B32" s="745" t="s">
        <v>5378</v>
      </c>
      <c r="C32" s="745" t="s">
        <v>3888</v>
      </c>
      <c r="D32" s="745" t="s">
        <v>5400</v>
      </c>
      <c r="E32" s="745" t="s">
        <v>5366</v>
      </c>
      <c r="F32" s="761">
        <v>80</v>
      </c>
      <c r="G32" s="761">
        <v>11280</v>
      </c>
      <c r="H32" s="745">
        <v>1</v>
      </c>
      <c r="I32" s="745">
        <v>141</v>
      </c>
      <c r="J32" s="761"/>
      <c r="K32" s="761"/>
      <c r="L32" s="745"/>
      <c r="M32" s="745"/>
      <c r="N32" s="761"/>
      <c r="O32" s="761"/>
      <c r="P32" s="750"/>
      <c r="Q32" s="762"/>
    </row>
    <row r="33" spans="1:17" ht="14.4" customHeight="1" x14ac:dyDescent="0.3">
      <c r="A33" s="743" t="s">
        <v>238</v>
      </c>
      <c r="B33" s="745" t="s">
        <v>5378</v>
      </c>
      <c r="C33" s="745" t="s">
        <v>3889</v>
      </c>
      <c r="D33" s="745" t="s">
        <v>5389</v>
      </c>
      <c r="E33" s="745" t="s">
        <v>5390</v>
      </c>
      <c r="F33" s="761">
        <v>5</v>
      </c>
      <c r="G33" s="761">
        <v>170</v>
      </c>
      <c r="H33" s="745">
        <v>1</v>
      </c>
      <c r="I33" s="745">
        <v>34</v>
      </c>
      <c r="J33" s="761">
        <v>26</v>
      </c>
      <c r="K33" s="761">
        <v>884</v>
      </c>
      <c r="L33" s="745">
        <v>5.2</v>
      </c>
      <c r="M33" s="745">
        <v>34</v>
      </c>
      <c r="N33" s="761">
        <v>21</v>
      </c>
      <c r="O33" s="761">
        <v>727</v>
      </c>
      <c r="P33" s="750">
        <v>4.276470588235294</v>
      </c>
      <c r="Q33" s="762">
        <v>34.61904761904762</v>
      </c>
    </row>
    <row r="34" spans="1:17" ht="14.4" customHeight="1" x14ac:dyDescent="0.3">
      <c r="A34" s="743" t="s">
        <v>238</v>
      </c>
      <c r="B34" s="745" t="s">
        <v>5378</v>
      </c>
      <c r="C34" s="745" t="s">
        <v>3889</v>
      </c>
      <c r="D34" s="745" t="s">
        <v>5391</v>
      </c>
      <c r="E34" s="745" t="s">
        <v>5392</v>
      </c>
      <c r="F34" s="761"/>
      <c r="G34" s="761"/>
      <c r="H34" s="745"/>
      <c r="I34" s="745"/>
      <c r="J34" s="761">
        <v>1</v>
      </c>
      <c r="K34" s="761">
        <v>327</v>
      </c>
      <c r="L34" s="745"/>
      <c r="M34" s="745">
        <v>327</v>
      </c>
      <c r="N34" s="761"/>
      <c r="O34" s="761"/>
      <c r="P34" s="750"/>
      <c r="Q34" s="762"/>
    </row>
    <row r="35" spans="1:17" ht="14.4" customHeight="1" x14ac:dyDescent="0.3">
      <c r="A35" s="743" t="s">
        <v>238</v>
      </c>
      <c r="B35" s="745" t="s">
        <v>5378</v>
      </c>
      <c r="C35" s="745" t="s">
        <v>3889</v>
      </c>
      <c r="D35" s="745" t="s">
        <v>5381</v>
      </c>
      <c r="E35" s="745" t="s">
        <v>5382</v>
      </c>
      <c r="F35" s="761">
        <v>11</v>
      </c>
      <c r="G35" s="761">
        <v>275</v>
      </c>
      <c r="H35" s="745">
        <v>1</v>
      </c>
      <c r="I35" s="745">
        <v>25</v>
      </c>
      <c r="J35" s="761">
        <v>14</v>
      </c>
      <c r="K35" s="761">
        <v>490</v>
      </c>
      <c r="L35" s="745">
        <v>1.7818181818181817</v>
      </c>
      <c r="M35" s="745">
        <v>35</v>
      </c>
      <c r="N35" s="761">
        <v>8</v>
      </c>
      <c r="O35" s="761">
        <v>285</v>
      </c>
      <c r="P35" s="750">
        <v>1.0363636363636364</v>
      </c>
      <c r="Q35" s="762">
        <v>35.625</v>
      </c>
    </row>
    <row r="36" spans="1:17" ht="14.4" customHeight="1" x14ac:dyDescent="0.3">
      <c r="A36" s="743" t="s">
        <v>238</v>
      </c>
      <c r="B36" s="745" t="s">
        <v>5378</v>
      </c>
      <c r="C36" s="745" t="s">
        <v>3889</v>
      </c>
      <c r="D36" s="745" t="s">
        <v>5383</v>
      </c>
      <c r="E36" s="745" t="s">
        <v>5384</v>
      </c>
      <c r="F36" s="761"/>
      <c r="G36" s="761"/>
      <c r="H36" s="745"/>
      <c r="I36" s="745"/>
      <c r="J36" s="761">
        <v>6</v>
      </c>
      <c r="K36" s="761">
        <v>744</v>
      </c>
      <c r="L36" s="745"/>
      <c r="M36" s="745">
        <v>124</v>
      </c>
      <c r="N36" s="761"/>
      <c r="O36" s="761"/>
      <c r="P36" s="750"/>
      <c r="Q36" s="762"/>
    </row>
    <row r="37" spans="1:17" ht="14.4" customHeight="1" x14ac:dyDescent="0.3">
      <c r="A37" s="743" t="s">
        <v>238</v>
      </c>
      <c r="B37" s="745" t="s">
        <v>5378</v>
      </c>
      <c r="C37" s="745" t="s">
        <v>3889</v>
      </c>
      <c r="D37" s="745" t="s">
        <v>5395</v>
      </c>
      <c r="E37" s="745" t="s">
        <v>5396</v>
      </c>
      <c r="F37" s="761"/>
      <c r="G37" s="761"/>
      <c r="H37" s="745"/>
      <c r="I37" s="745"/>
      <c r="J37" s="761">
        <v>1</v>
      </c>
      <c r="K37" s="761">
        <v>645</v>
      </c>
      <c r="L37" s="745"/>
      <c r="M37" s="745">
        <v>645</v>
      </c>
      <c r="N37" s="761"/>
      <c r="O37" s="761"/>
      <c r="P37" s="750"/>
      <c r="Q37" s="762"/>
    </row>
    <row r="38" spans="1:17" ht="14.4" customHeight="1" x14ac:dyDescent="0.3">
      <c r="A38" s="743" t="s">
        <v>238</v>
      </c>
      <c r="B38" s="745" t="s">
        <v>5378</v>
      </c>
      <c r="C38" s="745" t="s">
        <v>3889</v>
      </c>
      <c r="D38" s="745" t="s">
        <v>5385</v>
      </c>
      <c r="E38" s="745" t="s">
        <v>5386</v>
      </c>
      <c r="F38" s="761"/>
      <c r="G38" s="761"/>
      <c r="H38" s="745"/>
      <c r="I38" s="745"/>
      <c r="J38" s="761">
        <v>11</v>
      </c>
      <c r="K38" s="761">
        <v>1551</v>
      </c>
      <c r="L38" s="745"/>
      <c r="M38" s="745">
        <v>141</v>
      </c>
      <c r="N38" s="761">
        <v>8</v>
      </c>
      <c r="O38" s="761">
        <v>1024</v>
      </c>
      <c r="P38" s="750"/>
      <c r="Q38" s="762">
        <v>128</v>
      </c>
    </row>
    <row r="39" spans="1:17" ht="14.4" customHeight="1" x14ac:dyDescent="0.3">
      <c r="A39" s="743" t="s">
        <v>238</v>
      </c>
      <c r="B39" s="745" t="s">
        <v>5378</v>
      </c>
      <c r="C39" s="745" t="s">
        <v>3889</v>
      </c>
      <c r="D39" s="745" t="s">
        <v>5397</v>
      </c>
      <c r="E39" s="745" t="s">
        <v>5398</v>
      </c>
      <c r="F39" s="761"/>
      <c r="G39" s="761"/>
      <c r="H39" s="745"/>
      <c r="I39" s="745"/>
      <c r="J39" s="761"/>
      <c r="K39" s="761"/>
      <c r="L39" s="745"/>
      <c r="M39" s="745"/>
      <c r="N39" s="761">
        <v>1</v>
      </c>
      <c r="O39" s="761">
        <v>164</v>
      </c>
      <c r="P39" s="750"/>
      <c r="Q39" s="762">
        <v>164</v>
      </c>
    </row>
    <row r="40" spans="1:17" ht="14.4" customHeight="1" x14ac:dyDescent="0.3">
      <c r="A40" s="743" t="s">
        <v>238</v>
      </c>
      <c r="B40" s="745" t="s">
        <v>5378</v>
      </c>
      <c r="C40" s="745" t="s">
        <v>3890</v>
      </c>
      <c r="D40" s="745" t="s">
        <v>5389</v>
      </c>
      <c r="E40" s="745" t="s">
        <v>5390</v>
      </c>
      <c r="F40" s="761">
        <v>1</v>
      </c>
      <c r="G40" s="761">
        <v>34</v>
      </c>
      <c r="H40" s="745">
        <v>1</v>
      </c>
      <c r="I40" s="745">
        <v>34</v>
      </c>
      <c r="J40" s="761">
        <v>1</v>
      </c>
      <c r="K40" s="761">
        <v>34</v>
      </c>
      <c r="L40" s="745">
        <v>1</v>
      </c>
      <c r="M40" s="745">
        <v>34</v>
      </c>
      <c r="N40" s="761"/>
      <c r="O40" s="761"/>
      <c r="P40" s="750"/>
      <c r="Q40" s="762"/>
    </row>
    <row r="41" spans="1:17" ht="14.4" customHeight="1" x14ac:dyDescent="0.3">
      <c r="A41" s="743" t="s">
        <v>238</v>
      </c>
      <c r="B41" s="745" t="s">
        <v>5378</v>
      </c>
      <c r="C41" s="745" t="s">
        <v>3890</v>
      </c>
      <c r="D41" s="745" t="s">
        <v>5391</v>
      </c>
      <c r="E41" s="745" t="s">
        <v>5392</v>
      </c>
      <c r="F41" s="761">
        <v>2</v>
      </c>
      <c r="G41" s="761">
        <v>866</v>
      </c>
      <c r="H41" s="745">
        <v>1</v>
      </c>
      <c r="I41" s="745">
        <v>433</v>
      </c>
      <c r="J41" s="761">
        <v>1</v>
      </c>
      <c r="K41" s="761">
        <v>327</v>
      </c>
      <c r="L41" s="745">
        <v>0.37759815242494227</v>
      </c>
      <c r="M41" s="745">
        <v>327</v>
      </c>
      <c r="N41" s="761">
        <v>1</v>
      </c>
      <c r="O41" s="761">
        <v>330</v>
      </c>
      <c r="P41" s="750">
        <v>0.38106235565819863</v>
      </c>
      <c r="Q41" s="762">
        <v>330</v>
      </c>
    </row>
    <row r="42" spans="1:17" ht="14.4" customHeight="1" x14ac:dyDescent="0.3">
      <c r="A42" s="743" t="s">
        <v>238</v>
      </c>
      <c r="B42" s="745" t="s">
        <v>5378</v>
      </c>
      <c r="C42" s="745" t="s">
        <v>3890</v>
      </c>
      <c r="D42" s="745" t="s">
        <v>5379</v>
      </c>
      <c r="E42" s="745" t="s">
        <v>5380</v>
      </c>
      <c r="F42" s="761">
        <v>2</v>
      </c>
      <c r="G42" s="761">
        <v>0</v>
      </c>
      <c r="H42" s="745"/>
      <c r="I42" s="745">
        <v>0</v>
      </c>
      <c r="J42" s="761">
        <v>2</v>
      </c>
      <c r="K42" s="761">
        <v>0</v>
      </c>
      <c r="L42" s="745"/>
      <c r="M42" s="745">
        <v>0</v>
      </c>
      <c r="N42" s="761">
        <v>3</v>
      </c>
      <c r="O42" s="761">
        <v>0</v>
      </c>
      <c r="P42" s="750"/>
      <c r="Q42" s="762">
        <v>0</v>
      </c>
    </row>
    <row r="43" spans="1:17" ht="14.4" customHeight="1" x14ac:dyDescent="0.3">
      <c r="A43" s="743" t="s">
        <v>238</v>
      </c>
      <c r="B43" s="745" t="s">
        <v>5378</v>
      </c>
      <c r="C43" s="745" t="s">
        <v>3890</v>
      </c>
      <c r="D43" s="745" t="s">
        <v>5381</v>
      </c>
      <c r="E43" s="745" t="s">
        <v>5382</v>
      </c>
      <c r="F43" s="761"/>
      <c r="G43" s="761"/>
      <c r="H43" s="745"/>
      <c r="I43" s="745"/>
      <c r="J43" s="761">
        <v>1</v>
      </c>
      <c r="K43" s="761">
        <v>35</v>
      </c>
      <c r="L43" s="745"/>
      <c r="M43" s="745">
        <v>35</v>
      </c>
      <c r="N43" s="761"/>
      <c r="O43" s="761"/>
      <c r="P43" s="750"/>
      <c r="Q43" s="762"/>
    </row>
    <row r="44" spans="1:17" ht="14.4" customHeight="1" x14ac:dyDescent="0.3">
      <c r="A44" s="743" t="s">
        <v>238</v>
      </c>
      <c r="B44" s="745" t="s">
        <v>5378</v>
      </c>
      <c r="C44" s="745" t="s">
        <v>3890</v>
      </c>
      <c r="D44" s="745" t="s">
        <v>5395</v>
      </c>
      <c r="E44" s="745" t="s">
        <v>5396</v>
      </c>
      <c r="F44" s="761">
        <v>1</v>
      </c>
      <c r="G44" s="761">
        <v>644</v>
      </c>
      <c r="H44" s="745">
        <v>1</v>
      </c>
      <c r="I44" s="745">
        <v>644</v>
      </c>
      <c r="J44" s="761"/>
      <c r="K44" s="761"/>
      <c r="L44" s="745"/>
      <c r="M44" s="745"/>
      <c r="N44" s="761"/>
      <c r="O44" s="761"/>
      <c r="P44" s="750"/>
      <c r="Q44" s="762"/>
    </row>
    <row r="45" spans="1:17" ht="14.4" customHeight="1" x14ac:dyDescent="0.3">
      <c r="A45" s="743" t="s">
        <v>238</v>
      </c>
      <c r="B45" s="745" t="s">
        <v>5378</v>
      </c>
      <c r="C45" s="745" t="s">
        <v>3890</v>
      </c>
      <c r="D45" s="745" t="s">
        <v>5397</v>
      </c>
      <c r="E45" s="745" t="s">
        <v>5398</v>
      </c>
      <c r="F45" s="761"/>
      <c r="G45" s="761"/>
      <c r="H45" s="745"/>
      <c r="I45" s="745"/>
      <c r="J45" s="761"/>
      <c r="K45" s="761"/>
      <c r="L45" s="745"/>
      <c r="M45" s="745"/>
      <c r="N45" s="761">
        <v>1</v>
      </c>
      <c r="O45" s="761">
        <v>164</v>
      </c>
      <c r="P45" s="750"/>
      <c r="Q45" s="762">
        <v>164</v>
      </c>
    </row>
    <row r="46" spans="1:17" ht="14.4" customHeight="1" x14ac:dyDescent="0.3">
      <c r="A46" s="743" t="s">
        <v>238</v>
      </c>
      <c r="B46" s="745" t="s">
        <v>5378</v>
      </c>
      <c r="C46" s="745" t="s">
        <v>3891</v>
      </c>
      <c r="D46" s="745" t="s">
        <v>5389</v>
      </c>
      <c r="E46" s="745" t="s">
        <v>5390</v>
      </c>
      <c r="F46" s="761">
        <v>6</v>
      </c>
      <c r="G46" s="761">
        <v>204</v>
      </c>
      <c r="H46" s="745">
        <v>1</v>
      </c>
      <c r="I46" s="745">
        <v>34</v>
      </c>
      <c r="J46" s="761">
        <v>2</v>
      </c>
      <c r="K46" s="761">
        <v>68</v>
      </c>
      <c r="L46" s="745">
        <v>0.33333333333333331</v>
      </c>
      <c r="M46" s="745">
        <v>34</v>
      </c>
      <c r="N46" s="761">
        <v>4</v>
      </c>
      <c r="O46" s="761">
        <v>140</v>
      </c>
      <c r="P46" s="750">
        <v>0.68627450980392157</v>
      </c>
      <c r="Q46" s="762">
        <v>35</v>
      </c>
    </row>
    <row r="47" spans="1:17" ht="14.4" customHeight="1" x14ac:dyDescent="0.3">
      <c r="A47" s="743" t="s">
        <v>238</v>
      </c>
      <c r="B47" s="745" t="s">
        <v>5378</v>
      </c>
      <c r="C47" s="745" t="s">
        <v>3891</v>
      </c>
      <c r="D47" s="745" t="s">
        <v>5381</v>
      </c>
      <c r="E47" s="745" t="s">
        <v>5382</v>
      </c>
      <c r="F47" s="761">
        <v>2</v>
      </c>
      <c r="G47" s="761">
        <v>50</v>
      </c>
      <c r="H47" s="745">
        <v>1</v>
      </c>
      <c r="I47" s="745">
        <v>25</v>
      </c>
      <c r="J47" s="761"/>
      <c r="K47" s="761"/>
      <c r="L47" s="745"/>
      <c r="M47" s="745"/>
      <c r="N47" s="761"/>
      <c r="O47" s="761"/>
      <c r="P47" s="750"/>
      <c r="Q47" s="762"/>
    </row>
    <row r="48" spans="1:17" ht="14.4" customHeight="1" x14ac:dyDescent="0.3">
      <c r="A48" s="743" t="s">
        <v>238</v>
      </c>
      <c r="B48" s="745" t="s">
        <v>5378</v>
      </c>
      <c r="C48" s="745" t="s">
        <v>3892</v>
      </c>
      <c r="D48" s="745" t="s">
        <v>5389</v>
      </c>
      <c r="E48" s="745" t="s">
        <v>5390</v>
      </c>
      <c r="F48" s="761">
        <v>112</v>
      </c>
      <c r="G48" s="761">
        <v>3808</v>
      </c>
      <c r="H48" s="745">
        <v>1</v>
      </c>
      <c r="I48" s="745">
        <v>34</v>
      </c>
      <c r="J48" s="761">
        <v>68</v>
      </c>
      <c r="K48" s="761">
        <v>2312</v>
      </c>
      <c r="L48" s="745">
        <v>0.6071428571428571</v>
      </c>
      <c r="M48" s="745">
        <v>34</v>
      </c>
      <c r="N48" s="761">
        <v>63</v>
      </c>
      <c r="O48" s="761">
        <v>2186</v>
      </c>
      <c r="P48" s="750">
        <v>0.57405462184873945</v>
      </c>
      <c r="Q48" s="762">
        <v>34.698412698412696</v>
      </c>
    </row>
    <row r="49" spans="1:17" ht="14.4" customHeight="1" x14ac:dyDescent="0.3">
      <c r="A49" s="743" t="s">
        <v>238</v>
      </c>
      <c r="B49" s="745" t="s">
        <v>5378</v>
      </c>
      <c r="C49" s="745" t="s">
        <v>3892</v>
      </c>
      <c r="D49" s="745" t="s">
        <v>5391</v>
      </c>
      <c r="E49" s="745" t="s">
        <v>5392</v>
      </c>
      <c r="F49" s="761"/>
      <c r="G49" s="761"/>
      <c r="H49" s="745"/>
      <c r="I49" s="745"/>
      <c r="J49" s="761">
        <v>1</v>
      </c>
      <c r="K49" s="761">
        <v>327</v>
      </c>
      <c r="L49" s="745"/>
      <c r="M49" s="745">
        <v>327</v>
      </c>
      <c r="N49" s="761">
        <v>2</v>
      </c>
      <c r="O49" s="761">
        <v>657</v>
      </c>
      <c r="P49" s="750"/>
      <c r="Q49" s="762">
        <v>328.5</v>
      </c>
    </row>
    <row r="50" spans="1:17" ht="14.4" customHeight="1" x14ac:dyDescent="0.3">
      <c r="A50" s="743" t="s">
        <v>238</v>
      </c>
      <c r="B50" s="745" t="s">
        <v>5378</v>
      </c>
      <c r="C50" s="745" t="s">
        <v>3892</v>
      </c>
      <c r="D50" s="745" t="s">
        <v>5379</v>
      </c>
      <c r="E50" s="745" t="s">
        <v>5380</v>
      </c>
      <c r="F50" s="761">
        <v>10</v>
      </c>
      <c r="G50" s="761">
        <v>0</v>
      </c>
      <c r="H50" s="745"/>
      <c r="I50" s="745">
        <v>0</v>
      </c>
      <c r="J50" s="761">
        <v>25</v>
      </c>
      <c r="K50" s="761">
        <v>0</v>
      </c>
      <c r="L50" s="745"/>
      <c r="M50" s="745">
        <v>0</v>
      </c>
      <c r="N50" s="761">
        <v>18</v>
      </c>
      <c r="O50" s="761">
        <v>0</v>
      </c>
      <c r="P50" s="750"/>
      <c r="Q50" s="762">
        <v>0</v>
      </c>
    </row>
    <row r="51" spans="1:17" ht="14.4" customHeight="1" x14ac:dyDescent="0.3">
      <c r="A51" s="743" t="s">
        <v>238</v>
      </c>
      <c r="B51" s="745" t="s">
        <v>5378</v>
      </c>
      <c r="C51" s="745" t="s">
        <v>3892</v>
      </c>
      <c r="D51" s="745" t="s">
        <v>5381</v>
      </c>
      <c r="E51" s="745" t="s">
        <v>5382</v>
      </c>
      <c r="F51" s="761">
        <v>31</v>
      </c>
      <c r="G51" s="761">
        <v>775</v>
      </c>
      <c r="H51" s="745">
        <v>1</v>
      </c>
      <c r="I51" s="745">
        <v>25</v>
      </c>
      <c r="J51" s="761">
        <v>27</v>
      </c>
      <c r="K51" s="761">
        <v>945</v>
      </c>
      <c r="L51" s="745">
        <v>1.2193548387096773</v>
      </c>
      <c r="M51" s="745">
        <v>35</v>
      </c>
      <c r="N51" s="761">
        <v>7</v>
      </c>
      <c r="O51" s="761">
        <v>250</v>
      </c>
      <c r="P51" s="750">
        <v>0.32258064516129031</v>
      </c>
      <c r="Q51" s="762">
        <v>35.714285714285715</v>
      </c>
    </row>
    <row r="52" spans="1:17" ht="14.4" customHeight="1" x14ac:dyDescent="0.3">
      <c r="A52" s="743" t="s">
        <v>238</v>
      </c>
      <c r="B52" s="745" t="s">
        <v>5378</v>
      </c>
      <c r="C52" s="745" t="s">
        <v>3892</v>
      </c>
      <c r="D52" s="745" t="s">
        <v>5383</v>
      </c>
      <c r="E52" s="745" t="s">
        <v>5384</v>
      </c>
      <c r="F52" s="761">
        <v>5</v>
      </c>
      <c r="G52" s="761">
        <v>615</v>
      </c>
      <c r="H52" s="745">
        <v>1</v>
      </c>
      <c r="I52" s="745">
        <v>123</v>
      </c>
      <c r="J52" s="761">
        <v>4</v>
      </c>
      <c r="K52" s="761">
        <v>496</v>
      </c>
      <c r="L52" s="745">
        <v>0.80650406504065042</v>
      </c>
      <c r="M52" s="745">
        <v>124</v>
      </c>
      <c r="N52" s="761"/>
      <c r="O52" s="761"/>
      <c r="P52" s="750"/>
      <c r="Q52" s="762"/>
    </row>
    <row r="53" spans="1:17" ht="14.4" customHeight="1" x14ac:dyDescent="0.3">
      <c r="A53" s="743" t="s">
        <v>238</v>
      </c>
      <c r="B53" s="745" t="s">
        <v>5378</v>
      </c>
      <c r="C53" s="745" t="s">
        <v>3892</v>
      </c>
      <c r="D53" s="745" t="s">
        <v>5393</v>
      </c>
      <c r="E53" s="745" t="s">
        <v>5394</v>
      </c>
      <c r="F53" s="761">
        <v>4</v>
      </c>
      <c r="G53" s="761">
        <v>76</v>
      </c>
      <c r="H53" s="745">
        <v>1</v>
      </c>
      <c r="I53" s="745">
        <v>19</v>
      </c>
      <c r="J53" s="761"/>
      <c r="K53" s="761"/>
      <c r="L53" s="745"/>
      <c r="M53" s="745"/>
      <c r="N53" s="761">
        <v>2</v>
      </c>
      <c r="O53" s="761">
        <v>62</v>
      </c>
      <c r="P53" s="750">
        <v>0.81578947368421051</v>
      </c>
      <c r="Q53" s="762">
        <v>31</v>
      </c>
    </row>
    <row r="54" spans="1:17" ht="14.4" customHeight="1" x14ac:dyDescent="0.3">
      <c r="A54" s="743" t="s">
        <v>238</v>
      </c>
      <c r="B54" s="745" t="s">
        <v>5378</v>
      </c>
      <c r="C54" s="745" t="s">
        <v>3892</v>
      </c>
      <c r="D54" s="745" t="s">
        <v>5385</v>
      </c>
      <c r="E54" s="745" t="s">
        <v>5386</v>
      </c>
      <c r="F54" s="761">
        <v>19</v>
      </c>
      <c r="G54" s="761">
        <v>2679</v>
      </c>
      <c r="H54" s="745">
        <v>1</v>
      </c>
      <c r="I54" s="745">
        <v>141</v>
      </c>
      <c r="J54" s="761">
        <v>10</v>
      </c>
      <c r="K54" s="761">
        <v>1410</v>
      </c>
      <c r="L54" s="745">
        <v>0.52631578947368418</v>
      </c>
      <c r="M54" s="745">
        <v>141</v>
      </c>
      <c r="N54" s="761">
        <v>19</v>
      </c>
      <c r="O54" s="761">
        <v>2432</v>
      </c>
      <c r="P54" s="750">
        <v>0.90780141843971629</v>
      </c>
      <c r="Q54" s="762">
        <v>128</v>
      </c>
    </row>
    <row r="55" spans="1:17" ht="14.4" customHeight="1" x14ac:dyDescent="0.3">
      <c r="A55" s="743" t="s">
        <v>238</v>
      </c>
      <c r="B55" s="745" t="s">
        <v>5378</v>
      </c>
      <c r="C55" s="745" t="s">
        <v>3892</v>
      </c>
      <c r="D55" s="745" t="s">
        <v>5397</v>
      </c>
      <c r="E55" s="745" t="s">
        <v>5398</v>
      </c>
      <c r="F55" s="761">
        <v>5</v>
      </c>
      <c r="G55" s="761">
        <v>1080</v>
      </c>
      <c r="H55" s="745">
        <v>1</v>
      </c>
      <c r="I55" s="745">
        <v>216</v>
      </c>
      <c r="J55" s="761">
        <v>10</v>
      </c>
      <c r="K55" s="761">
        <v>1630</v>
      </c>
      <c r="L55" s="745">
        <v>1.5092592592592593</v>
      </c>
      <c r="M55" s="745">
        <v>163</v>
      </c>
      <c r="N55" s="761">
        <v>4</v>
      </c>
      <c r="O55" s="761">
        <v>654</v>
      </c>
      <c r="P55" s="750">
        <v>0.60555555555555551</v>
      </c>
      <c r="Q55" s="762">
        <v>163.5</v>
      </c>
    </row>
    <row r="56" spans="1:17" ht="14.4" customHeight="1" x14ac:dyDescent="0.3">
      <c r="A56" s="743" t="s">
        <v>238</v>
      </c>
      <c r="B56" s="745" t="s">
        <v>5378</v>
      </c>
      <c r="C56" s="745" t="s">
        <v>3893</v>
      </c>
      <c r="D56" s="745" t="s">
        <v>5389</v>
      </c>
      <c r="E56" s="745" t="s">
        <v>5390</v>
      </c>
      <c r="F56" s="761">
        <v>42</v>
      </c>
      <c r="G56" s="761">
        <v>1428</v>
      </c>
      <c r="H56" s="745">
        <v>1</v>
      </c>
      <c r="I56" s="745">
        <v>34</v>
      </c>
      <c r="J56" s="761">
        <v>37</v>
      </c>
      <c r="K56" s="761">
        <v>1258</v>
      </c>
      <c r="L56" s="745">
        <v>0.88095238095238093</v>
      </c>
      <c r="M56" s="745">
        <v>34</v>
      </c>
      <c r="N56" s="761">
        <v>34</v>
      </c>
      <c r="O56" s="761">
        <v>1184</v>
      </c>
      <c r="P56" s="750">
        <v>0.82913165266106448</v>
      </c>
      <c r="Q56" s="762">
        <v>34.823529411764703</v>
      </c>
    </row>
    <row r="57" spans="1:17" ht="14.4" customHeight="1" x14ac:dyDescent="0.3">
      <c r="A57" s="743" t="s">
        <v>238</v>
      </c>
      <c r="B57" s="745" t="s">
        <v>5378</v>
      </c>
      <c r="C57" s="745" t="s">
        <v>3893</v>
      </c>
      <c r="D57" s="745" t="s">
        <v>5391</v>
      </c>
      <c r="E57" s="745" t="s">
        <v>5392</v>
      </c>
      <c r="F57" s="761">
        <v>1</v>
      </c>
      <c r="G57" s="761">
        <v>433</v>
      </c>
      <c r="H57" s="745">
        <v>1</v>
      </c>
      <c r="I57" s="745">
        <v>433</v>
      </c>
      <c r="J57" s="761">
        <v>2</v>
      </c>
      <c r="K57" s="761">
        <v>654</v>
      </c>
      <c r="L57" s="745">
        <v>1.5103926096997691</v>
      </c>
      <c r="M57" s="745">
        <v>327</v>
      </c>
      <c r="N57" s="761">
        <v>1</v>
      </c>
      <c r="O57" s="761">
        <v>327</v>
      </c>
      <c r="P57" s="750">
        <v>0.75519630484988454</v>
      </c>
      <c r="Q57" s="762">
        <v>327</v>
      </c>
    </row>
    <row r="58" spans="1:17" ht="14.4" customHeight="1" x14ac:dyDescent="0.3">
      <c r="A58" s="743" t="s">
        <v>238</v>
      </c>
      <c r="B58" s="745" t="s">
        <v>5378</v>
      </c>
      <c r="C58" s="745" t="s">
        <v>3893</v>
      </c>
      <c r="D58" s="745" t="s">
        <v>5379</v>
      </c>
      <c r="E58" s="745" t="s">
        <v>5380</v>
      </c>
      <c r="F58" s="761">
        <v>9</v>
      </c>
      <c r="G58" s="761">
        <v>0</v>
      </c>
      <c r="H58" s="745"/>
      <c r="I58" s="745">
        <v>0</v>
      </c>
      <c r="J58" s="761">
        <v>8</v>
      </c>
      <c r="K58" s="761">
        <v>0</v>
      </c>
      <c r="L58" s="745"/>
      <c r="M58" s="745">
        <v>0</v>
      </c>
      <c r="N58" s="761">
        <v>6</v>
      </c>
      <c r="O58" s="761">
        <v>0</v>
      </c>
      <c r="P58" s="750"/>
      <c r="Q58" s="762">
        <v>0</v>
      </c>
    </row>
    <row r="59" spans="1:17" ht="14.4" customHeight="1" x14ac:dyDescent="0.3">
      <c r="A59" s="743" t="s">
        <v>238</v>
      </c>
      <c r="B59" s="745" t="s">
        <v>5378</v>
      </c>
      <c r="C59" s="745" t="s">
        <v>3893</v>
      </c>
      <c r="D59" s="745" t="s">
        <v>5381</v>
      </c>
      <c r="E59" s="745" t="s">
        <v>5382</v>
      </c>
      <c r="F59" s="761">
        <v>20</v>
      </c>
      <c r="G59" s="761">
        <v>500</v>
      </c>
      <c r="H59" s="745">
        <v>1</v>
      </c>
      <c r="I59" s="745">
        <v>25</v>
      </c>
      <c r="J59" s="761">
        <v>20</v>
      </c>
      <c r="K59" s="761">
        <v>700</v>
      </c>
      <c r="L59" s="745">
        <v>1.4</v>
      </c>
      <c r="M59" s="745">
        <v>35</v>
      </c>
      <c r="N59" s="761">
        <v>18</v>
      </c>
      <c r="O59" s="761">
        <v>643</v>
      </c>
      <c r="P59" s="750">
        <v>1.286</v>
      </c>
      <c r="Q59" s="762">
        <v>35.722222222222221</v>
      </c>
    </row>
    <row r="60" spans="1:17" ht="14.4" customHeight="1" x14ac:dyDescent="0.3">
      <c r="A60" s="743" t="s">
        <v>238</v>
      </c>
      <c r="B60" s="745" t="s">
        <v>5378</v>
      </c>
      <c r="C60" s="745" t="s">
        <v>3893</v>
      </c>
      <c r="D60" s="745" t="s">
        <v>5383</v>
      </c>
      <c r="E60" s="745" t="s">
        <v>5384</v>
      </c>
      <c r="F60" s="761">
        <v>2</v>
      </c>
      <c r="G60" s="761">
        <v>246</v>
      </c>
      <c r="H60" s="745">
        <v>1</v>
      </c>
      <c r="I60" s="745">
        <v>123</v>
      </c>
      <c r="J60" s="761">
        <v>2</v>
      </c>
      <c r="K60" s="761">
        <v>248</v>
      </c>
      <c r="L60" s="745">
        <v>1.0081300813008129</v>
      </c>
      <c r="M60" s="745">
        <v>124</v>
      </c>
      <c r="N60" s="761">
        <v>3</v>
      </c>
      <c r="O60" s="761">
        <v>374</v>
      </c>
      <c r="P60" s="750">
        <v>1.5203252032520325</v>
      </c>
      <c r="Q60" s="762">
        <v>124.66666666666667</v>
      </c>
    </row>
    <row r="61" spans="1:17" ht="14.4" customHeight="1" x14ac:dyDescent="0.3">
      <c r="A61" s="743" t="s">
        <v>238</v>
      </c>
      <c r="B61" s="745" t="s">
        <v>5378</v>
      </c>
      <c r="C61" s="745" t="s">
        <v>3893</v>
      </c>
      <c r="D61" s="745" t="s">
        <v>5393</v>
      </c>
      <c r="E61" s="745" t="s">
        <v>5394</v>
      </c>
      <c r="F61" s="761">
        <v>1</v>
      </c>
      <c r="G61" s="761">
        <v>19</v>
      </c>
      <c r="H61" s="745">
        <v>1</v>
      </c>
      <c r="I61" s="745">
        <v>19</v>
      </c>
      <c r="J61" s="761"/>
      <c r="K61" s="761"/>
      <c r="L61" s="745"/>
      <c r="M61" s="745"/>
      <c r="N61" s="761"/>
      <c r="O61" s="761"/>
      <c r="P61" s="750"/>
      <c r="Q61" s="762"/>
    </row>
    <row r="62" spans="1:17" ht="14.4" customHeight="1" x14ac:dyDescent="0.3">
      <c r="A62" s="743" t="s">
        <v>238</v>
      </c>
      <c r="B62" s="745" t="s">
        <v>5378</v>
      </c>
      <c r="C62" s="745" t="s">
        <v>3893</v>
      </c>
      <c r="D62" s="745" t="s">
        <v>5395</v>
      </c>
      <c r="E62" s="745" t="s">
        <v>5396</v>
      </c>
      <c r="F62" s="761">
        <v>1</v>
      </c>
      <c r="G62" s="761">
        <v>644</v>
      </c>
      <c r="H62" s="745">
        <v>1</v>
      </c>
      <c r="I62" s="745">
        <v>644</v>
      </c>
      <c r="J62" s="761">
        <v>1</v>
      </c>
      <c r="K62" s="761">
        <v>645</v>
      </c>
      <c r="L62" s="745">
        <v>1.0015527950310559</v>
      </c>
      <c r="M62" s="745">
        <v>645</v>
      </c>
      <c r="N62" s="761"/>
      <c r="O62" s="761"/>
      <c r="P62" s="750"/>
      <c r="Q62" s="762"/>
    </row>
    <row r="63" spans="1:17" ht="14.4" customHeight="1" x14ac:dyDescent="0.3">
      <c r="A63" s="743" t="s">
        <v>238</v>
      </c>
      <c r="B63" s="745" t="s">
        <v>5378</v>
      </c>
      <c r="C63" s="745" t="s">
        <v>3893</v>
      </c>
      <c r="D63" s="745" t="s">
        <v>5397</v>
      </c>
      <c r="E63" s="745" t="s">
        <v>5398</v>
      </c>
      <c r="F63" s="761">
        <v>1</v>
      </c>
      <c r="G63" s="761">
        <v>216</v>
      </c>
      <c r="H63" s="745">
        <v>1</v>
      </c>
      <c r="I63" s="745">
        <v>216</v>
      </c>
      <c r="J63" s="761">
        <v>1</v>
      </c>
      <c r="K63" s="761">
        <v>163</v>
      </c>
      <c r="L63" s="745">
        <v>0.75462962962962965</v>
      </c>
      <c r="M63" s="745">
        <v>163</v>
      </c>
      <c r="N63" s="761">
        <v>2</v>
      </c>
      <c r="O63" s="761">
        <v>327</v>
      </c>
      <c r="P63" s="750">
        <v>1.5138888888888888</v>
      </c>
      <c r="Q63" s="762">
        <v>163.5</v>
      </c>
    </row>
    <row r="64" spans="1:17" ht="14.4" customHeight="1" x14ac:dyDescent="0.3">
      <c r="A64" s="743" t="s">
        <v>238</v>
      </c>
      <c r="B64" s="745" t="s">
        <v>5378</v>
      </c>
      <c r="C64" s="745" t="s">
        <v>3893</v>
      </c>
      <c r="D64" s="745" t="s">
        <v>5399</v>
      </c>
      <c r="E64" s="745" t="s">
        <v>5366</v>
      </c>
      <c r="F64" s="761">
        <v>2</v>
      </c>
      <c r="G64" s="761">
        <v>566</v>
      </c>
      <c r="H64" s="745">
        <v>1</v>
      </c>
      <c r="I64" s="745">
        <v>283</v>
      </c>
      <c r="J64" s="761"/>
      <c r="K64" s="761"/>
      <c r="L64" s="745"/>
      <c r="M64" s="745"/>
      <c r="N64" s="761"/>
      <c r="O64" s="761"/>
      <c r="P64" s="750"/>
      <c r="Q64" s="762"/>
    </row>
    <row r="65" spans="1:17" ht="14.4" customHeight="1" x14ac:dyDescent="0.3">
      <c r="A65" s="743" t="s">
        <v>238</v>
      </c>
      <c r="B65" s="745" t="s">
        <v>5378</v>
      </c>
      <c r="C65" s="745" t="s">
        <v>3894</v>
      </c>
      <c r="D65" s="745" t="s">
        <v>5389</v>
      </c>
      <c r="E65" s="745" t="s">
        <v>5390</v>
      </c>
      <c r="F65" s="761">
        <v>38</v>
      </c>
      <c r="G65" s="761">
        <v>1292</v>
      </c>
      <c r="H65" s="745">
        <v>1</v>
      </c>
      <c r="I65" s="745">
        <v>34</v>
      </c>
      <c r="J65" s="761">
        <v>37</v>
      </c>
      <c r="K65" s="761">
        <v>1258</v>
      </c>
      <c r="L65" s="745">
        <v>0.97368421052631582</v>
      </c>
      <c r="M65" s="745">
        <v>34</v>
      </c>
      <c r="N65" s="761">
        <v>33</v>
      </c>
      <c r="O65" s="761">
        <v>1144</v>
      </c>
      <c r="P65" s="750">
        <v>0.88544891640866874</v>
      </c>
      <c r="Q65" s="762">
        <v>34.666666666666664</v>
      </c>
    </row>
    <row r="66" spans="1:17" ht="14.4" customHeight="1" x14ac:dyDescent="0.3">
      <c r="A66" s="743" t="s">
        <v>238</v>
      </c>
      <c r="B66" s="745" t="s">
        <v>5378</v>
      </c>
      <c r="C66" s="745" t="s">
        <v>3894</v>
      </c>
      <c r="D66" s="745" t="s">
        <v>5391</v>
      </c>
      <c r="E66" s="745" t="s">
        <v>5392</v>
      </c>
      <c r="F66" s="761">
        <v>11</v>
      </c>
      <c r="G66" s="761">
        <v>4763</v>
      </c>
      <c r="H66" s="745">
        <v>1</v>
      </c>
      <c r="I66" s="745">
        <v>433</v>
      </c>
      <c r="J66" s="761">
        <v>8</v>
      </c>
      <c r="K66" s="761">
        <v>2616</v>
      </c>
      <c r="L66" s="745">
        <v>0.54923367625446151</v>
      </c>
      <c r="M66" s="745">
        <v>327</v>
      </c>
      <c r="N66" s="761">
        <v>6</v>
      </c>
      <c r="O66" s="761">
        <v>1971</v>
      </c>
      <c r="P66" s="750">
        <v>0.4138148225908041</v>
      </c>
      <c r="Q66" s="762">
        <v>328.5</v>
      </c>
    </row>
    <row r="67" spans="1:17" ht="14.4" customHeight="1" x14ac:dyDescent="0.3">
      <c r="A67" s="743" t="s">
        <v>238</v>
      </c>
      <c r="B67" s="745" t="s">
        <v>5378</v>
      </c>
      <c r="C67" s="745" t="s">
        <v>3894</v>
      </c>
      <c r="D67" s="745" t="s">
        <v>5379</v>
      </c>
      <c r="E67" s="745" t="s">
        <v>5380</v>
      </c>
      <c r="F67" s="761">
        <v>24</v>
      </c>
      <c r="G67" s="761">
        <v>0</v>
      </c>
      <c r="H67" s="745"/>
      <c r="I67" s="745">
        <v>0</v>
      </c>
      <c r="J67" s="761"/>
      <c r="K67" s="761"/>
      <c r="L67" s="745"/>
      <c r="M67" s="745"/>
      <c r="N67" s="761">
        <v>2</v>
      </c>
      <c r="O67" s="761">
        <v>0</v>
      </c>
      <c r="P67" s="750"/>
      <c r="Q67" s="762">
        <v>0</v>
      </c>
    </row>
    <row r="68" spans="1:17" ht="14.4" customHeight="1" x14ac:dyDescent="0.3">
      <c r="A68" s="743" t="s">
        <v>238</v>
      </c>
      <c r="B68" s="745" t="s">
        <v>5378</v>
      </c>
      <c r="C68" s="745" t="s">
        <v>3894</v>
      </c>
      <c r="D68" s="745" t="s">
        <v>5401</v>
      </c>
      <c r="E68" s="745" t="s">
        <v>5402</v>
      </c>
      <c r="F68" s="761">
        <v>0</v>
      </c>
      <c r="G68" s="761">
        <v>0</v>
      </c>
      <c r="H68" s="745"/>
      <c r="I68" s="745"/>
      <c r="J68" s="761"/>
      <c r="K68" s="761"/>
      <c r="L68" s="745"/>
      <c r="M68" s="745"/>
      <c r="N68" s="761"/>
      <c r="O68" s="761"/>
      <c r="P68" s="750"/>
      <c r="Q68" s="762"/>
    </row>
    <row r="69" spans="1:17" ht="14.4" customHeight="1" x14ac:dyDescent="0.3">
      <c r="A69" s="743" t="s">
        <v>238</v>
      </c>
      <c r="B69" s="745" t="s">
        <v>5378</v>
      </c>
      <c r="C69" s="745" t="s">
        <v>3894</v>
      </c>
      <c r="D69" s="745" t="s">
        <v>5381</v>
      </c>
      <c r="E69" s="745" t="s">
        <v>5382</v>
      </c>
      <c r="F69" s="761">
        <v>29</v>
      </c>
      <c r="G69" s="761">
        <v>725</v>
      </c>
      <c r="H69" s="745">
        <v>1</v>
      </c>
      <c r="I69" s="745">
        <v>25</v>
      </c>
      <c r="J69" s="761">
        <v>35</v>
      </c>
      <c r="K69" s="761">
        <v>1225</v>
      </c>
      <c r="L69" s="745">
        <v>1.6896551724137931</v>
      </c>
      <c r="M69" s="745">
        <v>35</v>
      </c>
      <c r="N69" s="761">
        <v>26</v>
      </c>
      <c r="O69" s="761">
        <v>927</v>
      </c>
      <c r="P69" s="750">
        <v>1.2786206896551724</v>
      </c>
      <c r="Q69" s="762">
        <v>35.653846153846153</v>
      </c>
    </row>
    <row r="70" spans="1:17" ht="14.4" customHeight="1" x14ac:dyDescent="0.3">
      <c r="A70" s="743" t="s">
        <v>238</v>
      </c>
      <c r="B70" s="745" t="s">
        <v>5378</v>
      </c>
      <c r="C70" s="745" t="s">
        <v>3894</v>
      </c>
      <c r="D70" s="745" t="s">
        <v>5383</v>
      </c>
      <c r="E70" s="745" t="s">
        <v>5384</v>
      </c>
      <c r="F70" s="761">
        <v>21</v>
      </c>
      <c r="G70" s="761">
        <v>2583</v>
      </c>
      <c r="H70" s="745">
        <v>1</v>
      </c>
      <c r="I70" s="745">
        <v>123</v>
      </c>
      <c r="J70" s="761">
        <v>22</v>
      </c>
      <c r="K70" s="761">
        <v>2728</v>
      </c>
      <c r="L70" s="745">
        <v>1.0561362756484707</v>
      </c>
      <c r="M70" s="745">
        <v>124</v>
      </c>
      <c r="N70" s="761">
        <v>18</v>
      </c>
      <c r="O70" s="761">
        <v>2241</v>
      </c>
      <c r="P70" s="750">
        <v>0.86759581881533099</v>
      </c>
      <c r="Q70" s="762">
        <v>124.5</v>
      </c>
    </row>
    <row r="71" spans="1:17" ht="14.4" customHeight="1" x14ac:dyDescent="0.3">
      <c r="A71" s="743" t="s">
        <v>238</v>
      </c>
      <c r="B71" s="745" t="s">
        <v>5378</v>
      </c>
      <c r="C71" s="745" t="s">
        <v>3894</v>
      </c>
      <c r="D71" s="745" t="s">
        <v>5395</v>
      </c>
      <c r="E71" s="745" t="s">
        <v>5396</v>
      </c>
      <c r="F71" s="761">
        <v>3</v>
      </c>
      <c r="G71" s="761">
        <v>1932</v>
      </c>
      <c r="H71" s="745">
        <v>1</v>
      </c>
      <c r="I71" s="745">
        <v>644</v>
      </c>
      <c r="J71" s="761"/>
      <c r="K71" s="761"/>
      <c r="L71" s="745"/>
      <c r="M71" s="745"/>
      <c r="N71" s="761"/>
      <c r="O71" s="761"/>
      <c r="P71" s="750"/>
      <c r="Q71" s="762"/>
    </row>
    <row r="72" spans="1:17" ht="14.4" customHeight="1" x14ac:dyDescent="0.3">
      <c r="A72" s="743" t="s">
        <v>238</v>
      </c>
      <c r="B72" s="745" t="s">
        <v>5378</v>
      </c>
      <c r="C72" s="745" t="s">
        <v>3894</v>
      </c>
      <c r="D72" s="745" t="s">
        <v>5385</v>
      </c>
      <c r="E72" s="745" t="s">
        <v>5386</v>
      </c>
      <c r="F72" s="761">
        <v>9</v>
      </c>
      <c r="G72" s="761">
        <v>1269</v>
      </c>
      <c r="H72" s="745">
        <v>1</v>
      </c>
      <c r="I72" s="745">
        <v>141</v>
      </c>
      <c r="J72" s="761">
        <v>36</v>
      </c>
      <c r="K72" s="761">
        <v>5076</v>
      </c>
      <c r="L72" s="745">
        <v>4</v>
      </c>
      <c r="M72" s="745">
        <v>141</v>
      </c>
      <c r="N72" s="761">
        <v>20</v>
      </c>
      <c r="O72" s="761">
        <v>2690</v>
      </c>
      <c r="P72" s="750">
        <v>2.1197793538219072</v>
      </c>
      <c r="Q72" s="762">
        <v>134.5</v>
      </c>
    </row>
    <row r="73" spans="1:17" ht="14.4" customHeight="1" x14ac:dyDescent="0.3">
      <c r="A73" s="743" t="s">
        <v>238</v>
      </c>
      <c r="B73" s="745" t="s">
        <v>5378</v>
      </c>
      <c r="C73" s="745" t="s">
        <v>3894</v>
      </c>
      <c r="D73" s="745" t="s">
        <v>5397</v>
      </c>
      <c r="E73" s="745" t="s">
        <v>5398</v>
      </c>
      <c r="F73" s="761">
        <v>2</v>
      </c>
      <c r="G73" s="761">
        <v>432</v>
      </c>
      <c r="H73" s="745">
        <v>1</v>
      </c>
      <c r="I73" s="745">
        <v>216</v>
      </c>
      <c r="J73" s="761">
        <v>2</v>
      </c>
      <c r="K73" s="761">
        <v>326</v>
      </c>
      <c r="L73" s="745">
        <v>0.75462962962962965</v>
      </c>
      <c r="M73" s="745">
        <v>163</v>
      </c>
      <c r="N73" s="761"/>
      <c r="O73" s="761"/>
      <c r="P73" s="750"/>
      <c r="Q73" s="762"/>
    </row>
    <row r="74" spans="1:17" ht="14.4" customHeight="1" x14ac:dyDescent="0.3">
      <c r="A74" s="743" t="s">
        <v>5403</v>
      </c>
      <c r="B74" s="745" t="s">
        <v>5372</v>
      </c>
      <c r="C74" s="745" t="s">
        <v>5370</v>
      </c>
      <c r="D74" s="745" t="s">
        <v>5373</v>
      </c>
      <c r="E74" s="745" t="s">
        <v>5374</v>
      </c>
      <c r="F74" s="761">
        <v>0.4</v>
      </c>
      <c r="G74" s="761">
        <v>48.2</v>
      </c>
      <c r="H74" s="745">
        <v>1</v>
      </c>
      <c r="I74" s="745">
        <v>120.5</v>
      </c>
      <c r="J74" s="761"/>
      <c r="K74" s="761"/>
      <c r="L74" s="745"/>
      <c r="M74" s="745"/>
      <c r="N74" s="761">
        <v>0.2</v>
      </c>
      <c r="O74" s="761">
        <v>22.64</v>
      </c>
      <c r="P74" s="750">
        <v>0.46970954356846473</v>
      </c>
      <c r="Q74" s="762">
        <v>113.2</v>
      </c>
    </row>
    <row r="75" spans="1:17" ht="14.4" customHeight="1" x14ac:dyDescent="0.3">
      <c r="A75" s="743" t="s">
        <v>5403</v>
      </c>
      <c r="B75" s="745" t="s">
        <v>5372</v>
      </c>
      <c r="C75" s="745" t="s">
        <v>5370</v>
      </c>
      <c r="D75" s="745" t="s">
        <v>5376</v>
      </c>
      <c r="E75" s="745" t="s">
        <v>5377</v>
      </c>
      <c r="F75" s="761">
        <v>2</v>
      </c>
      <c r="G75" s="761">
        <v>225.32</v>
      </c>
      <c r="H75" s="745">
        <v>1</v>
      </c>
      <c r="I75" s="745">
        <v>112.66</v>
      </c>
      <c r="J75" s="761"/>
      <c r="K75" s="761"/>
      <c r="L75" s="745"/>
      <c r="M75" s="745"/>
      <c r="N75" s="761">
        <v>2</v>
      </c>
      <c r="O75" s="761">
        <v>118.86</v>
      </c>
      <c r="P75" s="750">
        <v>0.52751642109000529</v>
      </c>
      <c r="Q75" s="762">
        <v>59.43</v>
      </c>
    </row>
    <row r="76" spans="1:17" ht="14.4" customHeight="1" x14ac:dyDescent="0.3">
      <c r="A76" s="743" t="s">
        <v>5403</v>
      </c>
      <c r="B76" s="745" t="s">
        <v>5372</v>
      </c>
      <c r="C76" s="745" t="s">
        <v>3888</v>
      </c>
      <c r="D76" s="745" t="s">
        <v>5373</v>
      </c>
      <c r="E76" s="745" t="s">
        <v>5374</v>
      </c>
      <c r="F76" s="761">
        <v>15.200000000000001</v>
      </c>
      <c r="G76" s="761">
        <v>1759.81</v>
      </c>
      <c r="H76" s="745">
        <v>1</v>
      </c>
      <c r="I76" s="745">
        <v>115.77697368421052</v>
      </c>
      <c r="J76" s="761">
        <v>5.8</v>
      </c>
      <c r="K76" s="761">
        <v>704.99</v>
      </c>
      <c r="L76" s="745">
        <v>0.40060574721134667</v>
      </c>
      <c r="M76" s="745">
        <v>121.55000000000001</v>
      </c>
      <c r="N76" s="761">
        <v>18.8</v>
      </c>
      <c r="O76" s="761">
        <v>2128.16</v>
      </c>
      <c r="P76" s="750">
        <v>1.2093123689489205</v>
      </c>
      <c r="Q76" s="762">
        <v>113.19999999999999</v>
      </c>
    </row>
    <row r="77" spans="1:17" ht="14.4" customHeight="1" x14ac:dyDescent="0.3">
      <c r="A77" s="743" t="s">
        <v>5403</v>
      </c>
      <c r="B77" s="745" t="s">
        <v>5372</v>
      </c>
      <c r="C77" s="745" t="s">
        <v>3888</v>
      </c>
      <c r="D77" s="745" t="s">
        <v>5376</v>
      </c>
      <c r="E77" s="745" t="s">
        <v>5377</v>
      </c>
      <c r="F77" s="761">
        <v>62</v>
      </c>
      <c r="G77" s="761">
        <v>6818.48</v>
      </c>
      <c r="H77" s="745">
        <v>1</v>
      </c>
      <c r="I77" s="745">
        <v>109.97548387096774</v>
      </c>
      <c r="J77" s="761">
        <v>22</v>
      </c>
      <c r="K77" s="761">
        <v>1307.4599999999998</v>
      </c>
      <c r="L77" s="745">
        <v>0.19175241402775983</v>
      </c>
      <c r="M77" s="745">
        <v>59.429999999999993</v>
      </c>
      <c r="N77" s="761">
        <v>74</v>
      </c>
      <c r="O77" s="761">
        <v>4397.82</v>
      </c>
      <c r="P77" s="750">
        <v>0.64498539263882859</v>
      </c>
      <c r="Q77" s="762">
        <v>59.429999999999993</v>
      </c>
    </row>
    <row r="78" spans="1:17" ht="14.4" customHeight="1" x14ac:dyDescent="0.3">
      <c r="A78" s="743" t="s">
        <v>5403</v>
      </c>
      <c r="B78" s="745" t="s">
        <v>5372</v>
      </c>
      <c r="C78" s="745" t="s">
        <v>3889</v>
      </c>
      <c r="D78" s="745" t="s">
        <v>5373</v>
      </c>
      <c r="E78" s="745" t="s">
        <v>5374</v>
      </c>
      <c r="F78" s="761">
        <v>0.60000000000000009</v>
      </c>
      <c r="G78" s="761">
        <v>62.06</v>
      </c>
      <c r="H78" s="745">
        <v>1</v>
      </c>
      <c r="I78" s="745">
        <v>103.43333333333332</v>
      </c>
      <c r="J78" s="761">
        <v>0.4</v>
      </c>
      <c r="K78" s="761">
        <v>48.62</v>
      </c>
      <c r="L78" s="745">
        <v>0.7834353851111826</v>
      </c>
      <c r="M78" s="745">
        <v>121.54999999999998</v>
      </c>
      <c r="N78" s="761"/>
      <c r="O78" s="761"/>
      <c r="P78" s="750"/>
      <c r="Q78" s="762"/>
    </row>
    <row r="79" spans="1:17" ht="14.4" customHeight="1" x14ac:dyDescent="0.3">
      <c r="A79" s="743" t="s">
        <v>5403</v>
      </c>
      <c r="B79" s="745" t="s">
        <v>5372</v>
      </c>
      <c r="C79" s="745" t="s">
        <v>3891</v>
      </c>
      <c r="D79" s="745" t="s">
        <v>5373</v>
      </c>
      <c r="E79" s="745" t="s">
        <v>5374</v>
      </c>
      <c r="F79" s="761">
        <v>0.2</v>
      </c>
      <c r="G79" s="761">
        <v>24.1</v>
      </c>
      <c r="H79" s="745">
        <v>1</v>
      </c>
      <c r="I79" s="745">
        <v>120.5</v>
      </c>
      <c r="J79" s="761"/>
      <c r="K79" s="761"/>
      <c r="L79" s="745"/>
      <c r="M79" s="745"/>
      <c r="N79" s="761"/>
      <c r="O79" s="761"/>
      <c r="P79" s="750"/>
      <c r="Q79" s="762"/>
    </row>
    <row r="80" spans="1:17" ht="14.4" customHeight="1" x14ac:dyDescent="0.3">
      <c r="A80" s="743" t="s">
        <v>5403</v>
      </c>
      <c r="B80" s="745" t="s">
        <v>5372</v>
      </c>
      <c r="C80" s="745" t="s">
        <v>3891</v>
      </c>
      <c r="D80" s="745" t="s">
        <v>5376</v>
      </c>
      <c r="E80" s="745" t="s">
        <v>5377</v>
      </c>
      <c r="F80" s="761">
        <v>1</v>
      </c>
      <c r="G80" s="761">
        <v>112.66</v>
      </c>
      <c r="H80" s="745">
        <v>1</v>
      </c>
      <c r="I80" s="745">
        <v>112.66</v>
      </c>
      <c r="J80" s="761"/>
      <c r="K80" s="761"/>
      <c r="L80" s="745"/>
      <c r="M80" s="745"/>
      <c r="N80" s="761"/>
      <c r="O80" s="761"/>
      <c r="P80" s="750"/>
      <c r="Q80" s="762"/>
    </row>
    <row r="81" spans="1:17" ht="14.4" customHeight="1" x14ac:dyDescent="0.3">
      <c r="A81" s="743" t="s">
        <v>5403</v>
      </c>
      <c r="B81" s="745" t="s">
        <v>5372</v>
      </c>
      <c r="C81" s="745" t="s">
        <v>3892</v>
      </c>
      <c r="D81" s="745" t="s">
        <v>5373</v>
      </c>
      <c r="E81" s="745" t="s">
        <v>5374</v>
      </c>
      <c r="F81" s="761">
        <v>20.2</v>
      </c>
      <c r="G81" s="761">
        <v>2434.1</v>
      </c>
      <c r="H81" s="745">
        <v>1</v>
      </c>
      <c r="I81" s="745">
        <v>120.5</v>
      </c>
      <c r="J81" s="761">
        <v>29.2</v>
      </c>
      <c r="K81" s="761">
        <v>3489.14</v>
      </c>
      <c r="L81" s="745">
        <v>1.4334415184257014</v>
      </c>
      <c r="M81" s="745">
        <v>119.49109589041096</v>
      </c>
      <c r="N81" s="761">
        <v>28.4</v>
      </c>
      <c r="O81" s="761">
        <v>3214.88</v>
      </c>
      <c r="P81" s="750">
        <v>1.3207674294400396</v>
      </c>
      <c r="Q81" s="762">
        <v>113.2</v>
      </c>
    </row>
    <row r="82" spans="1:17" ht="14.4" customHeight="1" x14ac:dyDescent="0.3">
      <c r="A82" s="743" t="s">
        <v>5403</v>
      </c>
      <c r="B82" s="745" t="s">
        <v>5372</v>
      </c>
      <c r="C82" s="745" t="s">
        <v>3892</v>
      </c>
      <c r="D82" s="745" t="s">
        <v>5375</v>
      </c>
      <c r="E82" s="745" t="s">
        <v>5366</v>
      </c>
      <c r="F82" s="761">
        <v>13</v>
      </c>
      <c r="G82" s="761">
        <v>765.31</v>
      </c>
      <c r="H82" s="745">
        <v>1</v>
      </c>
      <c r="I82" s="745">
        <v>58.87</v>
      </c>
      <c r="J82" s="761"/>
      <c r="K82" s="761"/>
      <c r="L82" s="745"/>
      <c r="M82" s="745"/>
      <c r="N82" s="761"/>
      <c r="O82" s="761"/>
      <c r="P82" s="750"/>
      <c r="Q82" s="762"/>
    </row>
    <row r="83" spans="1:17" ht="14.4" customHeight="1" x14ac:dyDescent="0.3">
      <c r="A83" s="743" t="s">
        <v>5403</v>
      </c>
      <c r="B83" s="745" t="s">
        <v>5372</v>
      </c>
      <c r="C83" s="745" t="s">
        <v>3892</v>
      </c>
      <c r="D83" s="745" t="s">
        <v>5376</v>
      </c>
      <c r="E83" s="745" t="s">
        <v>5377</v>
      </c>
      <c r="F83" s="761">
        <v>89</v>
      </c>
      <c r="G83" s="761">
        <v>9471.94</v>
      </c>
      <c r="H83" s="745">
        <v>1</v>
      </c>
      <c r="I83" s="745">
        <v>106.42629213483147</v>
      </c>
      <c r="J83" s="761">
        <v>134</v>
      </c>
      <c r="K83" s="761">
        <v>8722.7000000000007</v>
      </c>
      <c r="L83" s="745">
        <v>0.92089899218111604</v>
      </c>
      <c r="M83" s="745">
        <v>65.094776119402994</v>
      </c>
      <c r="N83" s="761">
        <v>138</v>
      </c>
      <c r="O83" s="761">
        <v>8201.34</v>
      </c>
      <c r="P83" s="750">
        <v>0.86585641378640488</v>
      </c>
      <c r="Q83" s="762">
        <v>59.43</v>
      </c>
    </row>
    <row r="84" spans="1:17" ht="14.4" customHeight="1" x14ac:dyDescent="0.3">
      <c r="A84" s="743" t="s">
        <v>5403</v>
      </c>
      <c r="B84" s="745" t="s">
        <v>5372</v>
      </c>
      <c r="C84" s="745" t="s">
        <v>3893</v>
      </c>
      <c r="D84" s="745" t="s">
        <v>5373</v>
      </c>
      <c r="E84" s="745" t="s">
        <v>5374</v>
      </c>
      <c r="F84" s="761">
        <v>2.2000000000000002</v>
      </c>
      <c r="G84" s="761">
        <v>259.97000000000003</v>
      </c>
      <c r="H84" s="745">
        <v>1</v>
      </c>
      <c r="I84" s="745">
        <v>118.16818181818182</v>
      </c>
      <c r="J84" s="761">
        <v>2.8</v>
      </c>
      <c r="K84" s="761">
        <v>340.37</v>
      </c>
      <c r="L84" s="745">
        <v>1.3092664538215948</v>
      </c>
      <c r="M84" s="745">
        <v>121.5607142857143</v>
      </c>
      <c r="N84" s="761">
        <v>1</v>
      </c>
      <c r="O84" s="761">
        <v>113.2</v>
      </c>
      <c r="P84" s="750">
        <v>0.43543485786821551</v>
      </c>
      <c r="Q84" s="762">
        <v>113.2</v>
      </c>
    </row>
    <row r="85" spans="1:17" ht="14.4" customHeight="1" x14ac:dyDescent="0.3">
      <c r="A85" s="743" t="s">
        <v>5403</v>
      </c>
      <c r="B85" s="745" t="s">
        <v>5372</v>
      </c>
      <c r="C85" s="745" t="s">
        <v>3893</v>
      </c>
      <c r="D85" s="745" t="s">
        <v>5376</v>
      </c>
      <c r="E85" s="745" t="s">
        <v>5377</v>
      </c>
      <c r="F85" s="761"/>
      <c r="G85" s="761"/>
      <c r="H85" s="745"/>
      <c r="I85" s="745"/>
      <c r="J85" s="761">
        <v>1</v>
      </c>
      <c r="K85" s="761">
        <v>113.65</v>
      </c>
      <c r="L85" s="745"/>
      <c r="M85" s="745">
        <v>113.65</v>
      </c>
      <c r="N85" s="761">
        <v>5</v>
      </c>
      <c r="O85" s="761">
        <v>297.14999999999998</v>
      </c>
      <c r="P85" s="750"/>
      <c r="Q85" s="762">
        <v>59.429999999999993</v>
      </c>
    </row>
    <row r="86" spans="1:17" ht="14.4" customHeight="1" x14ac:dyDescent="0.3">
      <c r="A86" s="743" t="s">
        <v>5403</v>
      </c>
      <c r="B86" s="745" t="s">
        <v>5372</v>
      </c>
      <c r="C86" s="745" t="s">
        <v>3894</v>
      </c>
      <c r="D86" s="745" t="s">
        <v>5373</v>
      </c>
      <c r="E86" s="745" t="s">
        <v>5374</v>
      </c>
      <c r="F86" s="761">
        <v>11.399999999999999</v>
      </c>
      <c r="G86" s="761">
        <v>1373.6999999999998</v>
      </c>
      <c r="H86" s="745">
        <v>1</v>
      </c>
      <c r="I86" s="745">
        <v>120.5</v>
      </c>
      <c r="J86" s="761">
        <v>3.8</v>
      </c>
      <c r="K86" s="761">
        <v>461.89</v>
      </c>
      <c r="L86" s="745">
        <v>0.33623789764868606</v>
      </c>
      <c r="M86" s="745">
        <v>121.55</v>
      </c>
      <c r="N86" s="761">
        <v>15</v>
      </c>
      <c r="O86" s="761">
        <v>1698</v>
      </c>
      <c r="P86" s="750">
        <v>1.2360777462328021</v>
      </c>
      <c r="Q86" s="762">
        <v>113.2</v>
      </c>
    </row>
    <row r="87" spans="1:17" ht="14.4" customHeight="1" x14ac:dyDescent="0.3">
      <c r="A87" s="743" t="s">
        <v>5403</v>
      </c>
      <c r="B87" s="745" t="s">
        <v>5372</v>
      </c>
      <c r="C87" s="745" t="s">
        <v>3894</v>
      </c>
      <c r="D87" s="745" t="s">
        <v>5376</v>
      </c>
      <c r="E87" s="745" t="s">
        <v>5377</v>
      </c>
      <c r="F87" s="761">
        <v>55</v>
      </c>
      <c r="G87" s="761">
        <v>6196.3</v>
      </c>
      <c r="H87" s="745">
        <v>1</v>
      </c>
      <c r="I87" s="745">
        <v>112.66</v>
      </c>
      <c r="J87" s="761">
        <v>19</v>
      </c>
      <c r="K87" s="761">
        <v>1129.17</v>
      </c>
      <c r="L87" s="745">
        <v>0.18223294546745639</v>
      </c>
      <c r="M87" s="745">
        <v>59.430000000000007</v>
      </c>
      <c r="N87" s="761">
        <v>74</v>
      </c>
      <c r="O87" s="761">
        <v>4397.8200000000006</v>
      </c>
      <c r="P87" s="750">
        <v>0.70974936655746179</v>
      </c>
      <c r="Q87" s="762">
        <v>59.430000000000007</v>
      </c>
    </row>
    <row r="88" spans="1:17" ht="14.4" customHeight="1" x14ac:dyDescent="0.3">
      <c r="A88" s="743" t="s">
        <v>5403</v>
      </c>
      <c r="B88" s="745" t="s">
        <v>5378</v>
      </c>
      <c r="C88" s="745" t="s">
        <v>5370</v>
      </c>
      <c r="D88" s="745" t="s">
        <v>5404</v>
      </c>
      <c r="E88" s="745" t="s">
        <v>5405</v>
      </c>
      <c r="F88" s="761"/>
      <c r="G88" s="761"/>
      <c r="H88" s="745"/>
      <c r="I88" s="745"/>
      <c r="J88" s="761">
        <v>3</v>
      </c>
      <c r="K88" s="761">
        <v>336</v>
      </c>
      <c r="L88" s="745"/>
      <c r="M88" s="745">
        <v>112</v>
      </c>
      <c r="N88" s="761">
        <v>22</v>
      </c>
      <c r="O88" s="761">
        <v>2479</v>
      </c>
      <c r="P88" s="750"/>
      <c r="Q88" s="762">
        <v>112.68181818181819</v>
      </c>
    </row>
    <row r="89" spans="1:17" ht="14.4" customHeight="1" x14ac:dyDescent="0.3">
      <c r="A89" s="743" t="s">
        <v>5403</v>
      </c>
      <c r="B89" s="745" t="s">
        <v>5378</v>
      </c>
      <c r="C89" s="745" t="s">
        <v>5370</v>
      </c>
      <c r="D89" s="745" t="s">
        <v>5387</v>
      </c>
      <c r="E89" s="745" t="s">
        <v>5388</v>
      </c>
      <c r="F89" s="761"/>
      <c r="G89" s="761"/>
      <c r="H89" s="745"/>
      <c r="I89" s="745"/>
      <c r="J89" s="761"/>
      <c r="K89" s="761"/>
      <c r="L89" s="745"/>
      <c r="M89" s="745"/>
      <c r="N89" s="761">
        <v>7</v>
      </c>
      <c r="O89" s="761">
        <v>565</v>
      </c>
      <c r="P89" s="750"/>
      <c r="Q89" s="762">
        <v>80.714285714285708</v>
      </c>
    </row>
    <row r="90" spans="1:17" ht="14.4" customHeight="1" x14ac:dyDescent="0.3">
      <c r="A90" s="743" t="s">
        <v>5403</v>
      </c>
      <c r="B90" s="745" t="s">
        <v>5378</v>
      </c>
      <c r="C90" s="745" t="s">
        <v>5370</v>
      </c>
      <c r="D90" s="745" t="s">
        <v>5379</v>
      </c>
      <c r="E90" s="745" t="s">
        <v>5380</v>
      </c>
      <c r="F90" s="761"/>
      <c r="G90" s="761"/>
      <c r="H90" s="745"/>
      <c r="I90" s="745"/>
      <c r="J90" s="761"/>
      <c r="K90" s="761"/>
      <c r="L90" s="745"/>
      <c r="M90" s="745"/>
      <c r="N90" s="761">
        <v>1</v>
      </c>
      <c r="O90" s="761">
        <v>0</v>
      </c>
      <c r="P90" s="750"/>
      <c r="Q90" s="762">
        <v>0</v>
      </c>
    </row>
    <row r="91" spans="1:17" ht="14.4" customHeight="1" x14ac:dyDescent="0.3">
      <c r="A91" s="743" t="s">
        <v>5403</v>
      </c>
      <c r="B91" s="745" t="s">
        <v>5378</v>
      </c>
      <c r="C91" s="745" t="s">
        <v>5370</v>
      </c>
      <c r="D91" s="745" t="s">
        <v>5381</v>
      </c>
      <c r="E91" s="745" t="s">
        <v>5382</v>
      </c>
      <c r="F91" s="761"/>
      <c r="G91" s="761"/>
      <c r="H91" s="745"/>
      <c r="I91" s="745"/>
      <c r="J91" s="761">
        <v>5</v>
      </c>
      <c r="K91" s="761">
        <v>175</v>
      </c>
      <c r="L91" s="745"/>
      <c r="M91" s="745">
        <v>35</v>
      </c>
      <c r="N91" s="761">
        <v>37</v>
      </c>
      <c r="O91" s="761">
        <v>1319</v>
      </c>
      <c r="P91" s="750"/>
      <c r="Q91" s="762">
        <v>35.648648648648646</v>
      </c>
    </row>
    <row r="92" spans="1:17" ht="14.4" customHeight="1" x14ac:dyDescent="0.3">
      <c r="A92" s="743" t="s">
        <v>5403</v>
      </c>
      <c r="B92" s="745" t="s">
        <v>5378</v>
      </c>
      <c r="C92" s="745" t="s">
        <v>5370</v>
      </c>
      <c r="D92" s="745" t="s">
        <v>5385</v>
      </c>
      <c r="E92" s="745" t="s">
        <v>5386</v>
      </c>
      <c r="F92" s="761">
        <v>2</v>
      </c>
      <c r="G92" s="761">
        <v>282</v>
      </c>
      <c r="H92" s="745">
        <v>1</v>
      </c>
      <c r="I92" s="745">
        <v>141</v>
      </c>
      <c r="J92" s="761"/>
      <c r="K92" s="761"/>
      <c r="L92" s="745"/>
      <c r="M92" s="745"/>
      <c r="N92" s="761">
        <v>1</v>
      </c>
      <c r="O92" s="761">
        <v>128</v>
      </c>
      <c r="P92" s="750">
        <v>0.45390070921985815</v>
      </c>
      <c r="Q92" s="762">
        <v>128</v>
      </c>
    </row>
    <row r="93" spans="1:17" ht="14.4" customHeight="1" x14ac:dyDescent="0.3">
      <c r="A93" s="743" t="s">
        <v>5403</v>
      </c>
      <c r="B93" s="745" t="s">
        <v>5378</v>
      </c>
      <c r="C93" s="745" t="s">
        <v>5370</v>
      </c>
      <c r="D93" s="745" t="s">
        <v>5406</v>
      </c>
      <c r="E93" s="745" t="s">
        <v>5407</v>
      </c>
      <c r="F93" s="761"/>
      <c r="G93" s="761"/>
      <c r="H93" s="745"/>
      <c r="I93" s="745"/>
      <c r="J93" s="761">
        <v>1</v>
      </c>
      <c r="K93" s="761">
        <v>163</v>
      </c>
      <c r="L93" s="745"/>
      <c r="M93" s="745">
        <v>163</v>
      </c>
      <c r="N93" s="761"/>
      <c r="O93" s="761"/>
      <c r="P93" s="750"/>
      <c r="Q93" s="762"/>
    </row>
    <row r="94" spans="1:17" ht="14.4" customHeight="1" x14ac:dyDescent="0.3">
      <c r="A94" s="743" t="s">
        <v>5403</v>
      </c>
      <c r="B94" s="745" t="s">
        <v>5378</v>
      </c>
      <c r="C94" s="745" t="s">
        <v>3888</v>
      </c>
      <c r="D94" s="745" t="s">
        <v>5404</v>
      </c>
      <c r="E94" s="745" t="s">
        <v>5405</v>
      </c>
      <c r="F94" s="761">
        <v>39</v>
      </c>
      <c r="G94" s="761">
        <v>2418</v>
      </c>
      <c r="H94" s="745">
        <v>1</v>
      </c>
      <c r="I94" s="745">
        <v>62</v>
      </c>
      <c r="J94" s="761">
        <v>52</v>
      </c>
      <c r="K94" s="761">
        <v>5824</v>
      </c>
      <c r="L94" s="745">
        <v>2.4086021505376345</v>
      </c>
      <c r="M94" s="745">
        <v>112</v>
      </c>
      <c r="N94" s="761">
        <v>47</v>
      </c>
      <c r="O94" s="761">
        <v>5286</v>
      </c>
      <c r="P94" s="750">
        <v>2.1861042183622827</v>
      </c>
      <c r="Q94" s="762">
        <v>112.46808510638297</v>
      </c>
    </row>
    <row r="95" spans="1:17" ht="14.4" customHeight="1" x14ac:dyDescent="0.3">
      <c r="A95" s="743" t="s">
        <v>5403</v>
      </c>
      <c r="B95" s="745" t="s">
        <v>5378</v>
      </c>
      <c r="C95" s="745" t="s">
        <v>3888</v>
      </c>
      <c r="D95" s="745" t="s">
        <v>5387</v>
      </c>
      <c r="E95" s="745" t="s">
        <v>5388</v>
      </c>
      <c r="F95" s="761"/>
      <c r="G95" s="761"/>
      <c r="H95" s="745"/>
      <c r="I95" s="745"/>
      <c r="J95" s="761">
        <v>9</v>
      </c>
      <c r="K95" s="761">
        <v>720</v>
      </c>
      <c r="L95" s="745"/>
      <c r="M95" s="745">
        <v>80</v>
      </c>
      <c r="N95" s="761">
        <v>3</v>
      </c>
      <c r="O95" s="761">
        <v>243</v>
      </c>
      <c r="P95" s="750"/>
      <c r="Q95" s="762">
        <v>81</v>
      </c>
    </row>
    <row r="96" spans="1:17" ht="14.4" customHeight="1" x14ac:dyDescent="0.3">
      <c r="A96" s="743" t="s">
        <v>5403</v>
      </c>
      <c r="B96" s="745" t="s">
        <v>5378</v>
      </c>
      <c r="C96" s="745" t="s">
        <v>3888</v>
      </c>
      <c r="D96" s="745" t="s">
        <v>5389</v>
      </c>
      <c r="E96" s="745" t="s">
        <v>5390</v>
      </c>
      <c r="F96" s="761">
        <v>189</v>
      </c>
      <c r="G96" s="761">
        <v>6426</v>
      </c>
      <c r="H96" s="745">
        <v>1</v>
      </c>
      <c r="I96" s="745">
        <v>34</v>
      </c>
      <c r="J96" s="761">
        <v>225</v>
      </c>
      <c r="K96" s="761">
        <v>7650</v>
      </c>
      <c r="L96" s="745">
        <v>1.1904761904761905</v>
      </c>
      <c r="M96" s="745">
        <v>34</v>
      </c>
      <c r="N96" s="761">
        <v>227</v>
      </c>
      <c r="O96" s="761">
        <v>7868</v>
      </c>
      <c r="P96" s="750">
        <v>1.224400871459695</v>
      </c>
      <c r="Q96" s="762">
        <v>34.66079295154185</v>
      </c>
    </row>
    <row r="97" spans="1:17" ht="14.4" customHeight="1" x14ac:dyDescent="0.3">
      <c r="A97" s="743" t="s">
        <v>5403</v>
      </c>
      <c r="B97" s="745" t="s">
        <v>5378</v>
      </c>
      <c r="C97" s="745" t="s">
        <v>3888</v>
      </c>
      <c r="D97" s="745" t="s">
        <v>5408</v>
      </c>
      <c r="E97" s="745" t="s">
        <v>5409</v>
      </c>
      <c r="F97" s="761"/>
      <c r="G97" s="761"/>
      <c r="H97" s="745"/>
      <c r="I97" s="745"/>
      <c r="J97" s="761">
        <v>2</v>
      </c>
      <c r="K97" s="761">
        <v>10</v>
      </c>
      <c r="L97" s="745"/>
      <c r="M97" s="745">
        <v>5</v>
      </c>
      <c r="N97" s="761"/>
      <c r="O97" s="761"/>
      <c r="P97" s="750"/>
      <c r="Q97" s="762"/>
    </row>
    <row r="98" spans="1:17" ht="14.4" customHeight="1" x14ac:dyDescent="0.3">
      <c r="A98" s="743" t="s">
        <v>5403</v>
      </c>
      <c r="B98" s="745" t="s">
        <v>5378</v>
      </c>
      <c r="C98" s="745" t="s">
        <v>3888</v>
      </c>
      <c r="D98" s="745" t="s">
        <v>5410</v>
      </c>
      <c r="E98" s="745" t="s">
        <v>5411</v>
      </c>
      <c r="F98" s="761">
        <v>15</v>
      </c>
      <c r="G98" s="761">
        <v>6120</v>
      </c>
      <c r="H98" s="745">
        <v>1</v>
      </c>
      <c r="I98" s="745">
        <v>408</v>
      </c>
      <c r="J98" s="761">
        <v>12</v>
      </c>
      <c r="K98" s="761">
        <v>4932</v>
      </c>
      <c r="L98" s="745">
        <v>0.80588235294117649</v>
      </c>
      <c r="M98" s="745">
        <v>411</v>
      </c>
      <c r="N98" s="761">
        <v>6</v>
      </c>
      <c r="O98" s="761">
        <v>2472</v>
      </c>
      <c r="P98" s="750">
        <v>0.40392156862745099</v>
      </c>
      <c r="Q98" s="762">
        <v>412</v>
      </c>
    </row>
    <row r="99" spans="1:17" ht="14.4" customHeight="1" x14ac:dyDescent="0.3">
      <c r="A99" s="743" t="s">
        <v>5403</v>
      </c>
      <c r="B99" s="745" t="s">
        <v>5378</v>
      </c>
      <c r="C99" s="745" t="s">
        <v>3888</v>
      </c>
      <c r="D99" s="745" t="s">
        <v>5412</v>
      </c>
      <c r="E99" s="745" t="s">
        <v>5413</v>
      </c>
      <c r="F99" s="761">
        <v>17</v>
      </c>
      <c r="G99" s="761">
        <v>3485</v>
      </c>
      <c r="H99" s="745">
        <v>1</v>
      </c>
      <c r="I99" s="745">
        <v>205</v>
      </c>
      <c r="J99" s="761">
        <v>10</v>
      </c>
      <c r="K99" s="761">
        <v>2060</v>
      </c>
      <c r="L99" s="745">
        <v>0.5911047345767575</v>
      </c>
      <c r="M99" s="745">
        <v>206</v>
      </c>
      <c r="N99" s="761">
        <v>14</v>
      </c>
      <c r="O99" s="761">
        <v>2893</v>
      </c>
      <c r="P99" s="750">
        <v>0.83012912482065992</v>
      </c>
      <c r="Q99" s="762">
        <v>206.64285714285714</v>
      </c>
    </row>
    <row r="100" spans="1:17" ht="14.4" customHeight="1" x14ac:dyDescent="0.3">
      <c r="A100" s="743" t="s">
        <v>5403</v>
      </c>
      <c r="B100" s="745" t="s">
        <v>5378</v>
      </c>
      <c r="C100" s="745" t="s">
        <v>3888</v>
      </c>
      <c r="D100" s="745" t="s">
        <v>5379</v>
      </c>
      <c r="E100" s="745" t="s">
        <v>5380</v>
      </c>
      <c r="F100" s="761">
        <v>197</v>
      </c>
      <c r="G100" s="761">
        <v>0</v>
      </c>
      <c r="H100" s="745"/>
      <c r="I100" s="745">
        <v>0</v>
      </c>
      <c r="J100" s="761">
        <v>141</v>
      </c>
      <c r="K100" s="761">
        <v>0</v>
      </c>
      <c r="L100" s="745"/>
      <c r="M100" s="745">
        <v>0</v>
      </c>
      <c r="N100" s="761">
        <v>148</v>
      </c>
      <c r="O100" s="761">
        <v>0</v>
      </c>
      <c r="P100" s="750"/>
      <c r="Q100" s="762">
        <v>0</v>
      </c>
    </row>
    <row r="101" spans="1:17" ht="14.4" customHeight="1" x14ac:dyDescent="0.3">
      <c r="A101" s="743" t="s">
        <v>5403</v>
      </c>
      <c r="B101" s="745" t="s">
        <v>5378</v>
      </c>
      <c r="C101" s="745" t="s">
        <v>3888</v>
      </c>
      <c r="D101" s="745" t="s">
        <v>5401</v>
      </c>
      <c r="E101" s="745" t="s">
        <v>5402</v>
      </c>
      <c r="F101" s="761">
        <v>11</v>
      </c>
      <c r="G101" s="761">
        <v>3608</v>
      </c>
      <c r="H101" s="745">
        <v>1</v>
      </c>
      <c r="I101" s="745">
        <v>328</v>
      </c>
      <c r="J101" s="761">
        <v>18</v>
      </c>
      <c r="K101" s="761">
        <v>5886</v>
      </c>
      <c r="L101" s="745">
        <v>1.6313747228381374</v>
      </c>
      <c r="M101" s="745">
        <v>327</v>
      </c>
      <c r="N101" s="761">
        <v>8</v>
      </c>
      <c r="O101" s="761">
        <v>2625</v>
      </c>
      <c r="P101" s="750">
        <v>0.72754988913525498</v>
      </c>
      <c r="Q101" s="762">
        <v>328.125</v>
      </c>
    </row>
    <row r="102" spans="1:17" ht="14.4" customHeight="1" x14ac:dyDescent="0.3">
      <c r="A102" s="743" t="s">
        <v>5403</v>
      </c>
      <c r="B102" s="745" t="s">
        <v>5378</v>
      </c>
      <c r="C102" s="745" t="s">
        <v>3888</v>
      </c>
      <c r="D102" s="745" t="s">
        <v>5381</v>
      </c>
      <c r="E102" s="745" t="s">
        <v>5382</v>
      </c>
      <c r="F102" s="761">
        <v>73</v>
      </c>
      <c r="G102" s="761">
        <v>1825</v>
      </c>
      <c r="H102" s="745">
        <v>1</v>
      </c>
      <c r="I102" s="745">
        <v>25</v>
      </c>
      <c r="J102" s="761">
        <v>86</v>
      </c>
      <c r="K102" s="761">
        <v>3010</v>
      </c>
      <c r="L102" s="745">
        <v>1.6493150684931508</v>
      </c>
      <c r="M102" s="745">
        <v>35</v>
      </c>
      <c r="N102" s="761">
        <v>63</v>
      </c>
      <c r="O102" s="761">
        <v>2232</v>
      </c>
      <c r="P102" s="750">
        <v>1.223013698630137</v>
      </c>
      <c r="Q102" s="762">
        <v>35.428571428571431</v>
      </c>
    </row>
    <row r="103" spans="1:17" ht="14.4" customHeight="1" x14ac:dyDescent="0.3">
      <c r="A103" s="743" t="s">
        <v>5403</v>
      </c>
      <c r="B103" s="745" t="s">
        <v>5378</v>
      </c>
      <c r="C103" s="745" t="s">
        <v>3888</v>
      </c>
      <c r="D103" s="745" t="s">
        <v>5393</v>
      </c>
      <c r="E103" s="745" t="s">
        <v>5394</v>
      </c>
      <c r="F103" s="761">
        <v>2</v>
      </c>
      <c r="G103" s="761">
        <v>38</v>
      </c>
      <c r="H103" s="745">
        <v>1</v>
      </c>
      <c r="I103" s="745">
        <v>19</v>
      </c>
      <c r="J103" s="761">
        <v>11</v>
      </c>
      <c r="K103" s="761">
        <v>330</v>
      </c>
      <c r="L103" s="745">
        <v>8.6842105263157894</v>
      </c>
      <c r="M103" s="745">
        <v>30</v>
      </c>
      <c r="N103" s="761">
        <v>5</v>
      </c>
      <c r="O103" s="761">
        <v>154</v>
      </c>
      <c r="P103" s="750">
        <v>4.0526315789473681</v>
      </c>
      <c r="Q103" s="762">
        <v>30.8</v>
      </c>
    </row>
    <row r="104" spans="1:17" ht="14.4" customHeight="1" x14ac:dyDescent="0.3">
      <c r="A104" s="743" t="s">
        <v>5403</v>
      </c>
      <c r="B104" s="745" t="s">
        <v>5378</v>
      </c>
      <c r="C104" s="745" t="s">
        <v>3888</v>
      </c>
      <c r="D104" s="745" t="s">
        <v>5385</v>
      </c>
      <c r="E104" s="745" t="s">
        <v>5386</v>
      </c>
      <c r="F104" s="761">
        <v>78</v>
      </c>
      <c r="G104" s="761">
        <v>10998</v>
      </c>
      <c r="H104" s="745">
        <v>1</v>
      </c>
      <c r="I104" s="745">
        <v>141</v>
      </c>
      <c r="J104" s="761">
        <v>36</v>
      </c>
      <c r="K104" s="761">
        <v>5076</v>
      </c>
      <c r="L104" s="745">
        <v>0.46153846153846156</v>
      </c>
      <c r="M104" s="745">
        <v>141</v>
      </c>
      <c r="N104" s="761">
        <v>95</v>
      </c>
      <c r="O104" s="761">
        <v>12862</v>
      </c>
      <c r="P104" s="750">
        <v>1.1694853609747227</v>
      </c>
      <c r="Q104" s="762">
        <v>135.38947368421051</v>
      </c>
    </row>
    <row r="105" spans="1:17" ht="14.4" customHeight="1" x14ac:dyDescent="0.3">
      <c r="A105" s="743" t="s">
        <v>5403</v>
      </c>
      <c r="B105" s="745" t="s">
        <v>5378</v>
      </c>
      <c r="C105" s="745" t="s">
        <v>3888</v>
      </c>
      <c r="D105" s="745" t="s">
        <v>5406</v>
      </c>
      <c r="E105" s="745" t="s">
        <v>5407</v>
      </c>
      <c r="F105" s="761">
        <v>81</v>
      </c>
      <c r="G105" s="761">
        <v>13203</v>
      </c>
      <c r="H105" s="745">
        <v>1</v>
      </c>
      <c r="I105" s="745">
        <v>163</v>
      </c>
      <c r="J105" s="761">
        <v>66</v>
      </c>
      <c r="K105" s="761">
        <v>10758</v>
      </c>
      <c r="L105" s="745">
        <v>0.81481481481481477</v>
      </c>
      <c r="M105" s="745">
        <v>163</v>
      </c>
      <c r="N105" s="761">
        <v>75</v>
      </c>
      <c r="O105" s="761">
        <v>12268</v>
      </c>
      <c r="P105" s="750">
        <v>0.92918276149359991</v>
      </c>
      <c r="Q105" s="762">
        <v>163.57333333333332</v>
      </c>
    </row>
    <row r="106" spans="1:17" ht="14.4" customHeight="1" x14ac:dyDescent="0.3">
      <c r="A106" s="743" t="s">
        <v>5403</v>
      </c>
      <c r="B106" s="745" t="s">
        <v>5378</v>
      </c>
      <c r="C106" s="745" t="s">
        <v>3889</v>
      </c>
      <c r="D106" s="745" t="s">
        <v>5404</v>
      </c>
      <c r="E106" s="745" t="s">
        <v>5405</v>
      </c>
      <c r="F106" s="761">
        <v>3</v>
      </c>
      <c r="G106" s="761">
        <v>186</v>
      </c>
      <c r="H106" s="745">
        <v>1</v>
      </c>
      <c r="I106" s="745">
        <v>62</v>
      </c>
      <c r="J106" s="761">
        <v>3</v>
      </c>
      <c r="K106" s="761">
        <v>336</v>
      </c>
      <c r="L106" s="745">
        <v>1.8064516129032258</v>
      </c>
      <c r="M106" s="745">
        <v>112</v>
      </c>
      <c r="N106" s="761"/>
      <c r="O106" s="761"/>
      <c r="P106" s="750"/>
      <c r="Q106" s="762"/>
    </row>
    <row r="107" spans="1:17" ht="14.4" customHeight="1" x14ac:dyDescent="0.3">
      <c r="A107" s="743" t="s">
        <v>5403</v>
      </c>
      <c r="B107" s="745" t="s">
        <v>5378</v>
      </c>
      <c r="C107" s="745" t="s">
        <v>3889</v>
      </c>
      <c r="D107" s="745" t="s">
        <v>5414</v>
      </c>
      <c r="E107" s="745" t="s">
        <v>5415</v>
      </c>
      <c r="F107" s="761"/>
      <c r="G107" s="761"/>
      <c r="H107" s="745"/>
      <c r="I107" s="745"/>
      <c r="J107" s="761">
        <v>1</v>
      </c>
      <c r="K107" s="761">
        <v>103</v>
      </c>
      <c r="L107" s="745"/>
      <c r="M107" s="745">
        <v>103</v>
      </c>
      <c r="N107" s="761"/>
      <c r="O107" s="761"/>
      <c r="P107" s="750"/>
      <c r="Q107" s="762"/>
    </row>
    <row r="108" spans="1:17" ht="14.4" customHeight="1" x14ac:dyDescent="0.3">
      <c r="A108" s="743" t="s">
        <v>5403</v>
      </c>
      <c r="B108" s="745" t="s">
        <v>5378</v>
      </c>
      <c r="C108" s="745" t="s">
        <v>3889</v>
      </c>
      <c r="D108" s="745" t="s">
        <v>5389</v>
      </c>
      <c r="E108" s="745" t="s">
        <v>5390</v>
      </c>
      <c r="F108" s="761">
        <v>42</v>
      </c>
      <c r="G108" s="761">
        <v>1428</v>
      </c>
      <c r="H108" s="745">
        <v>1</v>
      </c>
      <c r="I108" s="745">
        <v>34</v>
      </c>
      <c r="J108" s="761">
        <v>19</v>
      </c>
      <c r="K108" s="761">
        <v>646</v>
      </c>
      <c r="L108" s="745">
        <v>0.45238095238095238</v>
      </c>
      <c r="M108" s="745">
        <v>34</v>
      </c>
      <c r="N108" s="761">
        <v>16</v>
      </c>
      <c r="O108" s="761">
        <v>554</v>
      </c>
      <c r="P108" s="750">
        <v>0.38795518207282914</v>
      </c>
      <c r="Q108" s="762">
        <v>34.625</v>
      </c>
    </row>
    <row r="109" spans="1:17" ht="14.4" customHeight="1" x14ac:dyDescent="0.3">
      <c r="A109" s="743" t="s">
        <v>5403</v>
      </c>
      <c r="B109" s="745" t="s">
        <v>5378</v>
      </c>
      <c r="C109" s="745" t="s">
        <v>3889</v>
      </c>
      <c r="D109" s="745" t="s">
        <v>5379</v>
      </c>
      <c r="E109" s="745" t="s">
        <v>5380</v>
      </c>
      <c r="F109" s="761"/>
      <c r="G109" s="761"/>
      <c r="H109" s="745"/>
      <c r="I109" s="745"/>
      <c r="J109" s="761">
        <v>5</v>
      </c>
      <c r="K109" s="761">
        <v>0</v>
      </c>
      <c r="L109" s="745"/>
      <c r="M109" s="745">
        <v>0</v>
      </c>
      <c r="N109" s="761">
        <v>1</v>
      </c>
      <c r="O109" s="761">
        <v>0</v>
      </c>
      <c r="P109" s="750"/>
      <c r="Q109" s="762">
        <v>0</v>
      </c>
    </row>
    <row r="110" spans="1:17" ht="14.4" customHeight="1" x14ac:dyDescent="0.3">
      <c r="A110" s="743" t="s">
        <v>5403</v>
      </c>
      <c r="B110" s="745" t="s">
        <v>5378</v>
      </c>
      <c r="C110" s="745" t="s">
        <v>3889</v>
      </c>
      <c r="D110" s="745" t="s">
        <v>5401</v>
      </c>
      <c r="E110" s="745" t="s">
        <v>5402</v>
      </c>
      <c r="F110" s="761"/>
      <c r="G110" s="761"/>
      <c r="H110" s="745"/>
      <c r="I110" s="745"/>
      <c r="J110" s="761">
        <v>2</v>
      </c>
      <c r="K110" s="761">
        <v>654</v>
      </c>
      <c r="L110" s="745"/>
      <c r="M110" s="745">
        <v>327</v>
      </c>
      <c r="N110" s="761"/>
      <c r="O110" s="761"/>
      <c r="P110" s="750"/>
      <c r="Q110" s="762"/>
    </row>
    <row r="111" spans="1:17" ht="14.4" customHeight="1" x14ac:dyDescent="0.3">
      <c r="A111" s="743" t="s">
        <v>5403</v>
      </c>
      <c r="B111" s="745" t="s">
        <v>5378</v>
      </c>
      <c r="C111" s="745" t="s">
        <v>3889</v>
      </c>
      <c r="D111" s="745" t="s">
        <v>5381</v>
      </c>
      <c r="E111" s="745" t="s">
        <v>5382</v>
      </c>
      <c r="F111" s="761">
        <v>15</v>
      </c>
      <c r="G111" s="761">
        <v>375</v>
      </c>
      <c r="H111" s="745">
        <v>1</v>
      </c>
      <c r="I111" s="745">
        <v>25</v>
      </c>
      <c r="J111" s="761">
        <v>7</v>
      </c>
      <c r="K111" s="761">
        <v>245</v>
      </c>
      <c r="L111" s="745">
        <v>0.65333333333333332</v>
      </c>
      <c r="M111" s="745">
        <v>35</v>
      </c>
      <c r="N111" s="761">
        <v>4</v>
      </c>
      <c r="O111" s="761">
        <v>143</v>
      </c>
      <c r="P111" s="750">
        <v>0.38133333333333336</v>
      </c>
      <c r="Q111" s="762">
        <v>35.75</v>
      </c>
    </row>
    <row r="112" spans="1:17" ht="14.4" customHeight="1" x14ac:dyDescent="0.3">
      <c r="A112" s="743" t="s">
        <v>5403</v>
      </c>
      <c r="B112" s="745" t="s">
        <v>5378</v>
      </c>
      <c r="C112" s="745" t="s">
        <v>3889</v>
      </c>
      <c r="D112" s="745" t="s">
        <v>5385</v>
      </c>
      <c r="E112" s="745" t="s">
        <v>5386</v>
      </c>
      <c r="F112" s="761">
        <v>3</v>
      </c>
      <c r="G112" s="761">
        <v>423</v>
      </c>
      <c r="H112" s="745">
        <v>1</v>
      </c>
      <c r="I112" s="745">
        <v>141</v>
      </c>
      <c r="J112" s="761">
        <v>2</v>
      </c>
      <c r="K112" s="761">
        <v>282</v>
      </c>
      <c r="L112" s="745">
        <v>0.66666666666666663</v>
      </c>
      <c r="M112" s="745">
        <v>141</v>
      </c>
      <c r="N112" s="761"/>
      <c r="O112" s="761"/>
      <c r="P112" s="750"/>
      <c r="Q112" s="762"/>
    </row>
    <row r="113" spans="1:17" ht="14.4" customHeight="1" x14ac:dyDescent="0.3">
      <c r="A113" s="743" t="s">
        <v>5403</v>
      </c>
      <c r="B113" s="745" t="s">
        <v>5378</v>
      </c>
      <c r="C113" s="745" t="s">
        <v>3890</v>
      </c>
      <c r="D113" s="745" t="s">
        <v>5389</v>
      </c>
      <c r="E113" s="745" t="s">
        <v>5390</v>
      </c>
      <c r="F113" s="761"/>
      <c r="G113" s="761"/>
      <c r="H113" s="745"/>
      <c r="I113" s="745"/>
      <c r="J113" s="761">
        <v>2</v>
      </c>
      <c r="K113" s="761">
        <v>68</v>
      </c>
      <c r="L113" s="745"/>
      <c r="M113" s="745">
        <v>34</v>
      </c>
      <c r="N113" s="761">
        <v>1</v>
      </c>
      <c r="O113" s="761">
        <v>34</v>
      </c>
      <c r="P113" s="750"/>
      <c r="Q113" s="762">
        <v>34</v>
      </c>
    </row>
    <row r="114" spans="1:17" ht="14.4" customHeight="1" x14ac:dyDescent="0.3">
      <c r="A114" s="743" t="s">
        <v>5403</v>
      </c>
      <c r="B114" s="745" t="s">
        <v>5378</v>
      </c>
      <c r="C114" s="745" t="s">
        <v>3890</v>
      </c>
      <c r="D114" s="745" t="s">
        <v>5416</v>
      </c>
      <c r="E114" s="745" t="s">
        <v>5417</v>
      </c>
      <c r="F114" s="761"/>
      <c r="G114" s="761"/>
      <c r="H114" s="745"/>
      <c r="I114" s="745"/>
      <c r="J114" s="761">
        <v>1</v>
      </c>
      <c r="K114" s="761">
        <v>645</v>
      </c>
      <c r="L114" s="745"/>
      <c r="M114" s="745">
        <v>645</v>
      </c>
      <c r="N114" s="761"/>
      <c r="O114" s="761"/>
      <c r="P114" s="750"/>
      <c r="Q114" s="762"/>
    </row>
    <row r="115" spans="1:17" ht="14.4" customHeight="1" x14ac:dyDescent="0.3">
      <c r="A115" s="743" t="s">
        <v>5403</v>
      </c>
      <c r="B115" s="745" t="s">
        <v>5378</v>
      </c>
      <c r="C115" s="745" t="s">
        <v>3890</v>
      </c>
      <c r="D115" s="745" t="s">
        <v>5401</v>
      </c>
      <c r="E115" s="745" t="s">
        <v>5402</v>
      </c>
      <c r="F115" s="761"/>
      <c r="G115" s="761"/>
      <c r="H115" s="745"/>
      <c r="I115" s="745"/>
      <c r="J115" s="761"/>
      <c r="K115" s="761"/>
      <c r="L115" s="745"/>
      <c r="M115" s="745"/>
      <c r="N115" s="761">
        <v>1</v>
      </c>
      <c r="O115" s="761">
        <v>330</v>
      </c>
      <c r="P115" s="750"/>
      <c r="Q115" s="762">
        <v>330</v>
      </c>
    </row>
    <row r="116" spans="1:17" ht="14.4" customHeight="1" x14ac:dyDescent="0.3">
      <c r="A116" s="743" t="s">
        <v>5403</v>
      </c>
      <c r="B116" s="745" t="s">
        <v>5378</v>
      </c>
      <c r="C116" s="745" t="s">
        <v>3890</v>
      </c>
      <c r="D116" s="745" t="s">
        <v>5381</v>
      </c>
      <c r="E116" s="745" t="s">
        <v>5382</v>
      </c>
      <c r="F116" s="761"/>
      <c r="G116" s="761"/>
      <c r="H116" s="745"/>
      <c r="I116" s="745"/>
      <c r="J116" s="761"/>
      <c r="K116" s="761"/>
      <c r="L116" s="745"/>
      <c r="M116" s="745"/>
      <c r="N116" s="761">
        <v>3</v>
      </c>
      <c r="O116" s="761">
        <v>107</v>
      </c>
      <c r="P116" s="750"/>
      <c r="Q116" s="762">
        <v>35.666666666666664</v>
      </c>
    </row>
    <row r="117" spans="1:17" ht="14.4" customHeight="1" x14ac:dyDescent="0.3">
      <c r="A117" s="743" t="s">
        <v>5403</v>
      </c>
      <c r="B117" s="745" t="s">
        <v>5378</v>
      </c>
      <c r="C117" s="745" t="s">
        <v>3891</v>
      </c>
      <c r="D117" s="745" t="s">
        <v>5389</v>
      </c>
      <c r="E117" s="745" t="s">
        <v>5390</v>
      </c>
      <c r="F117" s="761">
        <v>11</v>
      </c>
      <c r="G117" s="761">
        <v>374</v>
      </c>
      <c r="H117" s="745">
        <v>1</v>
      </c>
      <c r="I117" s="745">
        <v>34</v>
      </c>
      <c r="J117" s="761">
        <v>2</v>
      </c>
      <c r="K117" s="761">
        <v>68</v>
      </c>
      <c r="L117" s="745">
        <v>0.18181818181818182</v>
      </c>
      <c r="M117" s="745">
        <v>34</v>
      </c>
      <c r="N117" s="761">
        <v>3</v>
      </c>
      <c r="O117" s="761">
        <v>104</v>
      </c>
      <c r="P117" s="750">
        <v>0.27807486631016043</v>
      </c>
      <c r="Q117" s="762">
        <v>34.666666666666664</v>
      </c>
    </row>
    <row r="118" spans="1:17" ht="14.4" customHeight="1" x14ac:dyDescent="0.3">
      <c r="A118" s="743" t="s">
        <v>5403</v>
      </c>
      <c r="B118" s="745" t="s">
        <v>5378</v>
      </c>
      <c r="C118" s="745" t="s">
        <v>3891</v>
      </c>
      <c r="D118" s="745" t="s">
        <v>5416</v>
      </c>
      <c r="E118" s="745" t="s">
        <v>5417</v>
      </c>
      <c r="F118" s="761"/>
      <c r="G118" s="761"/>
      <c r="H118" s="745"/>
      <c r="I118" s="745"/>
      <c r="J118" s="761">
        <v>1</v>
      </c>
      <c r="K118" s="761">
        <v>645</v>
      </c>
      <c r="L118" s="745"/>
      <c r="M118" s="745">
        <v>645</v>
      </c>
      <c r="N118" s="761"/>
      <c r="O118" s="761"/>
      <c r="P118" s="750"/>
      <c r="Q118" s="762"/>
    </row>
    <row r="119" spans="1:17" ht="14.4" customHeight="1" x14ac:dyDescent="0.3">
      <c r="A119" s="743" t="s">
        <v>5403</v>
      </c>
      <c r="B119" s="745" t="s">
        <v>5378</v>
      </c>
      <c r="C119" s="745" t="s">
        <v>3891</v>
      </c>
      <c r="D119" s="745" t="s">
        <v>5379</v>
      </c>
      <c r="E119" s="745" t="s">
        <v>5380</v>
      </c>
      <c r="F119" s="761">
        <v>2</v>
      </c>
      <c r="G119" s="761">
        <v>0</v>
      </c>
      <c r="H119" s="745"/>
      <c r="I119" s="745">
        <v>0</v>
      </c>
      <c r="J119" s="761">
        <v>1</v>
      </c>
      <c r="K119" s="761">
        <v>0</v>
      </c>
      <c r="L119" s="745"/>
      <c r="M119" s="745">
        <v>0</v>
      </c>
      <c r="N119" s="761">
        <v>1</v>
      </c>
      <c r="O119" s="761">
        <v>0</v>
      </c>
      <c r="P119" s="750"/>
      <c r="Q119" s="762">
        <v>0</v>
      </c>
    </row>
    <row r="120" spans="1:17" ht="14.4" customHeight="1" x14ac:dyDescent="0.3">
      <c r="A120" s="743" t="s">
        <v>5403</v>
      </c>
      <c r="B120" s="745" t="s">
        <v>5378</v>
      </c>
      <c r="C120" s="745" t="s">
        <v>3891</v>
      </c>
      <c r="D120" s="745" t="s">
        <v>5401</v>
      </c>
      <c r="E120" s="745" t="s">
        <v>5402</v>
      </c>
      <c r="F120" s="761">
        <v>1</v>
      </c>
      <c r="G120" s="761">
        <v>328</v>
      </c>
      <c r="H120" s="745">
        <v>1</v>
      </c>
      <c r="I120" s="745">
        <v>328</v>
      </c>
      <c r="J120" s="761"/>
      <c r="K120" s="761"/>
      <c r="L120" s="745"/>
      <c r="M120" s="745"/>
      <c r="N120" s="761"/>
      <c r="O120" s="761"/>
      <c r="P120" s="750"/>
      <c r="Q120" s="762"/>
    </row>
    <row r="121" spans="1:17" ht="14.4" customHeight="1" x14ac:dyDescent="0.3">
      <c r="A121" s="743" t="s">
        <v>5403</v>
      </c>
      <c r="B121" s="745" t="s">
        <v>5378</v>
      </c>
      <c r="C121" s="745" t="s">
        <v>3891</v>
      </c>
      <c r="D121" s="745" t="s">
        <v>5381</v>
      </c>
      <c r="E121" s="745" t="s">
        <v>5382</v>
      </c>
      <c r="F121" s="761"/>
      <c r="G121" s="761"/>
      <c r="H121" s="745"/>
      <c r="I121" s="745"/>
      <c r="J121" s="761"/>
      <c r="K121" s="761"/>
      <c r="L121" s="745"/>
      <c r="M121" s="745"/>
      <c r="N121" s="761">
        <v>2</v>
      </c>
      <c r="O121" s="761">
        <v>70</v>
      </c>
      <c r="P121" s="750"/>
      <c r="Q121" s="762">
        <v>35</v>
      </c>
    </row>
    <row r="122" spans="1:17" ht="14.4" customHeight="1" x14ac:dyDescent="0.3">
      <c r="A122" s="743" t="s">
        <v>5403</v>
      </c>
      <c r="B122" s="745" t="s">
        <v>5378</v>
      </c>
      <c r="C122" s="745" t="s">
        <v>3891</v>
      </c>
      <c r="D122" s="745" t="s">
        <v>5385</v>
      </c>
      <c r="E122" s="745" t="s">
        <v>5386</v>
      </c>
      <c r="F122" s="761">
        <v>1</v>
      </c>
      <c r="G122" s="761">
        <v>141</v>
      </c>
      <c r="H122" s="745">
        <v>1</v>
      </c>
      <c r="I122" s="745">
        <v>141</v>
      </c>
      <c r="J122" s="761"/>
      <c r="K122" s="761"/>
      <c r="L122" s="745"/>
      <c r="M122" s="745"/>
      <c r="N122" s="761"/>
      <c r="O122" s="761"/>
      <c r="P122" s="750"/>
      <c r="Q122" s="762"/>
    </row>
    <row r="123" spans="1:17" ht="14.4" customHeight="1" x14ac:dyDescent="0.3">
      <c r="A123" s="743" t="s">
        <v>5403</v>
      </c>
      <c r="B123" s="745" t="s">
        <v>5378</v>
      </c>
      <c r="C123" s="745" t="s">
        <v>3891</v>
      </c>
      <c r="D123" s="745" t="s">
        <v>5406</v>
      </c>
      <c r="E123" s="745" t="s">
        <v>5407</v>
      </c>
      <c r="F123" s="761">
        <v>1</v>
      </c>
      <c r="G123" s="761">
        <v>163</v>
      </c>
      <c r="H123" s="745">
        <v>1</v>
      </c>
      <c r="I123" s="745">
        <v>163</v>
      </c>
      <c r="J123" s="761"/>
      <c r="K123" s="761"/>
      <c r="L123" s="745"/>
      <c r="M123" s="745"/>
      <c r="N123" s="761">
        <v>1</v>
      </c>
      <c r="O123" s="761">
        <v>163</v>
      </c>
      <c r="P123" s="750">
        <v>1</v>
      </c>
      <c r="Q123" s="762">
        <v>163</v>
      </c>
    </row>
    <row r="124" spans="1:17" ht="14.4" customHeight="1" x14ac:dyDescent="0.3">
      <c r="A124" s="743" t="s">
        <v>5403</v>
      </c>
      <c r="B124" s="745" t="s">
        <v>5378</v>
      </c>
      <c r="C124" s="745" t="s">
        <v>3892</v>
      </c>
      <c r="D124" s="745" t="s">
        <v>5404</v>
      </c>
      <c r="E124" s="745" t="s">
        <v>5405</v>
      </c>
      <c r="F124" s="761">
        <v>8</v>
      </c>
      <c r="G124" s="761">
        <v>496</v>
      </c>
      <c r="H124" s="745">
        <v>1</v>
      </c>
      <c r="I124" s="745">
        <v>62</v>
      </c>
      <c r="J124" s="761"/>
      <c r="K124" s="761"/>
      <c r="L124" s="745"/>
      <c r="M124" s="745"/>
      <c r="N124" s="761">
        <v>1</v>
      </c>
      <c r="O124" s="761">
        <v>112</v>
      </c>
      <c r="P124" s="750">
        <v>0.22580645161290322</v>
      </c>
      <c r="Q124" s="762">
        <v>112</v>
      </c>
    </row>
    <row r="125" spans="1:17" ht="14.4" customHeight="1" x14ac:dyDescent="0.3">
      <c r="A125" s="743" t="s">
        <v>5403</v>
      </c>
      <c r="B125" s="745" t="s">
        <v>5378</v>
      </c>
      <c r="C125" s="745" t="s">
        <v>3892</v>
      </c>
      <c r="D125" s="745" t="s">
        <v>5387</v>
      </c>
      <c r="E125" s="745" t="s">
        <v>5388</v>
      </c>
      <c r="F125" s="761"/>
      <c r="G125" s="761"/>
      <c r="H125" s="745"/>
      <c r="I125" s="745"/>
      <c r="J125" s="761"/>
      <c r="K125" s="761"/>
      <c r="L125" s="745"/>
      <c r="M125" s="745"/>
      <c r="N125" s="761">
        <v>10</v>
      </c>
      <c r="O125" s="761">
        <v>800</v>
      </c>
      <c r="P125" s="750"/>
      <c r="Q125" s="762">
        <v>80</v>
      </c>
    </row>
    <row r="126" spans="1:17" ht="14.4" customHeight="1" x14ac:dyDescent="0.3">
      <c r="A126" s="743" t="s">
        <v>5403</v>
      </c>
      <c r="B126" s="745" t="s">
        <v>5378</v>
      </c>
      <c r="C126" s="745" t="s">
        <v>3892</v>
      </c>
      <c r="D126" s="745" t="s">
        <v>5389</v>
      </c>
      <c r="E126" s="745" t="s">
        <v>5390</v>
      </c>
      <c r="F126" s="761">
        <v>66</v>
      </c>
      <c r="G126" s="761">
        <v>2244</v>
      </c>
      <c r="H126" s="745">
        <v>1</v>
      </c>
      <c r="I126" s="745">
        <v>34</v>
      </c>
      <c r="J126" s="761">
        <v>44</v>
      </c>
      <c r="K126" s="761">
        <v>1496</v>
      </c>
      <c r="L126" s="745">
        <v>0.66666666666666663</v>
      </c>
      <c r="M126" s="745">
        <v>34</v>
      </c>
      <c r="N126" s="761">
        <v>60</v>
      </c>
      <c r="O126" s="761">
        <v>2076</v>
      </c>
      <c r="P126" s="750">
        <v>0.92513368983957223</v>
      </c>
      <c r="Q126" s="762">
        <v>34.6</v>
      </c>
    </row>
    <row r="127" spans="1:17" ht="14.4" customHeight="1" x14ac:dyDescent="0.3">
      <c r="A127" s="743" t="s">
        <v>5403</v>
      </c>
      <c r="B127" s="745" t="s">
        <v>5378</v>
      </c>
      <c r="C127" s="745" t="s">
        <v>3892</v>
      </c>
      <c r="D127" s="745" t="s">
        <v>5379</v>
      </c>
      <c r="E127" s="745" t="s">
        <v>5380</v>
      </c>
      <c r="F127" s="761">
        <v>26</v>
      </c>
      <c r="G127" s="761">
        <v>0</v>
      </c>
      <c r="H127" s="745"/>
      <c r="I127" s="745">
        <v>0</v>
      </c>
      <c r="J127" s="761">
        <v>2</v>
      </c>
      <c r="K127" s="761">
        <v>0</v>
      </c>
      <c r="L127" s="745"/>
      <c r="M127" s="745">
        <v>0</v>
      </c>
      <c r="N127" s="761"/>
      <c r="O127" s="761"/>
      <c r="P127" s="750"/>
      <c r="Q127" s="762"/>
    </row>
    <row r="128" spans="1:17" ht="14.4" customHeight="1" x14ac:dyDescent="0.3">
      <c r="A128" s="743" t="s">
        <v>5403</v>
      </c>
      <c r="B128" s="745" t="s">
        <v>5378</v>
      </c>
      <c r="C128" s="745" t="s">
        <v>3892</v>
      </c>
      <c r="D128" s="745" t="s">
        <v>5401</v>
      </c>
      <c r="E128" s="745" t="s">
        <v>5402</v>
      </c>
      <c r="F128" s="761">
        <v>1</v>
      </c>
      <c r="G128" s="761">
        <v>328</v>
      </c>
      <c r="H128" s="745">
        <v>1</v>
      </c>
      <c r="I128" s="745">
        <v>328</v>
      </c>
      <c r="J128" s="761">
        <v>1</v>
      </c>
      <c r="K128" s="761">
        <v>327</v>
      </c>
      <c r="L128" s="745">
        <v>0.99695121951219512</v>
      </c>
      <c r="M128" s="745">
        <v>327</v>
      </c>
      <c r="N128" s="761"/>
      <c r="O128" s="761"/>
      <c r="P128" s="750"/>
      <c r="Q128" s="762"/>
    </row>
    <row r="129" spans="1:17" ht="14.4" customHeight="1" x14ac:dyDescent="0.3">
      <c r="A129" s="743" t="s">
        <v>5403</v>
      </c>
      <c r="B129" s="745" t="s">
        <v>5378</v>
      </c>
      <c r="C129" s="745" t="s">
        <v>3892</v>
      </c>
      <c r="D129" s="745" t="s">
        <v>5381</v>
      </c>
      <c r="E129" s="745" t="s">
        <v>5382</v>
      </c>
      <c r="F129" s="761">
        <v>12</v>
      </c>
      <c r="G129" s="761">
        <v>300</v>
      </c>
      <c r="H129" s="745">
        <v>1</v>
      </c>
      <c r="I129" s="745">
        <v>25</v>
      </c>
      <c r="J129" s="761">
        <v>12</v>
      </c>
      <c r="K129" s="761">
        <v>420</v>
      </c>
      <c r="L129" s="745">
        <v>1.4</v>
      </c>
      <c r="M129" s="745">
        <v>35</v>
      </c>
      <c r="N129" s="761">
        <v>8</v>
      </c>
      <c r="O129" s="761">
        <v>284</v>
      </c>
      <c r="P129" s="750">
        <v>0.94666666666666666</v>
      </c>
      <c r="Q129" s="762">
        <v>35.5</v>
      </c>
    </row>
    <row r="130" spans="1:17" ht="14.4" customHeight="1" x14ac:dyDescent="0.3">
      <c r="A130" s="743" t="s">
        <v>5403</v>
      </c>
      <c r="B130" s="745" t="s">
        <v>5378</v>
      </c>
      <c r="C130" s="745" t="s">
        <v>3892</v>
      </c>
      <c r="D130" s="745" t="s">
        <v>5393</v>
      </c>
      <c r="E130" s="745" t="s">
        <v>5394</v>
      </c>
      <c r="F130" s="761"/>
      <c r="G130" s="761"/>
      <c r="H130" s="745"/>
      <c r="I130" s="745"/>
      <c r="J130" s="761"/>
      <c r="K130" s="761"/>
      <c r="L130" s="745"/>
      <c r="M130" s="745"/>
      <c r="N130" s="761">
        <v>5</v>
      </c>
      <c r="O130" s="761">
        <v>153</v>
      </c>
      <c r="P130" s="750"/>
      <c r="Q130" s="762">
        <v>30.6</v>
      </c>
    </row>
    <row r="131" spans="1:17" ht="14.4" customHeight="1" x14ac:dyDescent="0.3">
      <c r="A131" s="743" t="s">
        <v>5403</v>
      </c>
      <c r="B131" s="745" t="s">
        <v>5378</v>
      </c>
      <c r="C131" s="745" t="s">
        <v>3892</v>
      </c>
      <c r="D131" s="745" t="s">
        <v>5385</v>
      </c>
      <c r="E131" s="745" t="s">
        <v>5386</v>
      </c>
      <c r="F131" s="761">
        <v>114</v>
      </c>
      <c r="G131" s="761">
        <v>16074</v>
      </c>
      <c r="H131" s="745">
        <v>1</v>
      </c>
      <c r="I131" s="745">
        <v>141</v>
      </c>
      <c r="J131" s="761">
        <v>147</v>
      </c>
      <c r="K131" s="761">
        <v>20727</v>
      </c>
      <c r="L131" s="745">
        <v>1.2894736842105263</v>
      </c>
      <c r="M131" s="745">
        <v>141</v>
      </c>
      <c r="N131" s="761">
        <v>139</v>
      </c>
      <c r="O131" s="761">
        <v>18494</v>
      </c>
      <c r="P131" s="750">
        <v>1.1505536891875077</v>
      </c>
      <c r="Q131" s="762">
        <v>133.0503597122302</v>
      </c>
    </row>
    <row r="132" spans="1:17" ht="14.4" customHeight="1" x14ac:dyDescent="0.3">
      <c r="A132" s="743" t="s">
        <v>5403</v>
      </c>
      <c r="B132" s="745" t="s">
        <v>5378</v>
      </c>
      <c r="C132" s="745" t="s">
        <v>3892</v>
      </c>
      <c r="D132" s="745" t="s">
        <v>5406</v>
      </c>
      <c r="E132" s="745" t="s">
        <v>5407</v>
      </c>
      <c r="F132" s="761">
        <v>22</v>
      </c>
      <c r="G132" s="761">
        <v>3586</v>
      </c>
      <c r="H132" s="745">
        <v>1</v>
      </c>
      <c r="I132" s="745">
        <v>163</v>
      </c>
      <c r="J132" s="761">
        <v>14</v>
      </c>
      <c r="K132" s="761">
        <v>2282</v>
      </c>
      <c r="L132" s="745">
        <v>0.63636363636363635</v>
      </c>
      <c r="M132" s="745">
        <v>163</v>
      </c>
      <c r="N132" s="761">
        <v>13</v>
      </c>
      <c r="O132" s="761">
        <v>2126</v>
      </c>
      <c r="P132" s="750">
        <v>0.59286112660345791</v>
      </c>
      <c r="Q132" s="762">
        <v>163.53846153846155</v>
      </c>
    </row>
    <row r="133" spans="1:17" ht="14.4" customHeight="1" x14ac:dyDescent="0.3">
      <c r="A133" s="743" t="s">
        <v>5403</v>
      </c>
      <c r="B133" s="745" t="s">
        <v>5378</v>
      </c>
      <c r="C133" s="745" t="s">
        <v>3893</v>
      </c>
      <c r="D133" s="745" t="s">
        <v>5404</v>
      </c>
      <c r="E133" s="745" t="s">
        <v>5405</v>
      </c>
      <c r="F133" s="761">
        <v>1</v>
      </c>
      <c r="G133" s="761">
        <v>62</v>
      </c>
      <c r="H133" s="745">
        <v>1</v>
      </c>
      <c r="I133" s="745">
        <v>62</v>
      </c>
      <c r="J133" s="761"/>
      <c r="K133" s="761"/>
      <c r="L133" s="745"/>
      <c r="M133" s="745"/>
      <c r="N133" s="761">
        <v>2</v>
      </c>
      <c r="O133" s="761">
        <v>225</v>
      </c>
      <c r="P133" s="750">
        <v>3.629032258064516</v>
      </c>
      <c r="Q133" s="762">
        <v>112.5</v>
      </c>
    </row>
    <row r="134" spans="1:17" ht="14.4" customHeight="1" x14ac:dyDescent="0.3">
      <c r="A134" s="743" t="s">
        <v>5403</v>
      </c>
      <c r="B134" s="745" t="s">
        <v>5378</v>
      </c>
      <c r="C134" s="745" t="s">
        <v>3893</v>
      </c>
      <c r="D134" s="745" t="s">
        <v>5389</v>
      </c>
      <c r="E134" s="745" t="s">
        <v>5390</v>
      </c>
      <c r="F134" s="761">
        <v>8</v>
      </c>
      <c r="G134" s="761">
        <v>272</v>
      </c>
      <c r="H134" s="745">
        <v>1</v>
      </c>
      <c r="I134" s="745">
        <v>34</v>
      </c>
      <c r="J134" s="761">
        <v>14</v>
      </c>
      <c r="K134" s="761">
        <v>476</v>
      </c>
      <c r="L134" s="745">
        <v>1.75</v>
      </c>
      <c r="M134" s="745">
        <v>34</v>
      </c>
      <c r="N134" s="761">
        <v>11</v>
      </c>
      <c r="O134" s="761">
        <v>383</v>
      </c>
      <c r="P134" s="750">
        <v>1.4080882352941178</v>
      </c>
      <c r="Q134" s="762">
        <v>34.81818181818182</v>
      </c>
    </row>
    <row r="135" spans="1:17" ht="14.4" customHeight="1" x14ac:dyDescent="0.3">
      <c r="A135" s="743" t="s">
        <v>5403</v>
      </c>
      <c r="B135" s="745" t="s">
        <v>5378</v>
      </c>
      <c r="C135" s="745" t="s">
        <v>3893</v>
      </c>
      <c r="D135" s="745" t="s">
        <v>5381</v>
      </c>
      <c r="E135" s="745" t="s">
        <v>5382</v>
      </c>
      <c r="F135" s="761">
        <v>4</v>
      </c>
      <c r="G135" s="761">
        <v>100</v>
      </c>
      <c r="H135" s="745">
        <v>1</v>
      </c>
      <c r="I135" s="745">
        <v>25</v>
      </c>
      <c r="J135" s="761">
        <v>1</v>
      </c>
      <c r="K135" s="761">
        <v>35</v>
      </c>
      <c r="L135" s="745">
        <v>0.35</v>
      </c>
      <c r="M135" s="745">
        <v>35</v>
      </c>
      <c r="N135" s="761">
        <v>3</v>
      </c>
      <c r="O135" s="761">
        <v>106</v>
      </c>
      <c r="P135" s="750">
        <v>1.06</v>
      </c>
      <c r="Q135" s="762">
        <v>35.333333333333336</v>
      </c>
    </row>
    <row r="136" spans="1:17" ht="14.4" customHeight="1" x14ac:dyDescent="0.3">
      <c r="A136" s="743" t="s">
        <v>5403</v>
      </c>
      <c r="B136" s="745" t="s">
        <v>5378</v>
      </c>
      <c r="C136" s="745" t="s">
        <v>3893</v>
      </c>
      <c r="D136" s="745" t="s">
        <v>5385</v>
      </c>
      <c r="E136" s="745" t="s">
        <v>5386</v>
      </c>
      <c r="F136" s="761">
        <v>11</v>
      </c>
      <c r="G136" s="761">
        <v>1551</v>
      </c>
      <c r="H136" s="745">
        <v>1</v>
      </c>
      <c r="I136" s="745">
        <v>141</v>
      </c>
      <c r="J136" s="761">
        <v>10</v>
      </c>
      <c r="K136" s="761">
        <v>1410</v>
      </c>
      <c r="L136" s="745">
        <v>0.90909090909090906</v>
      </c>
      <c r="M136" s="745">
        <v>141</v>
      </c>
      <c r="N136" s="761">
        <v>10</v>
      </c>
      <c r="O136" s="761">
        <v>1280</v>
      </c>
      <c r="P136" s="750">
        <v>0.82527401676337842</v>
      </c>
      <c r="Q136" s="762">
        <v>128</v>
      </c>
    </row>
    <row r="137" spans="1:17" ht="14.4" customHeight="1" x14ac:dyDescent="0.3">
      <c r="A137" s="743" t="s">
        <v>5403</v>
      </c>
      <c r="B137" s="745" t="s">
        <v>5378</v>
      </c>
      <c r="C137" s="745" t="s">
        <v>3893</v>
      </c>
      <c r="D137" s="745" t="s">
        <v>5406</v>
      </c>
      <c r="E137" s="745" t="s">
        <v>5407</v>
      </c>
      <c r="F137" s="761">
        <v>4</v>
      </c>
      <c r="G137" s="761">
        <v>652</v>
      </c>
      <c r="H137" s="745">
        <v>1</v>
      </c>
      <c r="I137" s="745">
        <v>163</v>
      </c>
      <c r="J137" s="761">
        <v>4</v>
      </c>
      <c r="K137" s="761">
        <v>652</v>
      </c>
      <c r="L137" s="745">
        <v>1</v>
      </c>
      <c r="M137" s="745">
        <v>163</v>
      </c>
      <c r="N137" s="761">
        <v>3</v>
      </c>
      <c r="O137" s="761">
        <v>491</v>
      </c>
      <c r="P137" s="750">
        <v>0.75306748466257667</v>
      </c>
      <c r="Q137" s="762">
        <v>163.66666666666666</v>
      </c>
    </row>
    <row r="138" spans="1:17" ht="14.4" customHeight="1" x14ac:dyDescent="0.3">
      <c r="A138" s="743" t="s">
        <v>5403</v>
      </c>
      <c r="B138" s="745" t="s">
        <v>5378</v>
      </c>
      <c r="C138" s="745" t="s">
        <v>3894</v>
      </c>
      <c r="D138" s="745" t="s">
        <v>5404</v>
      </c>
      <c r="E138" s="745" t="s">
        <v>5405</v>
      </c>
      <c r="F138" s="761">
        <v>20</v>
      </c>
      <c r="G138" s="761">
        <v>1240</v>
      </c>
      <c r="H138" s="745">
        <v>1</v>
      </c>
      <c r="I138" s="745">
        <v>62</v>
      </c>
      <c r="J138" s="761">
        <v>26</v>
      </c>
      <c r="K138" s="761">
        <v>2912</v>
      </c>
      <c r="L138" s="745">
        <v>2.3483870967741933</v>
      </c>
      <c r="M138" s="745">
        <v>112</v>
      </c>
      <c r="N138" s="761">
        <v>20</v>
      </c>
      <c r="O138" s="761">
        <v>2254</v>
      </c>
      <c r="P138" s="750">
        <v>1.8177419354838709</v>
      </c>
      <c r="Q138" s="762">
        <v>112.7</v>
      </c>
    </row>
    <row r="139" spans="1:17" ht="14.4" customHeight="1" x14ac:dyDescent="0.3">
      <c r="A139" s="743" t="s">
        <v>5403</v>
      </c>
      <c r="B139" s="745" t="s">
        <v>5378</v>
      </c>
      <c r="C139" s="745" t="s">
        <v>3894</v>
      </c>
      <c r="D139" s="745" t="s">
        <v>5389</v>
      </c>
      <c r="E139" s="745" t="s">
        <v>5390</v>
      </c>
      <c r="F139" s="761">
        <v>27</v>
      </c>
      <c r="G139" s="761">
        <v>918</v>
      </c>
      <c r="H139" s="745">
        <v>1</v>
      </c>
      <c r="I139" s="745">
        <v>34</v>
      </c>
      <c r="J139" s="761">
        <v>19</v>
      </c>
      <c r="K139" s="761">
        <v>646</v>
      </c>
      <c r="L139" s="745">
        <v>0.70370370370370372</v>
      </c>
      <c r="M139" s="745">
        <v>34</v>
      </c>
      <c r="N139" s="761">
        <v>26</v>
      </c>
      <c r="O139" s="761">
        <v>903</v>
      </c>
      <c r="P139" s="750">
        <v>0.9836601307189542</v>
      </c>
      <c r="Q139" s="762">
        <v>34.730769230769234</v>
      </c>
    </row>
    <row r="140" spans="1:17" ht="14.4" customHeight="1" x14ac:dyDescent="0.3">
      <c r="A140" s="743" t="s">
        <v>5403</v>
      </c>
      <c r="B140" s="745" t="s">
        <v>5378</v>
      </c>
      <c r="C140" s="745" t="s">
        <v>3894</v>
      </c>
      <c r="D140" s="745" t="s">
        <v>5391</v>
      </c>
      <c r="E140" s="745" t="s">
        <v>5392</v>
      </c>
      <c r="F140" s="761">
        <v>1</v>
      </c>
      <c r="G140" s="761">
        <v>433</v>
      </c>
      <c r="H140" s="745">
        <v>1</v>
      </c>
      <c r="I140" s="745">
        <v>433</v>
      </c>
      <c r="J140" s="761"/>
      <c r="K140" s="761"/>
      <c r="L140" s="745"/>
      <c r="M140" s="745"/>
      <c r="N140" s="761"/>
      <c r="O140" s="761"/>
      <c r="P140" s="750"/>
      <c r="Q140" s="762"/>
    </row>
    <row r="141" spans="1:17" ht="14.4" customHeight="1" x14ac:dyDescent="0.3">
      <c r="A141" s="743" t="s">
        <v>5403</v>
      </c>
      <c r="B141" s="745" t="s">
        <v>5378</v>
      </c>
      <c r="C141" s="745" t="s">
        <v>3894</v>
      </c>
      <c r="D141" s="745" t="s">
        <v>5379</v>
      </c>
      <c r="E141" s="745" t="s">
        <v>5380</v>
      </c>
      <c r="F141" s="761">
        <v>3</v>
      </c>
      <c r="G141" s="761">
        <v>0</v>
      </c>
      <c r="H141" s="745"/>
      <c r="I141" s="745">
        <v>0</v>
      </c>
      <c r="J141" s="761">
        <v>13</v>
      </c>
      <c r="K141" s="761">
        <v>0</v>
      </c>
      <c r="L141" s="745"/>
      <c r="M141" s="745">
        <v>0</v>
      </c>
      <c r="N141" s="761">
        <v>14</v>
      </c>
      <c r="O141" s="761">
        <v>0</v>
      </c>
      <c r="P141" s="750"/>
      <c r="Q141" s="762">
        <v>0</v>
      </c>
    </row>
    <row r="142" spans="1:17" ht="14.4" customHeight="1" x14ac:dyDescent="0.3">
      <c r="A142" s="743" t="s">
        <v>5403</v>
      </c>
      <c r="B142" s="745" t="s">
        <v>5378</v>
      </c>
      <c r="C142" s="745" t="s">
        <v>3894</v>
      </c>
      <c r="D142" s="745" t="s">
        <v>5401</v>
      </c>
      <c r="E142" s="745" t="s">
        <v>5402</v>
      </c>
      <c r="F142" s="761">
        <v>7</v>
      </c>
      <c r="G142" s="761">
        <v>2296</v>
      </c>
      <c r="H142" s="745">
        <v>1</v>
      </c>
      <c r="I142" s="745">
        <v>328</v>
      </c>
      <c r="J142" s="761">
        <v>3</v>
      </c>
      <c r="K142" s="761">
        <v>981</v>
      </c>
      <c r="L142" s="745">
        <v>0.42726480836236935</v>
      </c>
      <c r="M142" s="745">
        <v>327</v>
      </c>
      <c r="N142" s="761">
        <v>10</v>
      </c>
      <c r="O142" s="761">
        <v>3285</v>
      </c>
      <c r="P142" s="750">
        <v>1.4307491289198606</v>
      </c>
      <c r="Q142" s="762">
        <v>328.5</v>
      </c>
    </row>
    <row r="143" spans="1:17" ht="14.4" customHeight="1" x14ac:dyDescent="0.3">
      <c r="A143" s="743" t="s">
        <v>5403</v>
      </c>
      <c r="B143" s="745" t="s">
        <v>5378</v>
      </c>
      <c r="C143" s="745" t="s">
        <v>3894</v>
      </c>
      <c r="D143" s="745" t="s">
        <v>5381</v>
      </c>
      <c r="E143" s="745" t="s">
        <v>5382</v>
      </c>
      <c r="F143" s="761">
        <v>24</v>
      </c>
      <c r="G143" s="761">
        <v>600</v>
      </c>
      <c r="H143" s="745">
        <v>1</v>
      </c>
      <c r="I143" s="745">
        <v>25</v>
      </c>
      <c r="J143" s="761">
        <v>30</v>
      </c>
      <c r="K143" s="761">
        <v>1050</v>
      </c>
      <c r="L143" s="745">
        <v>1.75</v>
      </c>
      <c r="M143" s="745">
        <v>35</v>
      </c>
      <c r="N143" s="761">
        <v>27</v>
      </c>
      <c r="O143" s="761">
        <v>964</v>
      </c>
      <c r="P143" s="750">
        <v>1.6066666666666667</v>
      </c>
      <c r="Q143" s="762">
        <v>35.703703703703702</v>
      </c>
    </row>
    <row r="144" spans="1:17" ht="14.4" customHeight="1" x14ac:dyDescent="0.3">
      <c r="A144" s="743" t="s">
        <v>5403</v>
      </c>
      <c r="B144" s="745" t="s">
        <v>5378</v>
      </c>
      <c r="C144" s="745" t="s">
        <v>3894</v>
      </c>
      <c r="D144" s="745" t="s">
        <v>5385</v>
      </c>
      <c r="E144" s="745" t="s">
        <v>5386</v>
      </c>
      <c r="F144" s="761">
        <v>57</v>
      </c>
      <c r="G144" s="761">
        <v>8037</v>
      </c>
      <c r="H144" s="745">
        <v>1</v>
      </c>
      <c r="I144" s="745">
        <v>141</v>
      </c>
      <c r="J144" s="761">
        <v>19</v>
      </c>
      <c r="K144" s="761">
        <v>2679</v>
      </c>
      <c r="L144" s="745">
        <v>0.33333333333333331</v>
      </c>
      <c r="M144" s="745">
        <v>141</v>
      </c>
      <c r="N144" s="761">
        <v>75</v>
      </c>
      <c r="O144" s="761">
        <v>10198</v>
      </c>
      <c r="P144" s="750">
        <v>1.2688814234166979</v>
      </c>
      <c r="Q144" s="762">
        <v>135.97333333333333</v>
      </c>
    </row>
    <row r="145" spans="1:17" ht="14.4" customHeight="1" thickBot="1" x14ac:dyDescent="0.35">
      <c r="A145" s="751" t="s">
        <v>5403</v>
      </c>
      <c r="B145" s="752" t="s">
        <v>5378</v>
      </c>
      <c r="C145" s="752" t="s">
        <v>3894</v>
      </c>
      <c r="D145" s="752" t="s">
        <v>5406</v>
      </c>
      <c r="E145" s="752" t="s">
        <v>5407</v>
      </c>
      <c r="F145" s="763">
        <v>2</v>
      </c>
      <c r="G145" s="763">
        <v>326</v>
      </c>
      <c r="H145" s="752">
        <v>1</v>
      </c>
      <c r="I145" s="752">
        <v>163</v>
      </c>
      <c r="J145" s="763">
        <v>1</v>
      </c>
      <c r="K145" s="763">
        <v>163</v>
      </c>
      <c r="L145" s="752">
        <v>0.5</v>
      </c>
      <c r="M145" s="752">
        <v>163</v>
      </c>
      <c r="N145" s="763"/>
      <c r="O145" s="763"/>
      <c r="P145" s="757"/>
      <c r="Q145" s="764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13635893</v>
      </c>
      <c r="C3" s="352">
        <f t="shared" ref="C3:R3" si="0">SUBTOTAL(9,C6:C1048576)</f>
        <v>18</v>
      </c>
      <c r="D3" s="352">
        <f t="shared" si="0"/>
        <v>12103932</v>
      </c>
      <c r="E3" s="352">
        <f t="shared" si="0"/>
        <v>20.448307215482007</v>
      </c>
      <c r="F3" s="352">
        <f t="shared" si="0"/>
        <v>12459958</v>
      </c>
      <c r="G3" s="355">
        <f>IF(B3&lt;&gt;0,F3/B3,"")</f>
        <v>0.91376179029858917</v>
      </c>
      <c r="H3" s="351">
        <f t="shared" si="0"/>
        <v>374325.33999999985</v>
      </c>
      <c r="I3" s="352">
        <f t="shared" si="0"/>
        <v>1</v>
      </c>
      <c r="J3" s="352">
        <f t="shared" si="0"/>
        <v>395670.48999999993</v>
      </c>
      <c r="K3" s="352">
        <f t="shared" si="0"/>
        <v>1.0570229896805814</v>
      </c>
      <c r="L3" s="352">
        <f t="shared" si="0"/>
        <v>363474.43000000011</v>
      </c>
      <c r="M3" s="353">
        <f>IF(H3&lt;&gt;0,L3/H3,"")</f>
        <v>0.97101208804084771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2012</v>
      </c>
      <c r="C5" s="809"/>
      <c r="D5" s="809">
        <v>2013</v>
      </c>
      <c r="E5" s="809"/>
      <c r="F5" s="809">
        <v>2014</v>
      </c>
      <c r="G5" s="810" t="s">
        <v>2</v>
      </c>
      <c r="H5" s="808">
        <v>2012</v>
      </c>
      <c r="I5" s="809"/>
      <c r="J5" s="809">
        <v>2013</v>
      </c>
      <c r="K5" s="809"/>
      <c r="L5" s="809">
        <v>2014</v>
      </c>
      <c r="M5" s="810" t="s">
        <v>2</v>
      </c>
      <c r="N5" s="808">
        <v>2012</v>
      </c>
      <c r="O5" s="809"/>
      <c r="P5" s="809">
        <v>2013</v>
      </c>
      <c r="Q5" s="809"/>
      <c r="R5" s="809">
        <v>2014</v>
      </c>
      <c r="S5" s="810" t="s">
        <v>2</v>
      </c>
    </row>
    <row r="6" spans="1:19" ht="14.4" customHeight="1" x14ac:dyDescent="0.3">
      <c r="A6" s="768" t="s">
        <v>5419</v>
      </c>
      <c r="B6" s="811">
        <v>34440</v>
      </c>
      <c r="C6" s="737">
        <v>1</v>
      </c>
      <c r="D6" s="811">
        <v>32441</v>
      </c>
      <c r="E6" s="737">
        <v>0.94195702671312431</v>
      </c>
      <c r="F6" s="811">
        <v>23066</v>
      </c>
      <c r="G6" s="742">
        <v>0.66974448315911728</v>
      </c>
      <c r="H6" s="811"/>
      <c r="I6" s="737"/>
      <c r="J6" s="811"/>
      <c r="K6" s="737"/>
      <c r="L6" s="811"/>
      <c r="M6" s="742"/>
      <c r="N6" s="811"/>
      <c r="O6" s="737"/>
      <c r="P6" s="811"/>
      <c r="Q6" s="737"/>
      <c r="R6" s="811"/>
      <c r="S6" s="235"/>
    </row>
    <row r="7" spans="1:19" ht="14.4" customHeight="1" x14ac:dyDescent="0.3">
      <c r="A7" s="769" t="s">
        <v>5420</v>
      </c>
      <c r="B7" s="818">
        <v>70095</v>
      </c>
      <c r="C7" s="745">
        <v>1</v>
      </c>
      <c r="D7" s="818">
        <v>70700</v>
      </c>
      <c r="E7" s="745">
        <v>1.0086311434481774</v>
      </c>
      <c r="F7" s="818">
        <v>62123</v>
      </c>
      <c r="G7" s="750">
        <v>0.88626863542335399</v>
      </c>
      <c r="H7" s="818"/>
      <c r="I7" s="745"/>
      <c r="J7" s="818"/>
      <c r="K7" s="745"/>
      <c r="L7" s="818"/>
      <c r="M7" s="750"/>
      <c r="N7" s="818"/>
      <c r="O7" s="745"/>
      <c r="P7" s="818"/>
      <c r="Q7" s="745"/>
      <c r="R7" s="818"/>
      <c r="S7" s="744"/>
    </row>
    <row r="8" spans="1:19" ht="14.4" customHeight="1" x14ac:dyDescent="0.3">
      <c r="A8" s="769" t="s">
        <v>5421</v>
      </c>
      <c r="B8" s="818">
        <v>73314</v>
      </c>
      <c r="C8" s="745">
        <v>1</v>
      </c>
      <c r="D8" s="818">
        <v>76599</v>
      </c>
      <c r="E8" s="745">
        <v>1.0448072673704887</v>
      </c>
      <c r="F8" s="818">
        <v>79535</v>
      </c>
      <c r="G8" s="750">
        <v>1.084854188831601</v>
      </c>
      <c r="H8" s="818"/>
      <c r="I8" s="745"/>
      <c r="J8" s="818"/>
      <c r="K8" s="745"/>
      <c r="L8" s="818"/>
      <c r="M8" s="750"/>
      <c r="N8" s="818"/>
      <c r="O8" s="745"/>
      <c r="P8" s="818"/>
      <c r="Q8" s="745"/>
      <c r="R8" s="818"/>
      <c r="S8" s="744"/>
    </row>
    <row r="9" spans="1:19" ht="14.4" customHeight="1" x14ac:dyDescent="0.3">
      <c r="A9" s="769" t="s">
        <v>5422</v>
      </c>
      <c r="B9" s="818">
        <v>9184</v>
      </c>
      <c r="C9" s="745">
        <v>1</v>
      </c>
      <c r="D9" s="818">
        <v>12460</v>
      </c>
      <c r="E9" s="745">
        <v>1.3567073170731707</v>
      </c>
      <c r="F9" s="818">
        <v>9204</v>
      </c>
      <c r="G9" s="750">
        <v>1.002177700348432</v>
      </c>
      <c r="H9" s="818"/>
      <c r="I9" s="745"/>
      <c r="J9" s="818"/>
      <c r="K9" s="745"/>
      <c r="L9" s="818"/>
      <c r="M9" s="750"/>
      <c r="N9" s="818"/>
      <c r="O9" s="745"/>
      <c r="P9" s="818"/>
      <c r="Q9" s="745"/>
      <c r="R9" s="818"/>
      <c r="S9" s="744"/>
    </row>
    <row r="10" spans="1:19" ht="14.4" customHeight="1" x14ac:dyDescent="0.3">
      <c r="A10" s="769" t="s">
        <v>5423</v>
      </c>
      <c r="B10" s="818">
        <v>5904</v>
      </c>
      <c r="C10" s="745">
        <v>1</v>
      </c>
      <c r="D10" s="818">
        <v>3011</v>
      </c>
      <c r="E10" s="745">
        <v>0.5099932249322493</v>
      </c>
      <c r="F10" s="818">
        <v>2301</v>
      </c>
      <c r="G10" s="750">
        <v>0.38973577235772355</v>
      </c>
      <c r="H10" s="818"/>
      <c r="I10" s="745"/>
      <c r="J10" s="818"/>
      <c r="K10" s="745"/>
      <c r="L10" s="818"/>
      <c r="M10" s="750"/>
      <c r="N10" s="818"/>
      <c r="O10" s="745"/>
      <c r="P10" s="818"/>
      <c r="Q10" s="745"/>
      <c r="R10" s="818"/>
      <c r="S10" s="744"/>
    </row>
    <row r="11" spans="1:19" ht="14.4" customHeight="1" x14ac:dyDescent="0.3">
      <c r="A11" s="769" t="s">
        <v>5424</v>
      </c>
      <c r="B11" s="818">
        <v>6560</v>
      </c>
      <c r="C11" s="745">
        <v>1</v>
      </c>
      <c r="D11" s="818">
        <v>5627</v>
      </c>
      <c r="E11" s="745">
        <v>0.85777439024390245</v>
      </c>
      <c r="F11" s="818">
        <v>7604</v>
      </c>
      <c r="G11" s="750">
        <v>1.1591463414634147</v>
      </c>
      <c r="H11" s="818"/>
      <c r="I11" s="745"/>
      <c r="J11" s="818"/>
      <c r="K11" s="745"/>
      <c r="L11" s="818"/>
      <c r="M11" s="750"/>
      <c r="N11" s="818"/>
      <c r="O11" s="745"/>
      <c r="P11" s="818"/>
      <c r="Q11" s="745"/>
      <c r="R11" s="818"/>
      <c r="S11" s="744"/>
    </row>
    <row r="12" spans="1:19" ht="14.4" customHeight="1" x14ac:dyDescent="0.3">
      <c r="A12" s="769" t="s">
        <v>5425</v>
      </c>
      <c r="B12" s="818">
        <v>0</v>
      </c>
      <c r="C12" s="745"/>
      <c r="D12" s="818"/>
      <c r="E12" s="745"/>
      <c r="F12" s="818">
        <v>364</v>
      </c>
      <c r="G12" s="750"/>
      <c r="H12" s="818"/>
      <c r="I12" s="745"/>
      <c r="J12" s="818"/>
      <c r="K12" s="745"/>
      <c r="L12" s="818"/>
      <c r="M12" s="750"/>
      <c r="N12" s="818"/>
      <c r="O12" s="745"/>
      <c r="P12" s="818"/>
      <c r="Q12" s="745"/>
      <c r="R12" s="818"/>
      <c r="S12" s="744"/>
    </row>
    <row r="13" spans="1:19" ht="14.4" customHeight="1" x14ac:dyDescent="0.3">
      <c r="A13" s="769" t="s">
        <v>5426</v>
      </c>
      <c r="B13" s="818"/>
      <c r="C13" s="745"/>
      <c r="D13" s="818">
        <v>327</v>
      </c>
      <c r="E13" s="745"/>
      <c r="F13" s="818"/>
      <c r="G13" s="750"/>
      <c r="H13" s="818"/>
      <c r="I13" s="745"/>
      <c r="J13" s="818"/>
      <c r="K13" s="745"/>
      <c r="L13" s="818"/>
      <c r="M13" s="750"/>
      <c r="N13" s="818"/>
      <c r="O13" s="745"/>
      <c r="P13" s="818"/>
      <c r="Q13" s="745"/>
      <c r="R13" s="818"/>
      <c r="S13" s="744"/>
    </row>
    <row r="14" spans="1:19" ht="14.4" customHeight="1" x14ac:dyDescent="0.3">
      <c r="A14" s="769" t="s">
        <v>5427</v>
      </c>
      <c r="B14" s="818">
        <v>16434</v>
      </c>
      <c r="C14" s="745">
        <v>1</v>
      </c>
      <c r="D14" s="818">
        <v>14061</v>
      </c>
      <c r="E14" s="745">
        <v>0.85560423512230743</v>
      </c>
      <c r="F14" s="818">
        <v>16449</v>
      </c>
      <c r="G14" s="750">
        <v>1.0009127418765973</v>
      </c>
      <c r="H14" s="818"/>
      <c r="I14" s="745"/>
      <c r="J14" s="818"/>
      <c r="K14" s="745"/>
      <c r="L14" s="818"/>
      <c r="M14" s="750"/>
      <c r="N14" s="818"/>
      <c r="O14" s="745"/>
      <c r="P14" s="818"/>
      <c r="Q14" s="745"/>
      <c r="R14" s="818"/>
      <c r="S14" s="744"/>
    </row>
    <row r="15" spans="1:19" ht="14.4" customHeight="1" x14ac:dyDescent="0.3">
      <c r="A15" s="769" t="s">
        <v>5428</v>
      </c>
      <c r="B15" s="818">
        <v>328</v>
      </c>
      <c r="C15" s="745">
        <v>1</v>
      </c>
      <c r="D15" s="818">
        <v>1962</v>
      </c>
      <c r="E15" s="745">
        <v>5.9817073170731705</v>
      </c>
      <c r="F15" s="818">
        <v>2999</v>
      </c>
      <c r="G15" s="750">
        <v>9.1432926829268286</v>
      </c>
      <c r="H15" s="818"/>
      <c r="I15" s="745"/>
      <c r="J15" s="818"/>
      <c r="K15" s="745"/>
      <c r="L15" s="818"/>
      <c r="M15" s="750"/>
      <c r="N15" s="818"/>
      <c r="O15" s="745"/>
      <c r="P15" s="818"/>
      <c r="Q15" s="745"/>
      <c r="R15" s="818"/>
      <c r="S15" s="744"/>
    </row>
    <row r="16" spans="1:19" ht="14.4" customHeight="1" x14ac:dyDescent="0.3">
      <c r="A16" s="769" t="s">
        <v>5429</v>
      </c>
      <c r="B16" s="818">
        <v>328</v>
      </c>
      <c r="C16" s="745">
        <v>1</v>
      </c>
      <c r="D16" s="818">
        <v>327</v>
      </c>
      <c r="E16" s="745">
        <v>0.99695121951219512</v>
      </c>
      <c r="F16" s="818">
        <v>660</v>
      </c>
      <c r="G16" s="750">
        <v>2.0121951219512195</v>
      </c>
      <c r="H16" s="818"/>
      <c r="I16" s="745"/>
      <c r="J16" s="818"/>
      <c r="K16" s="745"/>
      <c r="L16" s="818"/>
      <c r="M16" s="750"/>
      <c r="N16" s="818"/>
      <c r="O16" s="745"/>
      <c r="P16" s="818"/>
      <c r="Q16" s="745"/>
      <c r="R16" s="818"/>
      <c r="S16" s="744"/>
    </row>
    <row r="17" spans="1:19" ht="14.4" customHeight="1" x14ac:dyDescent="0.3">
      <c r="A17" s="769" t="s">
        <v>5430</v>
      </c>
      <c r="B17" s="818">
        <v>1312</v>
      </c>
      <c r="C17" s="745">
        <v>1</v>
      </c>
      <c r="D17" s="818">
        <v>981</v>
      </c>
      <c r="E17" s="745">
        <v>0.74771341463414631</v>
      </c>
      <c r="F17" s="818">
        <v>3954</v>
      </c>
      <c r="G17" s="750">
        <v>3.0137195121951219</v>
      </c>
      <c r="H17" s="818"/>
      <c r="I17" s="745"/>
      <c r="J17" s="818"/>
      <c r="K17" s="745"/>
      <c r="L17" s="818"/>
      <c r="M17" s="750"/>
      <c r="N17" s="818"/>
      <c r="O17" s="745"/>
      <c r="P17" s="818"/>
      <c r="Q17" s="745"/>
      <c r="R17" s="818"/>
      <c r="S17" s="744"/>
    </row>
    <row r="18" spans="1:19" ht="14.4" customHeight="1" x14ac:dyDescent="0.3">
      <c r="A18" s="769" t="s">
        <v>5431</v>
      </c>
      <c r="B18" s="818">
        <v>46282</v>
      </c>
      <c r="C18" s="745">
        <v>1</v>
      </c>
      <c r="D18" s="818">
        <v>48430</v>
      </c>
      <c r="E18" s="745">
        <v>1.0464111317574867</v>
      </c>
      <c r="F18" s="818">
        <v>44205</v>
      </c>
      <c r="G18" s="750">
        <v>0.95512294196447867</v>
      </c>
      <c r="H18" s="818"/>
      <c r="I18" s="745"/>
      <c r="J18" s="818"/>
      <c r="K18" s="745"/>
      <c r="L18" s="818"/>
      <c r="M18" s="750"/>
      <c r="N18" s="818"/>
      <c r="O18" s="745"/>
      <c r="P18" s="818"/>
      <c r="Q18" s="745"/>
      <c r="R18" s="818"/>
      <c r="S18" s="744"/>
    </row>
    <row r="19" spans="1:19" ht="14.4" customHeight="1" x14ac:dyDescent="0.3">
      <c r="A19" s="769" t="s">
        <v>5432</v>
      </c>
      <c r="B19" s="818">
        <v>984</v>
      </c>
      <c r="C19" s="745">
        <v>1</v>
      </c>
      <c r="D19" s="818"/>
      <c r="E19" s="745"/>
      <c r="F19" s="818"/>
      <c r="G19" s="750"/>
      <c r="H19" s="818"/>
      <c r="I19" s="745"/>
      <c r="J19" s="818"/>
      <c r="K19" s="745"/>
      <c r="L19" s="818"/>
      <c r="M19" s="750"/>
      <c r="N19" s="818"/>
      <c r="O19" s="745"/>
      <c r="P19" s="818"/>
      <c r="Q19" s="745"/>
      <c r="R19" s="818"/>
      <c r="S19" s="744"/>
    </row>
    <row r="20" spans="1:19" ht="14.4" customHeight="1" x14ac:dyDescent="0.3">
      <c r="A20" s="769" t="s">
        <v>5433</v>
      </c>
      <c r="B20" s="818">
        <v>3936</v>
      </c>
      <c r="C20" s="745">
        <v>1</v>
      </c>
      <c r="D20" s="818">
        <v>2943</v>
      </c>
      <c r="E20" s="745">
        <v>0.74771341463414631</v>
      </c>
      <c r="F20" s="818">
        <v>3297</v>
      </c>
      <c r="G20" s="750">
        <v>0.83765243902439024</v>
      </c>
      <c r="H20" s="818"/>
      <c r="I20" s="745"/>
      <c r="J20" s="818"/>
      <c r="K20" s="745"/>
      <c r="L20" s="818"/>
      <c r="M20" s="750"/>
      <c r="N20" s="818"/>
      <c r="O20" s="745"/>
      <c r="P20" s="818"/>
      <c r="Q20" s="745"/>
      <c r="R20" s="818"/>
      <c r="S20" s="744"/>
    </row>
    <row r="21" spans="1:19" ht="14.4" customHeight="1" x14ac:dyDescent="0.3">
      <c r="A21" s="769" t="s">
        <v>5434</v>
      </c>
      <c r="B21" s="818">
        <v>433</v>
      </c>
      <c r="C21" s="745">
        <v>1</v>
      </c>
      <c r="D21" s="818">
        <v>327</v>
      </c>
      <c r="E21" s="745">
        <v>0.75519630484988454</v>
      </c>
      <c r="F21" s="818">
        <v>990</v>
      </c>
      <c r="G21" s="750">
        <v>2.2863741339491916</v>
      </c>
      <c r="H21" s="818"/>
      <c r="I21" s="745"/>
      <c r="J21" s="818"/>
      <c r="K21" s="745"/>
      <c r="L21" s="818"/>
      <c r="M21" s="750"/>
      <c r="N21" s="818"/>
      <c r="O21" s="745"/>
      <c r="P21" s="818"/>
      <c r="Q21" s="745"/>
      <c r="R21" s="818"/>
      <c r="S21" s="744"/>
    </row>
    <row r="22" spans="1:19" ht="14.4" customHeight="1" x14ac:dyDescent="0.3">
      <c r="A22" s="769" t="s">
        <v>5435</v>
      </c>
      <c r="B22" s="818"/>
      <c r="C22" s="745"/>
      <c r="D22" s="818"/>
      <c r="E22" s="745"/>
      <c r="F22" s="818">
        <v>330</v>
      </c>
      <c r="G22" s="750"/>
      <c r="H22" s="818"/>
      <c r="I22" s="745"/>
      <c r="J22" s="818"/>
      <c r="K22" s="745"/>
      <c r="L22" s="818"/>
      <c r="M22" s="750"/>
      <c r="N22" s="818"/>
      <c r="O22" s="745"/>
      <c r="P22" s="818"/>
      <c r="Q22" s="745"/>
      <c r="R22" s="818"/>
      <c r="S22" s="744"/>
    </row>
    <row r="23" spans="1:19" ht="14.4" customHeight="1" x14ac:dyDescent="0.3">
      <c r="A23" s="769" t="s">
        <v>5436</v>
      </c>
      <c r="B23" s="818">
        <v>1312</v>
      </c>
      <c r="C23" s="745">
        <v>1</v>
      </c>
      <c r="D23" s="818">
        <v>1308</v>
      </c>
      <c r="E23" s="745">
        <v>0.99695121951219512</v>
      </c>
      <c r="F23" s="818">
        <v>330</v>
      </c>
      <c r="G23" s="750">
        <v>0.25152439024390244</v>
      </c>
      <c r="H23" s="818"/>
      <c r="I23" s="745"/>
      <c r="J23" s="818"/>
      <c r="K23" s="745"/>
      <c r="L23" s="818"/>
      <c r="M23" s="750"/>
      <c r="N23" s="818"/>
      <c r="O23" s="745"/>
      <c r="P23" s="818"/>
      <c r="Q23" s="745"/>
      <c r="R23" s="818"/>
      <c r="S23" s="744"/>
    </row>
    <row r="24" spans="1:19" ht="14.4" customHeight="1" x14ac:dyDescent="0.3">
      <c r="A24" s="769" t="s">
        <v>3878</v>
      </c>
      <c r="B24" s="818">
        <v>13327327</v>
      </c>
      <c r="C24" s="745">
        <v>1</v>
      </c>
      <c r="D24" s="818">
        <v>11789884</v>
      </c>
      <c r="E24" s="745">
        <v>0.88463980811756171</v>
      </c>
      <c r="F24" s="818">
        <v>12155393</v>
      </c>
      <c r="G24" s="750">
        <v>0.91206533763297026</v>
      </c>
      <c r="H24" s="818">
        <v>374325.33999999985</v>
      </c>
      <c r="I24" s="745">
        <v>1</v>
      </c>
      <c r="J24" s="818">
        <v>395670.48999999993</v>
      </c>
      <c r="K24" s="745">
        <v>1.0570229896805814</v>
      </c>
      <c r="L24" s="818">
        <v>363474.43000000011</v>
      </c>
      <c r="M24" s="750">
        <v>0.97101208804084771</v>
      </c>
      <c r="N24" s="818"/>
      <c r="O24" s="745"/>
      <c r="P24" s="818"/>
      <c r="Q24" s="745"/>
      <c r="R24" s="818"/>
      <c r="S24" s="744"/>
    </row>
    <row r="25" spans="1:19" ht="14.4" customHeight="1" x14ac:dyDescent="0.3">
      <c r="A25" s="769" t="s">
        <v>5437</v>
      </c>
      <c r="B25" s="818">
        <v>36080</v>
      </c>
      <c r="C25" s="745">
        <v>1</v>
      </c>
      <c r="D25" s="818">
        <v>39567</v>
      </c>
      <c r="E25" s="745">
        <v>1.0966463414634147</v>
      </c>
      <c r="F25" s="818">
        <v>44190</v>
      </c>
      <c r="G25" s="750">
        <v>1.2247782705099779</v>
      </c>
      <c r="H25" s="818"/>
      <c r="I25" s="745"/>
      <c r="J25" s="818"/>
      <c r="K25" s="745"/>
      <c r="L25" s="818"/>
      <c r="M25" s="750"/>
      <c r="N25" s="818"/>
      <c r="O25" s="745"/>
      <c r="P25" s="818"/>
      <c r="Q25" s="745"/>
      <c r="R25" s="818"/>
      <c r="S25" s="744"/>
    </row>
    <row r="26" spans="1:19" ht="14.4" customHeight="1" x14ac:dyDescent="0.3">
      <c r="A26" s="769" t="s">
        <v>5438</v>
      </c>
      <c r="B26" s="818"/>
      <c r="C26" s="745"/>
      <c r="D26" s="818">
        <v>654</v>
      </c>
      <c r="E26" s="745"/>
      <c r="F26" s="818">
        <v>660</v>
      </c>
      <c r="G26" s="750"/>
      <c r="H26" s="818"/>
      <c r="I26" s="745"/>
      <c r="J26" s="818"/>
      <c r="K26" s="745"/>
      <c r="L26" s="818"/>
      <c r="M26" s="750"/>
      <c r="N26" s="818"/>
      <c r="O26" s="745"/>
      <c r="P26" s="818"/>
      <c r="Q26" s="745"/>
      <c r="R26" s="818"/>
      <c r="S26" s="744"/>
    </row>
    <row r="27" spans="1:19" ht="14.4" customHeight="1" x14ac:dyDescent="0.3">
      <c r="A27" s="769" t="s">
        <v>5439</v>
      </c>
      <c r="B27" s="818"/>
      <c r="C27" s="745"/>
      <c r="D27" s="818">
        <v>1308</v>
      </c>
      <c r="E27" s="745"/>
      <c r="F27" s="818">
        <v>660</v>
      </c>
      <c r="G27" s="750"/>
      <c r="H27" s="818"/>
      <c r="I27" s="745"/>
      <c r="J27" s="818"/>
      <c r="K27" s="745"/>
      <c r="L27" s="818"/>
      <c r="M27" s="750"/>
      <c r="N27" s="818"/>
      <c r="O27" s="745"/>
      <c r="P27" s="818"/>
      <c r="Q27" s="745"/>
      <c r="R27" s="818"/>
      <c r="S27" s="744"/>
    </row>
    <row r="28" spans="1:19" ht="14.4" customHeight="1" thickBot="1" x14ac:dyDescent="0.35">
      <c r="A28" s="813" t="s">
        <v>5440</v>
      </c>
      <c r="B28" s="812">
        <v>1640</v>
      </c>
      <c r="C28" s="752">
        <v>1</v>
      </c>
      <c r="D28" s="812">
        <v>1015</v>
      </c>
      <c r="E28" s="752">
        <v>0.61890243902439024</v>
      </c>
      <c r="F28" s="812">
        <v>1644</v>
      </c>
      <c r="G28" s="757">
        <v>1.0024390243902439</v>
      </c>
      <c r="H28" s="812"/>
      <c r="I28" s="752"/>
      <c r="J28" s="812"/>
      <c r="K28" s="752"/>
      <c r="L28" s="812"/>
      <c r="M28" s="757"/>
      <c r="N28" s="812"/>
      <c r="O28" s="752"/>
      <c r="P28" s="812"/>
      <c r="Q28" s="752"/>
      <c r="R28" s="812"/>
      <c r="S28" s="7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5636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25953.59</v>
      </c>
      <c r="G3" s="212">
        <f t="shared" si="0"/>
        <v>14010218.34</v>
      </c>
      <c r="H3" s="212"/>
      <c r="I3" s="212"/>
      <c r="J3" s="212">
        <f t="shared" si="0"/>
        <v>23895.09</v>
      </c>
      <c r="K3" s="212">
        <f t="shared" si="0"/>
        <v>12499602.49</v>
      </c>
      <c r="L3" s="212"/>
      <c r="M3" s="212"/>
      <c r="N3" s="212">
        <f t="shared" si="0"/>
        <v>14652.66</v>
      </c>
      <c r="O3" s="212">
        <f t="shared" si="0"/>
        <v>12823432.43</v>
      </c>
      <c r="P3" s="79">
        <f>IF(G3=0,0,O3/G3)</f>
        <v>0.91529140508740991</v>
      </c>
      <c r="Q3" s="213">
        <f>IF(N3=0,0,O3/N3)</f>
        <v>875.16071689372438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23"/>
      <c r="E5" s="825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30"/>
    </row>
    <row r="6" spans="1:17" ht="14.4" customHeight="1" x14ac:dyDescent="0.3">
      <c r="A6" s="736" t="s">
        <v>5441</v>
      </c>
      <c r="B6" s="737" t="s">
        <v>238</v>
      </c>
      <c r="C6" s="737" t="s">
        <v>5378</v>
      </c>
      <c r="D6" s="737" t="s">
        <v>5389</v>
      </c>
      <c r="E6" s="737" t="s">
        <v>5390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42"/>
      <c r="Q6" s="760"/>
    </row>
    <row r="7" spans="1:17" ht="14.4" customHeight="1" x14ac:dyDescent="0.3">
      <c r="A7" s="743" t="s">
        <v>5441</v>
      </c>
      <c r="B7" s="745" t="s">
        <v>5403</v>
      </c>
      <c r="C7" s="745" t="s">
        <v>5378</v>
      </c>
      <c r="D7" s="745" t="s">
        <v>5389</v>
      </c>
      <c r="E7" s="745" t="s">
        <v>5390</v>
      </c>
      <c r="F7" s="761"/>
      <c r="G7" s="761"/>
      <c r="H7" s="761"/>
      <c r="I7" s="761"/>
      <c r="J7" s="761">
        <v>1</v>
      </c>
      <c r="K7" s="761">
        <v>34</v>
      </c>
      <c r="L7" s="761"/>
      <c r="M7" s="761">
        <v>34</v>
      </c>
      <c r="N7" s="761">
        <v>1</v>
      </c>
      <c r="O7" s="761">
        <v>35</v>
      </c>
      <c r="P7" s="750"/>
      <c r="Q7" s="762">
        <v>35</v>
      </c>
    </row>
    <row r="8" spans="1:17" ht="14.4" customHeight="1" x14ac:dyDescent="0.3">
      <c r="A8" s="743" t="s">
        <v>5441</v>
      </c>
      <c r="B8" s="745" t="s">
        <v>5403</v>
      </c>
      <c r="C8" s="745" t="s">
        <v>5378</v>
      </c>
      <c r="D8" s="745" t="s">
        <v>5401</v>
      </c>
      <c r="E8" s="745" t="s">
        <v>5402</v>
      </c>
      <c r="F8" s="761">
        <v>105</v>
      </c>
      <c r="G8" s="761">
        <v>34440</v>
      </c>
      <c r="H8" s="761">
        <v>1</v>
      </c>
      <c r="I8" s="761">
        <v>328</v>
      </c>
      <c r="J8" s="761">
        <v>99</v>
      </c>
      <c r="K8" s="761">
        <v>32373</v>
      </c>
      <c r="L8" s="761">
        <v>0.93998257839721255</v>
      </c>
      <c r="M8" s="761">
        <v>327</v>
      </c>
      <c r="N8" s="761">
        <v>70</v>
      </c>
      <c r="O8" s="761">
        <v>23031</v>
      </c>
      <c r="P8" s="750">
        <v>0.66872822299651569</v>
      </c>
      <c r="Q8" s="762">
        <v>329.01428571428573</v>
      </c>
    </row>
    <row r="9" spans="1:17" ht="14.4" customHeight="1" x14ac:dyDescent="0.3">
      <c r="A9" s="743" t="s">
        <v>5442</v>
      </c>
      <c r="B9" s="745" t="s">
        <v>238</v>
      </c>
      <c r="C9" s="745" t="s">
        <v>5378</v>
      </c>
      <c r="D9" s="745" t="s">
        <v>5389</v>
      </c>
      <c r="E9" s="745" t="s">
        <v>5390</v>
      </c>
      <c r="F9" s="761"/>
      <c r="G9" s="761"/>
      <c r="H9" s="761"/>
      <c r="I9" s="761"/>
      <c r="J9" s="761">
        <v>1</v>
      </c>
      <c r="K9" s="761">
        <v>34</v>
      </c>
      <c r="L9" s="761"/>
      <c r="M9" s="761">
        <v>34</v>
      </c>
      <c r="N9" s="761"/>
      <c r="O9" s="761"/>
      <c r="P9" s="750"/>
      <c r="Q9" s="762"/>
    </row>
    <row r="10" spans="1:17" ht="14.4" customHeight="1" x14ac:dyDescent="0.3">
      <c r="A10" s="743" t="s">
        <v>5442</v>
      </c>
      <c r="B10" s="745" t="s">
        <v>238</v>
      </c>
      <c r="C10" s="745" t="s">
        <v>5378</v>
      </c>
      <c r="D10" s="745" t="s">
        <v>5401</v>
      </c>
      <c r="E10" s="745" t="s">
        <v>5402</v>
      </c>
      <c r="F10" s="761"/>
      <c r="G10" s="761"/>
      <c r="H10" s="761"/>
      <c r="I10" s="761"/>
      <c r="J10" s="761"/>
      <c r="K10" s="761"/>
      <c r="L10" s="761"/>
      <c r="M10" s="761"/>
      <c r="N10" s="761">
        <v>1</v>
      </c>
      <c r="O10" s="761">
        <v>327</v>
      </c>
      <c r="P10" s="750"/>
      <c r="Q10" s="762">
        <v>327</v>
      </c>
    </row>
    <row r="11" spans="1:17" ht="14.4" customHeight="1" x14ac:dyDescent="0.3">
      <c r="A11" s="743" t="s">
        <v>5442</v>
      </c>
      <c r="B11" s="745" t="s">
        <v>5403</v>
      </c>
      <c r="C11" s="745" t="s">
        <v>5378</v>
      </c>
      <c r="D11" s="745" t="s">
        <v>5389</v>
      </c>
      <c r="E11" s="745" t="s">
        <v>5390</v>
      </c>
      <c r="F11" s="761">
        <v>2</v>
      </c>
      <c r="G11" s="761">
        <v>68</v>
      </c>
      <c r="H11" s="761">
        <v>1</v>
      </c>
      <c r="I11" s="761">
        <v>34</v>
      </c>
      <c r="J11" s="761">
        <v>1</v>
      </c>
      <c r="K11" s="761">
        <v>34</v>
      </c>
      <c r="L11" s="761">
        <v>0.5</v>
      </c>
      <c r="M11" s="761">
        <v>34</v>
      </c>
      <c r="N11" s="761">
        <v>7</v>
      </c>
      <c r="O11" s="761">
        <v>242</v>
      </c>
      <c r="P11" s="750">
        <v>3.5588235294117645</v>
      </c>
      <c r="Q11" s="762">
        <v>34.571428571428569</v>
      </c>
    </row>
    <row r="12" spans="1:17" ht="14.4" customHeight="1" x14ac:dyDescent="0.3">
      <c r="A12" s="743" t="s">
        <v>5442</v>
      </c>
      <c r="B12" s="745" t="s">
        <v>5403</v>
      </c>
      <c r="C12" s="745" t="s">
        <v>5378</v>
      </c>
      <c r="D12" s="745" t="s">
        <v>5401</v>
      </c>
      <c r="E12" s="745" t="s">
        <v>5402</v>
      </c>
      <c r="F12" s="761">
        <v>213</v>
      </c>
      <c r="G12" s="761">
        <v>69864</v>
      </c>
      <c r="H12" s="761">
        <v>1</v>
      </c>
      <c r="I12" s="761">
        <v>328</v>
      </c>
      <c r="J12" s="761">
        <v>216</v>
      </c>
      <c r="K12" s="761">
        <v>70632</v>
      </c>
      <c r="L12" s="761">
        <v>1.0109927859841978</v>
      </c>
      <c r="M12" s="761">
        <v>327</v>
      </c>
      <c r="N12" s="761">
        <v>187</v>
      </c>
      <c r="O12" s="761">
        <v>61554</v>
      </c>
      <c r="P12" s="750">
        <v>0.88105462040535898</v>
      </c>
      <c r="Q12" s="762">
        <v>329.16577540106954</v>
      </c>
    </row>
    <row r="13" spans="1:17" ht="14.4" customHeight="1" x14ac:dyDescent="0.3">
      <c r="A13" s="743" t="s">
        <v>5442</v>
      </c>
      <c r="B13" s="745" t="s">
        <v>5403</v>
      </c>
      <c r="C13" s="745" t="s">
        <v>5378</v>
      </c>
      <c r="D13" s="745" t="s">
        <v>5406</v>
      </c>
      <c r="E13" s="745" t="s">
        <v>5407</v>
      </c>
      <c r="F13" s="761">
        <v>1</v>
      </c>
      <c r="G13" s="761">
        <v>163</v>
      </c>
      <c r="H13" s="761">
        <v>1</v>
      </c>
      <c r="I13" s="761">
        <v>163</v>
      </c>
      <c r="J13" s="761"/>
      <c r="K13" s="761"/>
      <c r="L13" s="761"/>
      <c r="M13" s="761"/>
      <c r="N13" s="761"/>
      <c r="O13" s="761"/>
      <c r="P13" s="750"/>
      <c r="Q13" s="762"/>
    </row>
    <row r="14" spans="1:17" ht="14.4" customHeight="1" x14ac:dyDescent="0.3">
      <c r="A14" s="743" t="s">
        <v>5443</v>
      </c>
      <c r="B14" s="745" t="s">
        <v>238</v>
      </c>
      <c r="C14" s="745" t="s">
        <v>5378</v>
      </c>
      <c r="D14" s="745" t="s">
        <v>5389</v>
      </c>
      <c r="E14" s="745" t="s">
        <v>5390</v>
      </c>
      <c r="F14" s="761">
        <v>1</v>
      </c>
      <c r="G14" s="761">
        <v>34</v>
      </c>
      <c r="H14" s="761">
        <v>1</v>
      </c>
      <c r="I14" s="761">
        <v>34</v>
      </c>
      <c r="J14" s="761">
        <v>1</v>
      </c>
      <c r="K14" s="761">
        <v>34</v>
      </c>
      <c r="L14" s="761">
        <v>1</v>
      </c>
      <c r="M14" s="761">
        <v>34</v>
      </c>
      <c r="N14" s="761"/>
      <c r="O14" s="761"/>
      <c r="P14" s="750"/>
      <c r="Q14" s="762"/>
    </row>
    <row r="15" spans="1:17" ht="14.4" customHeight="1" x14ac:dyDescent="0.3">
      <c r="A15" s="743" t="s">
        <v>5443</v>
      </c>
      <c r="B15" s="745" t="s">
        <v>5403</v>
      </c>
      <c r="C15" s="745" t="s">
        <v>5378</v>
      </c>
      <c r="D15" s="745" t="s">
        <v>5389</v>
      </c>
      <c r="E15" s="745" t="s">
        <v>5390</v>
      </c>
      <c r="F15" s="761">
        <v>4</v>
      </c>
      <c r="G15" s="761">
        <v>136</v>
      </c>
      <c r="H15" s="761">
        <v>1</v>
      </c>
      <c r="I15" s="761">
        <v>34</v>
      </c>
      <c r="J15" s="761">
        <v>11</v>
      </c>
      <c r="K15" s="761">
        <v>374</v>
      </c>
      <c r="L15" s="761">
        <v>2.75</v>
      </c>
      <c r="M15" s="761">
        <v>34</v>
      </c>
      <c r="N15" s="761">
        <v>7</v>
      </c>
      <c r="O15" s="761">
        <v>242</v>
      </c>
      <c r="P15" s="750">
        <v>1.7794117647058822</v>
      </c>
      <c r="Q15" s="762">
        <v>34.571428571428569</v>
      </c>
    </row>
    <row r="16" spans="1:17" ht="14.4" customHeight="1" x14ac:dyDescent="0.3">
      <c r="A16" s="743" t="s">
        <v>5443</v>
      </c>
      <c r="B16" s="745" t="s">
        <v>5403</v>
      </c>
      <c r="C16" s="745" t="s">
        <v>5378</v>
      </c>
      <c r="D16" s="745" t="s">
        <v>5401</v>
      </c>
      <c r="E16" s="745" t="s">
        <v>5402</v>
      </c>
      <c r="F16" s="761">
        <v>223</v>
      </c>
      <c r="G16" s="761">
        <v>73144</v>
      </c>
      <c r="H16" s="761">
        <v>1</v>
      </c>
      <c r="I16" s="761">
        <v>328</v>
      </c>
      <c r="J16" s="761">
        <v>233</v>
      </c>
      <c r="K16" s="761">
        <v>76191</v>
      </c>
      <c r="L16" s="761">
        <v>1.0416575522257465</v>
      </c>
      <c r="M16" s="761">
        <v>327</v>
      </c>
      <c r="N16" s="761">
        <v>241</v>
      </c>
      <c r="O16" s="761">
        <v>79293</v>
      </c>
      <c r="P16" s="750">
        <v>1.0840670458274089</v>
      </c>
      <c r="Q16" s="762">
        <v>329.01659751037346</v>
      </c>
    </row>
    <row r="17" spans="1:17" ht="14.4" customHeight="1" x14ac:dyDescent="0.3">
      <c r="A17" s="743" t="s">
        <v>5444</v>
      </c>
      <c r="B17" s="745" t="s">
        <v>5403</v>
      </c>
      <c r="C17" s="745" t="s">
        <v>5378</v>
      </c>
      <c r="D17" s="745" t="s">
        <v>5389</v>
      </c>
      <c r="E17" s="745" t="s">
        <v>5390</v>
      </c>
      <c r="F17" s="761"/>
      <c r="G17" s="761"/>
      <c r="H17" s="761"/>
      <c r="I17" s="761"/>
      <c r="J17" s="761">
        <v>1</v>
      </c>
      <c r="K17" s="761">
        <v>34</v>
      </c>
      <c r="L17" s="761"/>
      <c r="M17" s="761">
        <v>34</v>
      </c>
      <c r="N17" s="761"/>
      <c r="O17" s="761"/>
      <c r="P17" s="750"/>
      <c r="Q17" s="762"/>
    </row>
    <row r="18" spans="1:17" ht="14.4" customHeight="1" x14ac:dyDescent="0.3">
      <c r="A18" s="743" t="s">
        <v>5444</v>
      </c>
      <c r="B18" s="745" t="s">
        <v>5403</v>
      </c>
      <c r="C18" s="745" t="s">
        <v>5378</v>
      </c>
      <c r="D18" s="745" t="s">
        <v>5401</v>
      </c>
      <c r="E18" s="745" t="s">
        <v>5402</v>
      </c>
      <c r="F18" s="761">
        <v>28</v>
      </c>
      <c r="G18" s="761">
        <v>9184</v>
      </c>
      <c r="H18" s="761">
        <v>1</v>
      </c>
      <c r="I18" s="761">
        <v>328</v>
      </c>
      <c r="J18" s="761">
        <v>38</v>
      </c>
      <c r="K18" s="761">
        <v>12426</v>
      </c>
      <c r="L18" s="761">
        <v>1.3530052264808363</v>
      </c>
      <c r="M18" s="761">
        <v>327</v>
      </c>
      <c r="N18" s="761">
        <v>28</v>
      </c>
      <c r="O18" s="761">
        <v>9204</v>
      </c>
      <c r="P18" s="750">
        <v>1.002177700348432</v>
      </c>
      <c r="Q18" s="762">
        <v>328.71428571428572</v>
      </c>
    </row>
    <row r="19" spans="1:17" ht="14.4" customHeight="1" x14ac:dyDescent="0.3">
      <c r="A19" s="743" t="s">
        <v>5445</v>
      </c>
      <c r="B19" s="745" t="s">
        <v>5403</v>
      </c>
      <c r="C19" s="745" t="s">
        <v>5378</v>
      </c>
      <c r="D19" s="745" t="s">
        <v>5389</v>
      </c>
      <c r="E19" s="745" t="s">
        <v>5390</v>
      </c>
      <c r="F19" s="761"/>
      <c r="G19" s="761"/>
      <c r="H19" s="761"/>
      <c r="I19" s="761"/>
      <c r="J19" s="761">
        <v>2</v>
      </c>
      <c r="K19" s="761">
        <v>68</v>
      </c>
      <c r="L19" s="761"/>
      <c r="M19" s="761">
        <v>34</v>
      </c>
      <c r="N19" s="761"/>
      <c r="O19" s="761"/>
      <c r="P19" s="750"/>
      <c r="Q19" s="762"/>
    </row>
    <row r="20" spans="1:17" ht="14.4" customHeight="1" x14ac:dyDescent="0.3">
      <c r="A20" s="743" t="s">
        <v>5445</v>
      </c>
      <c r="B20" s="745" t="s">
        <v>5403</v>
      </c>
      <c r="C20" s="745" t="s">
        <v>5378</v>
      </c>
      <c r="D20" s="745" t="s">
        <v>5401</v>
      </c>
      <c r="E20" s="745" t="s">
        <v>5402</v>
      </c>
      <c r="F20" s="761">
        <v>18</v>
      </c>
      <c r="G20" s="761">
        <v>5904</v>
      </c>
      <c r="H20" s="761">
        <v>1</v>
      </c>
      <c r="I20" s="761">
        <v>328</v>
      </c>
      <c r="J20" s="761">
        <v>9</v>
      </c>
      <c r="K20" s="761">
        <v>2943</v>
      </c>
      <c r="L20" s="761">
        <v>0.49847560975609756</v>
      </c>
      <c r="M20" s="761">
        <v>327</v>
      </c>
      <c r="N20" s="761">
        <v>7</v>
      </c>
      <c r="O20" s="761">
        <v>2301</v>
      </c>
      <c r="P20" s="750">
        <v>0.38973577235772355</v>
      </c>
      <c r="Q20" s="762">
        <v>328.71428571428572</v>
      </c>
    </row>
    <row r="21" spans="1:17" ht="14.4" customHeight="1" x14ac:dyDescent="0.3">
      <c r="A21" s="743" t="s">
        <v>5446</v>
      </c>
      <c r="B21" s="745" t="s">
        <v>238</v>
      </c>
      <c r="C21" s="745" t="s">
        <v>5378</v>
      </c>
      <c r="D21" s="745" t="s">
        <v>5389</v>
      </c>
      <c r="E21" s="745" t="s">
        <v>5390</v>
      </c>
      <c r="F21" s="761"/>
      <c r="G21" s="761"/>
      <c r="H21" s="761"/>
      <c r="I21" s="761"/>
      <c r="J21" s="761">
        <v>1</v>
      </c>
      <c r="K21" s="761">
        <v>34</v>
      </c>
      <c r="L21" s="761"/>
      <c r="M21" s="761">
        <v>34</v>
      </c>
      <c r="N21" s="761"/>
      <c r="O21" s="761"/>
      <c r="P21" s="750"/>
      <c r="Q21" s="762"/>
    </row>
    <row r="22" spans="1:17" ht="14.4" customHeight="1" x14ac:dyDescent="0.3">
      <c r="A22" s="743" t="s">
        <v>5446</v>
      </c>
      <c r="B22" s="745" t="s">
        <v>238</v>
      </c>
      <c r="C22" s="745" t="s">
        <v>5378</v>
      </c>
      <c r="D22" s="745" t="s">
        <v>5391</v>
      </c>
      <c r="E22" s="745" t="s">
        <v>5392</v>
      </c>
      <c r="F22" s="761"/>
      <c r="G22" s="761"/>
      <c r="H22" s="761"/>
      <c r="I22" s="761"/>
      <c r="J22" s="761"/>
      <c r="K22" s="761"/>
      <c r="L22" s="761"/>
      <c r="M22" s="761"/>
      <c r="N22" s="761">
        <v>1</v>
      </c>
      <c r="O22" s="761">
        <v>327</v>
      </c>
      <c r="P22" s="750"/>
      <c r="Q22" s="762">
        <v>327</v>
      </c>
    </row>
    <row r="23" spans="1:17" ht="14.4" customHeight="1" x14ac:dyDescent="0.3">
      <c r="A23" s="743" t="s">
        <v>5446</v>
      </c>
      <c r="B23" s="745" t="s">
        <v>5403</v>
      </c>
      <c r="C23" s="745" t="s">
        <v>5378</v>
      </c>
      <c r="D23" s="745" t="s">
        <v>5389</v>
      </c>
      <c r="E23" s="745" t="s">
        <v>5390</v>
      </c>
      <c r="F23" s="761"/>
      <c r="G23" s="761"/>
      <c r="H23" s="761"/>
      <c r="I23" s="761"/>
      <c r="J23" s="761">
        <v>1</v>
      </c>
      <c r="K23" s="761">
        <v>34</v>
      </c>
      <c r="L23" s="761"/>
      <c r="M23" s="761">
        <v>34</v>
      </c>
      <c r="N23" s="761">
        <v>1</v>
      </c>
      <c r="O23" s="761">
        <v>35</v>
      </c>
      <c r="P23" s="750"/>
      <c r="Q23" s="762">
        <v>35</v>
      </c>
    </row>
    <row r="24" spans="1:17" ht="14.4" customHeight="1" x14ac:dyDescent="0.3">
      <c r="A24" s="743" t="s">
        <v>5446</v>
      </c>
      <c r="B24" s="745" t="s">
        <v>5403</v>
      </c>
      <c r="C24" s="745" t="s">
        <v>5378</v>
      </c>
      <c r="D24" s="745" t="s">
        <v>5379</v>
      </c>
      <c r="E24" s="745" t="s">
        <v>5380</v>
      </c>
      <c r="F24" s="761"/>
      <c r="G24" s="761"/>
      <c r="H24" s="761"/>
      <c r="I24" s="761"/>
      <c r="J24" s="761"/>
      <c r="K24" s="761"/>
      <c r="L24" s="761"/>
      <c r="M24" s="761"/>
      <c r="N24" s="761">
        <v>1</v>
      </c>
      <c r="O24" s="761">
        <v>0</v>
      </c>
      <c r="P24" s="750"/>
      <c r="Q24" s="762">
        <v>0</v>
      </c>
    </row>
    <row r="25" spans="1:17" ht="14.4" customHeight="1" x14ac:dyDescent="0.3">
      <c r="A25" s="743" t="s">
        <v>5446</v>
      </c>
      <c r="B25" s="745" t="s">
        <v>5403</v>
      </c>
      <c r="C25" s="745" t="s">
        <v>5378</v>
      </c>
      <c r="D25" s="745" t="s">
        <v>5401</v>
      </c>
      <c r="E25" s="745" t="s">
        <v>5402</v>
      </c>
      <c r="F25" s="761">
        <v>20</v>
      </c>
      <c r="G25" s="761">
        <v>6560</v>
      </c>
      <c r="H25" s="761">
        <v>1</v>
      </c>
      <c r="I25" s="761">
        <v>328</v>
      </c>
      <c r="J25" s="761">
        <v>17</v>
      </c>
      <c r="K25" s="761">
        <v>5559</v>
      </c>
      <c r="L25" s="761">
        <v>0.84740853658536586</v>
      </c>
      <c r="M25" s="761">
        <v>327</v>
      </c>
      <c r="N25" s="761">
        <v>22</v>
      </c>
      <c r="O25" s="761">
        <v>7242</v>
      </c>
      <c r="P25" s="750">
        <v>1.1039634146341464</v>
      </c>
      <c r="Q25" s="762">
        <v>329.18181818181819</v>
      </c>
    </row>
    <row r="26" spans="1:17" ht="14.4" customHeight="1" x14ac:dyDescent="0.3">
      <c r="A26" s="743" t="s">
        <v>5447</v>
      </c>
      <c r="B26" s="745" t="s">
        <v>5403</v>
      </c>
      <c r="C26" s="745" t="s">
        <v>5378</v>
      </c>
      <c r="D26" s="745" t="s">
        <v>5389</v>
      </c>
      <c r="E26" s="745" t="s">
        <v>5390</v>
      </c>
      <c r="F26" s="761"/>
      <c r="G26" s="761"/>
      <c r="H26" s="761"/>
      <c r="I26" s="761"/>
      <c r="J26" s="761"/>
      <c r="K26" s="761"/>
      <c r="L26" s="761"/>
      <c r="M26" s="761"/>
      <c r="N26" s="761">
        <v>1</v>
      </c>
      <c r="O26" s="761">
        <v>34</v>
      </c>
      <c r="P26" s="750"/>
      <c r="Q26" s="762">
        <v>34</v>
      </c>
    </row>
    <row r="27" spans="1:17" ht="14.4" customHeight="1" x14ac:dyDescent="0.3">
      <c r="A27" s="743" t="s">
        <v>5447</v>
      </c>
      <c r="B27" s="745" t="s">
        <v>5403</v>
      </c>
      <c r="C27" s="745" t="s">
        <v>5378</v>
      </c>
      <c r="D27" s="745" t="s">
        <v>5401</v>
      </c>
      <c r="E27" s="745" t="s">
        <v>5402</v>
      </c>
      <c r="F27" s="761"/>
      <c r="G27" s="761"/>
      <c r="H27" s="761"/>
      <c r="I27" s="761"/>
      <c r="J27" s="761"/>
      <c r="K27" s="761"/>
      <c r="L27" s="761"/>
      <c r="M27" s="761"/>
      <c r="N27" s="761">
        <v>1</v>
      </c>
      <c r="O27" s="761">
        <v>330</v>
      </c>
      <c r="P27" s="750"/>
      <c r="Q27" s="762">
        <v>330</v>
      </c>
    </row>
    <row r="28" spans="1:17" ht="14.4" customHeight="1" x14ac:dyDescent="0.3">
      <c r="A28" s="743" t="s">
        <v>5447</v>
      </c>
      <c r="B28" s="745" t="s">
        <v>5448</v>
      </c>
      <c r="C28" s="745" t="s">
        <v>5378</v>
      </c>
      <c r="D28" s="745" t="s">
        <v>5449</v>
      </c>
      <c r="E28" s="745" t="s">
        <v>5450</v>
      </c>
      <c r="F28" s="761">
        <v>11</v>
      </c>
      <c r="G28" s="761">
        <v>0</v>
      </c>
      <c r="H28" s="761"/>
      <c r="I28" s="761">
        <v>0</v>
      </c>
      <c r="J28" s="761"/>
      <c r="K28" s="761"/>
      <c r="L28" s="761"/>
      <c r="M28" s="761"/>
      <c r="N28" s="761"/>
      <c r="O28" s="761"/>
      <c r="P28" s="750"/>
      <c r="Q28" s="762"/>
    </row>
    <row r="29" spans="1:17" ht="14.4" customHeight="1" x14ac:dyDescent="0.3">
      <c r="A29" s="743" t="s">
        <v>5451</v>
      </c>
      <c r="B29" s="745" t="s">
        <v>5403</v>
      </c>
      <c r="C29" s="745" t="s">
        <v>5378</v>
      </c>
      <c r="D29" s="745" t="s">
        <v>5401</v>
      </c>
      <c r="E29" s="745" t="s">
        <v>5402</v>
      </c>
      <c r="F29" s="761"/>
      <c r="G29" s="761"/>
      <c r="H29" s="761"/>
      <c r="I29" s="761"/>
      <c r="J29" s="761">
        <v>1</v>
      </c>
      <c r="K29" s="761">
        <v>327</v>
      </c>
      <c r="L29" s="761"/>
      <c r="M29" s="761">
        <v>327</v>
      </c>
      <c r="N29" s="761"/>
      <c r="O29" s="761"/>
      <c r="P29" s="750"/>
      <c r="Q29" s="762"/>
    </row>
    <row r="30" spans="1:17" ht="14.4" customHeight="1" x14ac:dyDescent="0.3">
      <c r="A30" s="743" t="s">
        <v>5452</v>
      </c>
      <c r="B30" s="745" t="s">
        <v>238</v>
      </c>
      <c r="C30" s="745" t="s">
        <v>5378</v>
      </c>
      <c r="D30" s="745" t="s">
        <v>5389</v>
      </c>
      <c r="E30" s="745" t="s">
        <v>5390</v>
      </c>
      <c r="F30" s="761">
        <v>1</v>
      </c>
      <c r="G30" s="761">
        <v>34</v>
      </c>
      <c r="H30" s="761">
        <v>1</v>
      </c>
      <c r="I30" s="761">
        <v>34</v>
      </c>
      <c r="J30" s="761"/>
      <c r="K30" s="761"/>
      <c r="L30" s="761"/>
      <c r="M30" s="761"/>
      <c r="N30" s="761"/>
      <c r="O30" s="761"/>
      <c r="P30" s="750"/>
      <c r="Q30" s="762"/>
    </row>
    <row r="31" spans="1:17" ht="14.4" customHeight="1" x14ac:dyDescent="0.3">
      <c r="A31" s="743" t="s">
        <v>5452</v>
      </c>
      <c r="B31" s="745" t="s">
        <v>5403</v>
      </c>
      <c r="C31" s="745" t="s">
        <v>5378</v>
      </c>
      <c r="D31" s="745" t="s">
        <v>5401</v>
      </c>
      <c r="E31" s="745" t="s">
        <v>5402</v>
      </c>
      <c r="F31" s="761">
        <v>50</v>
      </c>
      <c r="G31" s="761">
        <v>16400</v>
      </c>
      <c r="H31" s="761">
        <v>1</v>
      </c>
      <c r="I31" s="761">
        <v>328</v>
      </c>
      <c r="J31" s="761">
        <v>43</v>
      </c>
      <c r="K31" s="761">
        <v>14061</v>
      </c>
      <c r="L31" s="761">
        <v>0.85737804878048784</v>
      </c>
      <c r="M31" s="761">
        <v>327</v>
      </c>
      <c r="N31" s="761">
        <v>50</v>
      </c>
      <c r="O31" s="761">
        <v>16449</v>
      </c>
      <c r="P31" s="750">
        <v>1.0029878048780487</v>
      </c>
      <c r="Q31" s="762">
        <v>328.98</v>
      </c>
    </row>
    <row r="32" spans="1:17" ht="14.4" customHeight="1" x14ac:dyDescent="0.3">
      <c r="A32" s="743" t="s">
        <v>5453</v>
      </c>
      <c r="B32" s="745" t="s">
        <v>5403</v>
      </c>
      <c r="C32" s="745" t="s">
        <v>5378</v>
      </c>
      <c r="D32" s="745" t="s">
        <v>5389</v>
      </c>
      <c r="E32" s="745" t="s">
        <v>5390</v>
      </c>
      <c r="F32" s="761"/>
      <c r="G32" s="761"/>
      <c r="H32" s="761"/>
      <c r="I32" s="761"/>
      <c r="J32" s="761"/>
      <c r="K32" s="761"/>
      <c r="L32" s="761"/>
      <c r="M32" s="761"/>
      <c r="N32" s="761">
        <v>1</v>
      </c>
      <c r="O32" s="761">
        <v>35</v>
      </c>
      <c r="P32" s="750"/>
      <c r="Q32" s="762">
        <v>35</v>
      </c>
    </row>
    <row r="33" spans="1:17" ht="14.4" customHeight="1" x14ac:dyDescent="0.3">
      <c r="A33" s="743" t="s">
        <v>5453</v>
      </c>
      <c r="B33" s="745" t="s">
        <v>5403</v>
      </c>
      <c r="C33" s="745" t="s">
        <v>5378</v>
      </c>
      <c r="D33" s="745" t="s">
        <v>5401</v>
      </c>
      <c r="E33" s="745" t="s">
        <v>5402</v>
      </c>
      <c r="F33" s="761">
        <v>1</v>
      </c>
      <c r="G33" s="761">
        <v>328</v>
      </c>
      <c r="H33" s="761">
        <v>1</v>
      </c>
      <c r="I33" s="761">
        <v>328</v>
      </c>
      <c r="J33" s="761">
        <v>6</v>
      </c>
      <c r="K33" s="761">
        <v>1962</v>
      </c>
      <c r="L33" s="761">
        <v>5.9817073170731705</v>
      </c>
      <c r="M33" s="761">
        <v>327</v>
      </c>
      <c r="N33" s="761">
        <v>9</v>
      </c>
      <c r="O33" s="761">
        <v>2964</v>
      </c>
      <c r="P33" s="750">
        <v>9.036585365853659</v>
      </c>
      <c r="Q33" s="762">
        <v>329.33333333333331</v>
      </c>
    </row>
    <row r="34" spans="1:17" ht="14.4" customHeight="1" x14ac:dyDescent="0.3">
      <c r="A34" s="743" t="s">
        <v>5454</v>
      </c>
      <c r="B34" s="745" t="s">
        <v>5403</v>
      </c>
      <c r="C34" s="745" t="s">
        <v>5378</v>
      </c>
      <c r="D34" s="745" t="s">
        <v>5401</v>
      </c>
      <c r="E34" s="745" t="s">
        <v>5402</v>
      </c>
      <c r="F34" s="761">
        <v>1</v>
      </c>
      <c r="G34" s="761">
        <v>328</v>
      </c>
      <c r="H34" s="761">
        <v>1</v>
      </c>
      <c r="I34" s="761">
        <v>328</v>
      </c>
      <c r="J34" s="761">
        <v>1</v>
      </c>
      <c r="K34" s="761">
        <v>327</v>
      </c>
      <c r="L34" s="761">
        <v>0.99695121951219512</v>
      </c>
      <c r="M34" s="761">
        <v>327</v>
      </c>
      <c r="N34" s="761">
        <v>2</v>
      </c>
      <c r="O34" s="761">
        <v>660</v>
      </c>
      <c r="P34" s="750">
        <v>2.0121951219512195</v>
      </c>
      <c r="Q34" s="762">
        <v>330</v>
      </c>
    </row>
    <row r="35" spans="1:17" ht="14.4" customHeight="1" x14ac:dyDescent="0.3">
      <c r="A35" s="743" t="s">
        <v>5455</v>
      </c>
      <c r="B35" s="745" t="s">
        <v>5403</v>
      </c>
      <c r="C35" s="745" t="s">
        <v>5378</v>
      </c>
      <c r="D35" s="745" t="s">
        <v>5401</v>
      </c>
      <c r="E35" s="745" t="s">
        <v>5402</v>
      </c>
      <c r="F35" s="761">
        <v>4</v>
      </c>
      <c r="G35" s="761">
        <v>1312</v>
      </c>
      <c r="H35" s="761">
        <v>1</v>
      </c>
      <c r="I35" s="761">
        <v>328</v>
      </c>
      <c r="J35" s="761">
        <v>3</v>
      </c>
      <c r="K35" s="761">
        <v>981</v>
      </c>
      <c r="L35" s="761">
        <v>0.74771341463414631</v>
      </c>
      <c r="M35" s="761">
        <v>327</v>
      </c>
      <c r="N35" s="761">
        <v>12</v>
      </c>
      <c r="O35" s="761">
        <v>3954</v>
      </c>
      <c r="P35" s="750">
        <v>3.0137195121951219</v>
      </c>
      <c r="Q35" s="762">
        <v>329.5</v>
      </c>
    </row>
    <row r="36" spans="1:17" ht="14.4" customHeight="1" x14ac:dyDescent="0.3">
      <c r="A36" s="743" t="s">
        <v>5456</v>
      </c>
      <c r="B36" s="745" t="s">
        <v>238</v>
      </c>
      <c r="C36" s="745" t="s">
        <v>5378</v>
      </c>
      <c r="D36" s="745" t="s">
        <v>5389</v>
      </c>
      <c r="E36" s="745" t="s">
        <v>5390</v>
      </c>
      <c r="F36" s="761">
        <v>1</v>
      </c>
      <c r="G36" s="761">
        <v>34</v>
      </c>
      <c r="H36" s="761">
        <v>1</v>
      </c>
      <c r="I36" s="761">
        <v>34</v>
      </c>
      <c r="J36" s="761"/>
      <c r="K36" s="761"/>
      <c r="L36" s="761"/>
      <c r="M36" s="761"/>
      <c r="N36" s="761"/>
      <c r="O36" s="761"/>
      <c r="P36" s="750"/>
      <c r="Q36" s="762"/>
    </row>
    <row r="37" spans="1:17" ht="14.4" customHeight="1" x14ac:dyDescent="0.3">
      <c r="A37" s="743" t="s">
        <v>5456</v>
      </c>
      <c r="B37" s="745" t="s">
        <v>5403</v>
      </c>
      <c r="C37" s="745" t="s">
        <v>5378</v>
      </c>
      <c r="D37" s="745" t="s">
        <v>5389</v>
      </c>
      <c r="E37" s="745" t="s">
        <v>5390</v>
      </c>
      <c r="F37" s="761"/>
      <c r="G37" s="761"/>
      <c r="H37" s="761"/>
      <c r="I37" s="761"/>
      <c r="J37" s="761">
        <v>1</v>
      </c>
      <c r="K37" s="761">
        <v>34</v>
      </c>
      <c r="L37" s="761"/>
      <c r="M37" s="761">
        <v>34</v>
      </c>
      <c r="N37" s="761">
        <v>4</v>
      </c>
      <c r="O37" s="761">
        <v>138</v>
      </c>
      <c r="P37" s="750"/>
      <c r="Q37" s="762">
        <v>34.5</v>
      </c>
    </row>
    <row r="38" spans="1:17" ht="14.4" customHeight="1" x14ac:dyDescent="0.3">
      <c r="A38" s="743" t="s">
        <v>5456</v>
      </c>
      <c r="B38" s="745" t="s">
        <v>5403</v>
      </c>
      <c r="C38" s="745" t="s">
        <v>5378</v>
      </c>
      <c r="D38" s="745" t="s">
        <v>5401</v>
      </c>
      <c r="E38" s="745" t="s">
        <v>5402</v>
      </c>
      <c r="F38" s="761">
        <v>141</v>
      </c>
      <c r="G38" s="761">
        <v>46248</v>
      </c>
      <c r="H38" s="761">
        <v>1</v>
      </c>
      <c r="I38" s="761">
        <v>328</v>
      </c>
      <c r="J38" s="761">
        <v>148</v>
      </c>
      <c r="K38" s="761">
        <v>48396</v>
      </c>
      <c r="L38" s="761">
        <v>1.0464452516865594</v>
      </c>
      <c r="M38" s="761">
        <v>327</v>
      </c>
      <c r="N38" s="761">
        <v>134</v>
      </c>
      <c r="O38" s="761">
        <v>44067</v>
      </c>
      <c r="P38" s="750">
        <v>0.95284120394395433</v>
      </c>
      <c r="Q38" s="762">
        <v>328.85820895522386</v>
      </c>
    </row>
    <row r="39" spans="1:17" ht="14.4" customHeight="1" x14ac:dyDescent="0.3">
      <c r="A39" s="743" t="s">
        <v>5457</v>
      </c>
      <c r="B39" s="745" t="s">
        <v>5403</v>
      </c>
      <c r="C39" s="745" t="s">
        <v>5378</v>
      </c>
      <c r="D39" s="745" t="s">
        <v>5401</v>
      </c>
      <c r="E39" s="745" t="s">
        <v>5402</v>
      </c>
      <c r="F39" s="761">
        <v>3</v>
      </c>
      <c r="G39" s="761">
        <v>984</v>
      </c>
      <c r="H39" s="761">
        <v>1</v>
      </c>
      <c r="I39" s="761">
        <v>328</v>
      </c>
      <c r="J39" s="761"/>
      <c r="K39" s="761"/>
      <c r="L39" s="761"/>
      <c r="M39" s="761"/>
      <c r="N39" s="761"/>
      <c r="O39" s="761"/>
      <c r="P39" s="750"/>
      <c r="Q39" s="762"/>
    </row>
    <row r="40" spans="1:17" ht="14.4" customHeight="1" x14ac:dyDescent="0.3">
      <c r="A40" s="743" t="s">
        <v>5458</v>
      </c>
      <c r="B40" s="745" t="s">
        <v>5403</v>
      </c>
      <c r="C40" s="745" t="s">
        <v>5378</v>
      </c>
      <c r="D40" s="745" t="s">
        <v>5401</v>
      </c>
      <c r="E40" s="745" t="s">
        <v>5402</v>
      </c>
      <c r="F40" s="761">
        <v>12</v>
      </c>
      <c r="G40" s="761">
        <v>3936</v>
      </c>
      <c r="H40" s="761">
        <v>1</v>
      </c>
      <c r="I40" s="761">
        <v>328</v>
      </c>
      <c r="J40" s="761">
        <v>9</v>
      </c>
      <c r="K40" s="761">
        <v>2943</v>
      </c>
      <c r="L40" s="761">
        <v>0.74771341463414631</v>
      </c>
      <c r="M40" s="761">
        <v>327</v>
      </c>
      <c r="N40" s="761">
        <v>10</v>
      </c>
      <c r="O40" s="761">
        <v>3297</v>
      </c>
      <c r="P40" s="750">
        <v>0.83765243902439024</v>
      </c>
      <c r="Q40" s="762">
        <v>329.7</v>
      </c>
    </row>
    <row r="41" spans="1:17" ht="14.4" customHeight="1" x14ac:dyDescent="0.3">
      <c r="A41" s="743" t="s">
        <v>5459</v>
      </c>
      <c r="B41" s="745" t="s">
        <v>238</v>
      </c>
      <c r="C41" s="745" t="s">
        <v>5378</v>
      </c>
      <c r="D41" s="745" t="s">
        <v>5391</v>
      </c>
      <c r="E41" s="745" t="s">
        <v>5392</v>
      </c>
      <c r="F41" s="761">
        <v>1</v>
      </c>
      <c r="G41" s="761">
        <v>433</v>
      </c>
      <c r="H41" s="761">
        <v>1</v>
      </c>
      <c r="I41" s="761">
        <v>433</v>
      </c>
      <c r="J41" s="761"/>
      <c r="K41" s="761"/>
      <c r="L41" s="761"/>
      <c r="M41" s="761"/>
      <c r="N41" s="761"/>
      <c r="O41" s="761"/>
      <c r="P41" s="750"/>
      <c r="Q41" s="762"/>
    </row>
    <row r="42" spans="1:17" ht="14.4" customHeight="1" x14ac:dyDescent="0.3">
      <c r="A42" s="743" t="s">
        <v>5459</v>
      </c>
      <c r="B42" s="745" t="s">
        <v>5403</v>
      </c>
      <c r="C42" s="745" t="s">
        <v>5378</v>
      </c>
      <c r="D42" s="745" t="s">
        <v>5401</v>
      </c>
      <c r="E42" s="745" t="s">
        <v>5402</v>
      </c>
      <c r="F42" s="761"/>
      <c r="G42" s="761"/>
      <c r="H42" s="761"/>
      <c r="I42" s="761"/>
      <c r="J42" s="761">
        <v>1</v>
      </c>
      <c r="K42" s="761">
        <v>327</v>
      </c>
      <c r="L42" s="761"/>
      <c r="M42" s="761">
        <v>327</v>
      </c>
      <c r="N42" s="761">
        <v>3</v>
      </c>
      <c r="O42" s="761">
        <v>990</v>
      </c>
      <c r="P42" s="750"/>
      <c r="Q42" s="762">
        <v>330</v>
      </c>
    </row>
    <row r="43" spans="1:17" ht="14.4" customHeight="1" x14ac:dyDescent="0.3">
      <c r="A43" s="743" t="s">
        <v>5460</v>
      </c>
      <c r="B43" s="745" t="s">
        <v>5403</v>
      </c>
      <c r="C43" s="745" t="s">
        <v>5378</v>
      </c>
      <c r="D43" s="745" t="s">
        <v>5401</v>
      </c>
      <c r="E43" s="745" t="s">
        <v>5402</v>
      </c>
      <c r="F43" s="761"/>
      <c r="G43" s="761"/>
      <c r="H43" s="761"/>
      <c r="I43" s="761"/>
      <c r="J43" s="761"/>
      <c r="K43" s="761"/>
      <c r="L43" s="761"/>
      <c r="M43" s="761"/>
      <c r="N43" s="761">
        <v>1</v>
      </c>
      <c r="O43" s="761">
        <v>330</v>
      </c>
      <c r="P43" s="750"/>
      <c r="Q43" s="762">
        <v>330</v>
      </c>
    </row>
    <row r="44" spans="1:17" ht="14.4" customHeight="1" x14ac:dyDescent="0.3">
      <c r="A44" s="743" t="s">
        <v>5461</v>
      </c>
      <c r="B44" s="745" t="s">
        <v>5403</v>
      </c>
      <c r="C44" s="745" t="s">
        <v>5378</v>
      </c>
      <c r="D44" s="745" t="s">
        <v>5401</v>
      </c>
      <c r="E44" s="745" t="s">
        <v>5402</v>
      </c>
      <c r="F44" s="761">
        <v>4</v>
      </c>
      <c r="G44" s="761">
        <v>1312</v>
      </c>
      <c r="H44" s="761">
        <v>1</v>
      </c>
      <c r="I44" s="761">
        <v>328</v>
      </c>
      <c r="J44" s="761">
        <v>4</v>
      </c>
      <c r="K44" s="761">
        <v>1308</v>
      </c>
      <c r="L44" s="761">
        <v>0.99695121951219512</v>
      </c>
      <c r="M44" s="761">
        <v>327</v>
      </c>
      <c r="N44" s="761">
        <v>1</v>
      </c>
      <c r="O44" s="761">
        <v>330</v>
      </c>
      <c r="P44" s="750">
        <v>0.25152439024390244</v>
      </c>
      <c r="Q44" s="762">
        <v>330</v>
      </c>
    </row>
    <row r="45" spans="1:17" ht="14.4" customHeight="1" x14ac:dyDescent="0.3">
      <c r="A45" s="743" t="s">
        <v>549</v>
      </c>
      <c r="B45" s="745" t="s">
        <v>5403</v>
      </c>
      <c r="C45" s="745" t="s">
        <v>5378</v>
      </c>
      <c r="D45" s="745" t="s">
        <v>5389</v>
      </c>
      <c r="E45" s="745" t="s">
        <v>5390</v>
      </c>
      <c r="F45" s="761"/>
      <c r="G45" s="761"/>
      <c r="H45" s="761"/>
      <c r="I45" s="761"/>
      <c r="J45" s="761"/>
      <c r="K45" s="761"/>
      <c r="L45" s="761"/>
      <c r="M45" s="761"/>
      <c r="N45" s="761">
        <v>1</v>
      </c>
      <c r="O45" s="761">
        <v>35</v>
      </c>
      <c r="P45" s="750"/>
      <c r="Q45" s="762">
        <v>35</v>
      </c>
    </row>
    <row r="46" spans="1:17" ht="14.4" customHeight="1" x14ac:dyDescent="0.3">
      <c r="A46" s="743" t="s">
        <v>549</v>
      </c>
      <c r="B46" s="745" t="s">
        <v>5448</v>
      </c>
      <c r="C46" s="745" t="s">
        <v>5372</v>
      </c>
      <c r="D46" s="745" t="s">
        <v>5462</v>
      </c>
      <c r="E46" s="745" t="s">
        <v>5366</v>
      </c>
      <c r="F46" s="761">
        <v>14</v>
      </c>
      <c r="G46" s="761">
        <v>4391.5200000000004</v>
      </c>
      <c r="H46" s="761">
        <v>1</v>
      </c>
      <c r="I46" s="761">
        <v>313.68</v>
      </c>
      <c r="J46" s="761"/>
      <c r="K46" s="761"/>
      <c r="L46" s="761"/>
      <c r="M46" s="761"/>
      <c r="N46" s="761"/>
      <c r="O46" s="761"/>
      <c r="P46" s="750"/>
      <c r="Q46" s="762"/>
    </row>
    <row r="47" spans="1:17" ht="14.4" customHeight="1" x14ac:dyDescent="0.3">
      <c r="A47" s="743" t="s">
        <v>549</v>
      </c>
      <c r="B47" s="745" t="s">
        <v>5448</v>
      </c>
      <c r="C47" s="745" t="s">
        <v>5372</v>
      </c>
      <c r="D47" s="745" t="s">
        <v>5463</v>
      </c>
      <c r="E47" s="745" t="s">
        <v>5464</v>
      </c>
      <c r="F47" s="761">
        <v>45</v>
      </c>
      <c r="G47" s="761">
        <v>5162.04</v>
      </c>
      <c r="H47" s="761">
        <v>1</v>
      </c>
      <c r="I47" s="761">
        <v>114.712</v>
      </c>
      <c r="J47" s="761">
        <v>85</v>
      </c>
      <c r="K47" s="761">
        <v>7080.5</v>
      </c>
      <c r="L47" s="761">
        <v>1.3716476431798281</v>
      </c>
      <c r="M47" s="761">
        <v>83.3</v>
      </c>
      <c r="N47" s="761">
        <v>45</v>
      </c>
      <c r="O47" s="761">
        <v>4695.95</v>
      </c>
      <c r="P47" s="750">
        <v>0.90970817738723453</v>
      </c>
      <c r="Q47" s="762">
        <v>104.35444444444444</v>
      </c>
    </row>
    <row r="48" spans="1:17" ht="14.4" customHeight="1" x14ac:dyDescent="0.3">
      <c r="A48" s="743" t="s">
        <v>549</v>
      </c>
      <c r="B48" s="745" t="s">
        <v>5448</v>
      </c>
      <c r="C48" s="745" t="s">
        <v>5372</v>
      </c>
      <c r="D48" s="745" t="s">
        <v>5465</v>
      </c>
      <c r="E48" s="745" t="s">
        <v>3789</v>
      </c>
      <c r="F48" s="761"/>
      <c r="G48" s="761"/>
      <c r="H48" s="761"/>
      <c r="I48" s="761"/>
      <c r="J48" s="761"/>
      <c r="K48" s="761"/>
      <c r="L48" s="761"/>
      <c r="M48" s="761"/>
      <c r="N48" s="761">
        <v>21</v>
      </c>
      <c r="O48" s="761">
        <v>1741.32</v>
      </c>
      <c r="P48" s="750"/>
      <c r="Q48" s="762">
        <v>82.92</v>
      </c>
    </row>
    <row r="49" spans="1:17" ht="14.4" customHeight="1" x14ac:dyDescent="0.3">
      <c r="A49" s="743" t="s">
        <v>549</v>
      </c>
      <c r="B49" s="745" t="s">
        <v>5448</v>
      </c>
      <c r="C49" s="745" t="s">
        <v>5372</v>
      </c>
      <c r="D49" s="745" t="s">
        <v>5466</v>
      </c>
      <c r="E49" s="745" t="s">
        <v>3789</v>
      </c>
      <c r="F49" s="761"/>
      <c r="G49" s="761"/>
      <c r="H49" s="761"/>
      <c r="I49" s="761"/>
      <c r="J49" s="761"/>
      <c r="K49" s="761"/>
      <c r="L49" s="761"/>
      <c r="M49" s="761"/>
      <c r="N49" s="761">
        <v>28.5</v>
      </c>
      <c r="O49" s="761">
        <v>3361.86</v>
      </c>
      <c r="P49" s="750"/>
      <c r="Q49" s="762">
        <v>117.96000000000001</v>
      </c>
    </row>
    <row r="50" spans="1:17" ht="14.4" customHeight="1" x14ac:dyDescent="0.3">
      <c r="A50" s="743" t="s">
        <v>549</v>
      </c>
      <c r="B50" s="745" t="s">
        <v>5448</v>
      </c>
      <c r="C50" s="745" t="s">
        <v>5372</v>
      </c>
      <c r="D50" s="745" t="s">
        <v>5467</v>
      </c>
      <c r="E50" s="745" t="s">
        <v>3789</v>
      </c>
      <c r="F50" s="761">
        <v>2</v>
      </c>
      <c r="G50" s="761">
        <v>418.34</v>
      </c>
      <c r="H50" s="761">
        <v>1</v>
      </c>
      <c r="I50" s="761">
        <v>209.17</v>
      </c>
      <c r="J50" s="761"/>
      <c r="K50" s="761"/>
      <c r="L50" s="761"/>
      <c r="M50" s="761"/>
      <c r="N50" s="761"/>
      <c r="O50" s="761"/>
      <c r="P50" s="750"/>
      <c r="Q50" s="762"/>
    </row>
    <row r="51" spans="1:17" ht="14.4" customHeight="1" x14ac:dyDescent="0.3">
      <c r="A51" s="743" t="s">
        <v>549</v>
      </c>
      <c r="B51" s="745" t="s">
        <v>5448</v>
      </c>
      <c r="C51" s="745" t="s">
        <v>5372</v>
      </c>
      <c r="D51" s="745" t="s">
        <v>5468</v>
      </c>
      <c r="E51" s="745" t="s">
        <v>5469</v>
      </c>
      <c r="F51" s="761">
        <v>2.2999999999999998</v>
      </c>
      <c r="G51" s="761">
        <v>1425.69</v>
      </c>
      <c r="H51" s="761">
        <v>1</v>
      </c>
      <c r="I51" s="761">
        <v>619.86521739130444</v>
      </c>
      <c r="J51" s="761"/>
      <c r="K51" s="761"/>
      <c r="L51" s="761"/>
      <c r="M51" s="761"/>
      <c r="N51" s="761"/>
      <c r="O51" s="761"/>
      <c r="P51" s="750"/>
      <c r="Q51" s="762"/>
    </row>
    <row r="52" spans="1:17" ht="14.4" customHeight="1" x14ac:dyDescent="0.3">
      <c r="A52" s="743" t="s">
        <v>549</v>
      </c>
      <c r="B52" s="745" t="s">
        <v>5448</v>
      </c>
      <c r="C52" s="745" t="s">
        <v>5372</v>
      </c>
      <c r="D52" s="745" t="s">
        <v>5470</v>
      </c>
      <c r="E52" s="745" t="s">
        <v>3390</v>
      </c>
      <c r="F52" s="761">
        <v>3.8</v>
      </c>
      <c r="G52" s="761">
        <v>1038.6199999999999</v>
      </c>
      <c r="H52" s="761">
        <v>1</v>
      </c>
      <c r="I52" s="761">
        <v>273.32105263157894</v>
      </c>
      <c r="J52" s="761"/>
      <c r="K52" s="761"/>
      <c r="L52" s="761"/>
      <c r="M52" s="761"/>
      <c r="N52" s="761"/>
      <c r="O52" s="761"/>
      <c r="P52" s="750"/>
      <c r="Q52" s="762"/>
    </row>
    <row r="53" spans="1:17" ht="14.4" customHeight="1" x14ac:dyDescent="0.3">
      <c r="A53" s="743" t="s">
        <v>549</v>
      </c>
      <c r="B53" s="745" t="s">
        <v>5448</v>
      </c>
      <c r="C53" s="745" t="s">
        <v>5372</v>
      </c>
      <c r="D53" s="745" t="s">
        <v>5471</v>
      </c>
      <c r="E53" s="745" t="s">
        <v>5472</v>
      </c>
      <c r="F53" s="761">
        <v>18</v>
      </c>
      <c r="G53" s="761">
        <v>2972.88</v>
      </c>
      <c r="H53" s="761">
        <v>1</v>
      </c>
      <c r="I53" s="761">
        <v>165.16</v>
      </c>
      <c r="J53" s="761">
        <v>62</v>
      </c>
      <c r="K53" s="761">
        <v>5212.96</v>
      </c>
      <c r="L53" s="761">
        <v>1.7535050187024031</v>
      </c>
      <c r="M53" s="761">
        <v>84.08</v>
      </c>
      <c r="N53" s="761">
        <v>9</v>
      </c>
      <c r="O53" s="761">
        <v>756.72</v>
      </c>
      <c r="P53" s="750">
        <v>0.25454105110196174</v>
      </c>
      <c r="Q53" s="762">
        <v>84.08</v>
      </c>
    </row>
    <row r="54" spans="1:17" ht="14.4" customHeight="1" x14ac:dyDescent="0.3">
      <c r="A54" s="743" t="s">
        <v>549</v>
      </c>
      <c r="B54" s="745" t="s">
        <v>5448</v>
      </c>
      <c r="C54" s="745" t="s">
        <v>5372</v>
      </c>
      <c r="D54" s="745" t="s">
        <v>5473</v>
      </c>
      <c r="E54" s="745" t="s">
        <v>5366</v>
      </c>
      <c r="F54" s="761">
        <v>3.6</v>
      </c>
      <c r="G54" s="761">
        <v>3885.52</v>
      </c>
      <c r="H54" s="761">
        <v>1</v>
      </c>
      <c r="I54" s="761">
        <v>1079.3111111111111</v>
      </c>
      <c r="J54" s="761">
        <v>5.8</v>
      </c>
      <c r="K54" s="761">
        <v>6260.04</v>
      </c>
      <c r="L54" s="761">
        <v>1.6111202618954477</v>
      </c>
      <c r="M54" s="761">
        <v>1079.3172413793104</v>
      </c>
      <c r="N54" s="761"/>
      <c r="O54" s="761"/>
      <c r="P54" s="750"/>
      <c r="Q54" s="762"/>
    </row>
    <row r="55" spans="1:17" ht="14.4" customHeight="1" x14ac:dyDescent="0.3">
      <c r="A55" s="743" t="s">
        <v>549</v>
      </c>
      <c r="B55" s="745" t="s">
        <v>5448</v>
      </c>
      <c r="C55" s="745" t="s">
        <v>5372</v>
      </c>
      <c r="D55" s="745" t="s">
        <v>5473</v>
      </c>
      <c r="E55" s="745" t="s">
        <v>3445</v>
      </c>
      <c r="F55" s="761">
        <v>5.8</v>
      </c>
      <c r="G55" s="761">
        <v>6260.01</v>
      </c>
      <c r="H55" s="761">
        <v>1</v>
      </c>
      <c r="I55" s="761">
        <v>1079.3120689655173</v>
      </c>
      <c r="J55" s="761">
        <v>4.8</v>
      </c>
      <c r="K55" s="761">
        <v>5180.71</v>
      </c>
      <c r="L55" s="761">
        <v>0.82758813484323501</v>
      </c>
      <c r="M55" s="761">
        <v>1079.3145833333333</v>
      </c>
      <c r="N55" s="761"/>
      <c r="O55" s="761"/>
      <c r="P55" s="750"/>
      <c r="Q55" s="762"/>
    </row>
    <row r="56" spans="1:17" ht="14.4" customHeight="1" x14ac:dyDescent="0.3">
      <c r="A56" s="743" t="s">
        <v>549</v>
      </c>
      <c r="B56" s="745" t="s">
        <v>5448</v>
      </c>
      <c r="C56" s="745" t="s">
        <v>5372</v>
      </c>
      <c r="D56" s="745" t="s">
        <v>5474</v>
      </c>
      <c r="E56" s="745" t="s">
        <v>3310</v>
      </c>
      <c r="F56" s="761">
        <v>97</v>
      </c>
      <c r="G56" s="761">
        <v>8485.5300000000007</v>
      </c>
      <c r="H56" s="761">
        <v>1</v>
      </c>
      <c r="I56" s="761">
        <v>87.47969072164949</v>
      </c>
      <c r="J56" s="761">
        <v>28</v>
      </c>
      <c r="K56" s="761">
        <v>1709.4</v>
      </c>
      <c r="L56" s="761">
        <v>0.20144881934304634</v>
      </c>
      <c r="M56" s="761">
        <v>61.050000000000004</v>
      </c>
      <c r="N56" s="761"/>
      <c r="O56" s="761"/>
      <c r="P56" s="750"/>
      <c r="Q56" s="762"/>
    </row>
    <row r="57" spans="1:17" ht="14.4" customHeight="1" x14ac:dyDescent="0.3">
      <c r="A57" s="743" t="s">
        <v>549</v>
      </c>
      <c r="B57" s="745" t="s">
        <v>5448</v>
      </c>
      <c r="C57" s="745" t="s">
        <v>5372</v>
      </c>
      <c r="D57" s="745" t="s">
        <v>5475</v>
      </c>
      <c r="E57" s="745" t="s">
        <v>5476</v>
      </c>
      <c r="F57" s="761"/>
      <c r="G57" s="761"/>
      <c r="H57" s="761"/>
      <c r="I57" s="761"/>
      <c r="J57" s="761"/>
      <c r="K57" s="761"/>
      <c r="L57" s="761"/>
      <c r="M57" s="761"/>
      <c r="N57" s="761">
        <v>11</v>
      </c>
      <c r="O57" s="761">
        <v>1792.01</v>
      </c>
      <c r="P57" s="750"/>
      <c r="Q57" s="762">
        <v>162.91</v>
      </c>
    </row>
    <row r="58" spans="1:17" ht="14.4" customHeight="1" x14ac:dyDescent="0.3">
      <c r="A58" s="743" t="s">
        <v>549</v>
      </c>
      <c r="B58" s="745" t="s">
        <v>5448</v>
      </c>
      <c r="C58" s="745" t="s">
        <v>5372</v>
      </c>
      <c r="D58" s="745" t="s">
        <v>5477</v>
      </c>
      <c r="E58" s="745" t="s">
        <v>5366</v>
      </c>
      <c r="F58" s="761">
        <v>5.3900000000000006</v>
      </c>
      <c r="G58" s="761">
        <v>19631.34</v>
      </c>
      <c r="H58" s="761">
        <v>1</v>
      </c>
      <c r="I58" s="761">
        <v>3642.1781076066786</v>
      </c>
      <c r="J58" s="761"/>
      <c r="K58" s="761"/>
      <c r="L58" s="761"/>
      <c r="M58" s="761"/>
      <c r="N58" s="761"/>
      <c r="O58" s="761"/>
      <c r="P58" s="750"/>
      <c r="Q58" s="762"/>
    </row>
    <row r="59" spans="1:17" ht="14.4" customHeight="1" x14ac:dyDescent="0.3">
      <c r="A59" s="743" t="s">
        <v>549</v>
      </c>
      <c r="B59" s="745" t="s">
        <v>5448</v>
      </c>
      <c r="C59" s="745" t="s">
        <v>5372</v>
      </c>
      <c r="D59" s="745" t="s">
        <v>5478</v>
      </c>
      <c r="E59" s="745" t="s">
        <v>3318</v>
      </c>
      <c r="F59" s="761"/>
      <c r="G59" s="761"/>
      <c r="H59" s="761"/>
      <c r="I59" s="761"/>
      <c r="J59" s="761">
        <v>3.45</v>
      </c>
      <c r="K59" s="761">
        <v>2793.23</v>
      </c>
      <c r="L59" s="761"/>
      <c r="M59" s="761">
        <v>809.63188405797098</v>
      </c>
      <c r="N59" s="761">
        <v>3.55</v>
      </c>
      <c r="O59" s="761">
        <v>2569.27</v>
      </c>
      <c r="P59" s="750"/>
      <c r="Q59" s="762">
        <v>723.73802816901411</v>
      </c>
    </row>
    <row r="60" spans="1:17" ht="14.4" customHeight="1" x14ac:dyDescent="0.3">
      <c r="A60" s="743" t="s">
        <v>549</v>
      </c>
      <c r="B60" s="745" t="s">
        <v>5448</v>
      </c>
      <c r="C60" s="745" t="s">
        <v>5372</v>
      </c>
      <c r="D60" s="745" t="s">
        <v>5479</v>
      </c>
      <c r="E60" s="745" t="s">
        <v>3382</v>
      </c>
      <c r="F60" s="761"/>
      <c r="G60" s="761"/>
      <c r="H60" s="761"/>
      <c r="I60" s="761"/>
      <c r="J60" s="761">
        <v>17</v>
      </c>
      <c r="K60" s="761">
        <v>20946.38</v>
      </c>
      <c r="L60" s="761"/>
      <c r="M60" s="761">
        <v>1232.1400000000001</v>
      </c>
      <c r="N60" s="761">
        <v>34</v>
      </c>
      <c r="O60" s="761">
        <v>39341.74</v>
      </c>
      <c r="P60" s="750"/>
      <c r="Q60" s="762">
        <v>1157.1099999999999</v>
      </c>
    </row>
    <row r="61" spans="1:17" ht="14.4" customHeight="1" x14ac:dyDescent="0.3">
      <c r="A61" s="743" t="s">
        <v>549</v>
      </c>
      <c r="B61" s="745" t="s">
        <v>5448</v>
      </c>
      <c r="C61" s="745" t="s">
        <v>5372</v>
      </c>
      <c r="D61" s="745" t="s">
        <v>5480</v>
      </c>
      <c r="E61" s="745" t="s">
        <v>5481</v>
      </c>
      <c r="F61" s="761">
        <v>1.5</v>
      </c>
      <c r="G61" s="761">
        <v>20861.25</v>
      </c>
      <c r="H61" s="761">
        <v>1</v>
      </c>
      <c r="I61" s="761">
        <v>13907.5</v>
      </c>
      <c r="J61" s="761">
        <v>2.5</v>
      </c>
      <c r="K61" s="761">
        <v>33997</v>
      </c>
      <c r="L61" s="761">
        <v>1.6296722391994727</v>
      </c>
      <c r="M61" s="761">
        <v>13598.8</v>
      </c>
      <c r="N61" s="761"/>
      <c r="O61" s="761"/>
      <c r="P61" s="750"/>
      <c r="Q61" s="762"/>
    </row>
    <row r="62" spans="1:17" ht="14.4" customHeight="1" x14ac:dyDescent="0.3">
      <c r="A62" s="743" t="s">
        <v>549</v>
      </c>
      <c r="B62" s="745" t="s">
        <v>5448</v>
      </c>
      <c r="C62" s="745" t="s">
        <v>5372</v>
      </c>
      <c r="D62" s="745" t="s">
        <v>5482</v>
      </c>
      <c r="E62" s="745" t="s">
        <v>5483</v>
      </c>
      <c r="F62" s="761">
        <v>6.1</v>
      </c>
      <c r="G62" s="761">
        <v>4275.88</v>
      </c>
      <c r="H62" s="761">
        <v>1</v>
      </c>
      <c r="I62" s="761">
        <v>700.96393442622957</v>
      </c>
      <c r="J62" s="761">
        <v>1.5</v>
      </c>
      <c r="K62" s="761">
        <v>662.16</v>
      </c>
      <c r="L62" s="761">
        <v>0.15485935058982009</v>
      </c>
      <c r="M62" s="761">
        <v>441.44</v>
      </c>
      <c r="N62" s="761"/>
      <c r="O62" s="761"/>
      <c r="P62" s="750"/>
      <c r="Q62" s="762"/>
    </row>
    <row r="63" spans="1:17" ht="14.4" customHeight="1" x14ac:dyDescent="0.3">
      <c r="A63" s="743" t="s">
        <v>549</v>
      </c>
      <c r="B63" s="745" t="s">
        <v>5448</v>
      </c>
      <c r="C63" s="745" t="s">
        <v>5372</v>
      </c>
      <c r="D63" s="745" t="s">
        <v>5484</v>
      </c>
      <c r="E63" s="745" t="s">
        <v>3795</v>
      </c>
      <c r="F63" s="761">
        <v>52</v>
      </c>
      <c r="G63" s="761">
        <v>4036.71</v>
      </c>
      <c r="H63" s="761">
        <v>1</v>
      </c>
      <c r="I63" s="761">
        <v>77.629038461538457</v>
      </c>
      <c r="J63" s="761">
        <v>117</v>
      </c>
      <c r="K63" s="761">
        <v>6783.67</v>
      </c>
      <c r="L63" s="761">
        <v>1.6804947593461013</v>
      </c>
      <c r="M63" s="761">
        <v>57.98008547008547</v>
      </c>
      <c r="N63" s="761">
        <v>89</v>
      </c>
      <c r="O63" s="761">
        <v>3592.04</v>
      </c>
      <c r="P63" s="750">
        <v>0.88984346163088257</v>
      </c>
      <c r="Q63" s="762">
        <v>40.36</v>
      </c>
    </row>
    <row r="64" spans="1:17" ht="14.4" customHeight="1" x14ac:dyDescent="0.3">
      <c r="A64" s="743" t="s">
        <v>549</v>
      </c>
      <c r="B64" s="745" t="s">
        <v>5448</v>
      </c>
      <c r="C64" s="745" t="s">
        <v>5372</v>
      </c>
      <c r="D64" s="745" t="s">
        <v>5485</v>
      </c>
      <c r="E64" s="745" t="s">
        <v>5366</v>
      </c>
      <c r="F64" s="761">
        <v>48</v>
      </c>
      <c r="G64" s="761">
        <v>13092</v>
      </c>
      <c r="H64" s="761">
        <v>1</v>
      </c>
      <c r="I64" s="761">
        <v>272.75</v>
      </c>
      <c r="J64" s="761">
        <v>11</v>
      </c>
      <c r="K64" s="761">
        <v>2990.79</v>
      </c>
      <c r="L64" s="761">
        <v>0.22844408799266727</v>
      </c>
      <c r="M64" s="761">
        <v>271.89</v>
      </c>
      <c r="N64" s="761"/>
      <c r="O64" s="761"/>
      <c r="P64" s="750"/>
      <c r="Q64" s="762"/>
    </row>
    <row r="65" spans="1:17" ht="14.4" customHeight="1" x14ac:dyDescent="0.3">
      <c r="A65" s="743" t="s">
        <v>549</v>
      </c>
      <c r="B65" s="745" t="s">
        <v>5448</v>
      </c>
      <c r="C65" s="745" t="s">
        <v>5372</v>
      </c>
      <c r="D65" s="745" t="s">
        <v>5486</v>
      </c>
      <c r="E65" s="745" t="s">
        <v>5487</v>
      </c>
      <c r="F65" s="761">
        <v>18.5</v>
      </c>
      <c r="G65" s="761">
        <v>7412.95</v>
      </c>
      <c r="H65" s="761">
        <v>1</v>
      </c>
      <c r="I65" s="761">
        <v>400.7</v>
      </c>
      <c r="J65" s="761"/>
      <c r="K65" s="761"/>
      <c r="L65" s="761"/>
      <c r="M65" s="761"/>
      <c r="N65" s="761"/>
      <c r="O65" s="761"/>
      <c r="P65" s="750"/>
      <c r="Q65" s="762"/>
    </row>
    <row r="66" spans="1:17" ht="14.4" customHeight="1" x14ac:dyDescent="0.3">
      <c r="A66" s="743" t="s">
        <v>549</v>
      </c>
      <c r="B66" s="745" t="s">
        <v>5448</v>
      </c>
      <c r="C66" s="745" t="s">
        <v>5372</v>
      </c>
      <c r="D66" s="745" t="s">
        <v>5488</v>
      </c>
      <c r="E66" s="745" t="s">
        <v>3800</v>
      </c>
      <c r="F66" s="761">
        <v>80</v>
      </c>
      <c r="G66" s="761">
        <v>5360</v>
      </c>
      <c r="H66" s="761">
        <v>1</v>
      </c>
      <c r="I66" s="761">
        <v>67</v>
      </c>
      <c r="J66" s="761">
        <v>74</v>
      </c>
      <c r="K66" s="761">
        <v>3515</v>
      </c>
      <c r="L66" s="761">
        <v>0.65578358208955223</v>
      </c>
      <c r="M66" s="761">
        <v>47.5</v>
      </c>
      <c r="N66" s="761">
        <v>49</v>
      </c>
      <c r="O66" s="761">
        <v>2327.5</v>
      </c>
      <c r="P66" s="750">
        <v>0.43423507462686567</v>
      </c>
      <c r="Q66" s="762">
        <v>47.5</v>
      </c>
    </row>
    <row r="67" spans="1:17" ht="14.4" customHeight="1" x14ac:dyDescent="0.3">
      <c r="A67" s="743" t="s">
        <v>549</v>
      </c>
      <c r="B67" s="745" t="s">
        <v>5448</v>
      </c>
      <c r="C67" s="745" t="s">
        <v>5372</v>
      </c>
      <c r="D67" s="745" t="s">
        <v>5489</v>
      </c>
      <c r="E67" s="745" t="s">
        <v>5490</v>
      </c>
      <c r="F67" s="761">
        <v>56</v>
      </c>
      <c r="G67" s="761">
        <v>6440</v>
      </c>
      <c r="H67" s="761">
        <v>1</v>
      </c>
      <c r="I67" s="761">
        <v>115</v>
      </c>
      <c r="J67" s="761">
        <v>46</v>
      </c>
      <c r="K67" s="761">
        <v>5336</v>
      </c>
      <c r="L67" s="761">
        <v>0.82857142857142863</v>
      </c>
      <c r="M67" s="761">
        <v>116</v>
      </c>
      <c r="N67" s="761">
        <v>7</v>
      </c>
      <c r="O67" s="761">
        <v>565.11</v>
      </c>
      <c r="P67" s="750">
        <v>8.7750000000000009E-2</v>
      </c>
      <c r="Q67" s="762">
        <v>80.73</v>
      </c>
    </row>
    <row r="68" spans="1:17" ht="14.4" customHeight="1" x14ac:dyDescent="0.3">
      <c r="A68" s="743" t="s">
        <v>549</v>
      </c>
      <c r="B68" s="745" t="s">
        <v>5448</v>
      </c>
      <c r="C68" s="745" t="s">
        <v>5372</v>
      </c>
      <c r="D68" s="745" t="s">
        <v>5491</v>
      </c>
      <c r="E68" s="745" t="s">
        <v>3772</v>
      </c>
      <c r="F68" s="761">
        <v>146.6</v>
      </c>
      <c r="G68" s="761">
        <v>83889.85</v>
      </c>
      <c r="H68" s="761">
        <v>1</v>
      </c>
      <c r="I68" s="761">
        <v>572.23635743519787</v>
      </c>
      <c r="J68" s="761">
        <v>117.6</v>
      </c>
      <c r="K68" s="761">
        <v>44628.24</v>
      </c>
      <c r="L68" s="761">
        <v>0.53198616995977455</v>
      </c>
      <c r="M68" s="761">
        <v>379.49183673469389</v>
      </c>
      <c r="N68" s="761">
        <v>74</v>
      </c>
      <c r="O68" s="761">
        <v>28101.5</v>
      </c>
      <c r="P68" s="750">
        <v>0.33498093035093041</v>
      </c>
      <c r="Q68" s="762">
        <v>379.75</v>
      </c>
    </row>
    <row r="69" spans="1:17" ht="14.4" customHeight="1" x14ac:dyDescent="0.3">
      <c r="A69" s="743" t="s">
        <v>549</v>
      </c>
      <c r="B69" s="745" t="s">
        <v>5448</v>
      </c>
      <c r="C69" s="745" t="s">
        <v>5372</v>
      </c>
      <c r="D69" s="745" t="s">
        <v>5492</v>
      </c>
      <c r="E69" s="745" t="s">
        <v>5493</v>
      </c>
      <c r="F69" s="761">
        <v>41</v>
      </c>
      <c r="G69" s="761">
        <v>2571.11</v>
      </c>
      <c r="H69" s="761">
        <v>1</v>
      </c>
      <c r="I69" s="761">
        <v>62.71</v>
      </c>
      <c r="J69" s="761"/>
      <c r="K69" s="761"/>
      <c r="L69" s="761"/>
      <c r="M69" s="761"/>
      <c r="N69" s="761">
        <v>5</v>
      </c>
      <c r="O69" s="761">
        <v>313.55</v>
      </c>
      <c r="P69" s="750">
        <v>0.12195121951219512</v>
      </c>
      <c r="Q69" s="762">
        <v>62.71</v>
      </c>
    </row>
    <row r="70" spans="1:17" ht="14.4" customHeight="1" x14ac:dyDescent="0.3">
      <c r="A70" s="743" t="s">
        <v>549</v>
      </c>
      <c r="B70" s="745" t="s">
        <v>5448</v>
      </c>
      <c r="C70" s="745" t="s">
        <v>5372</v>
      </c>
      <c r="D70" s="745" t="s">
        <v>5494</v>
      </c>
      <c r="E70" s="745" t="s">
        <v>5495</v>
      </c>
      <c r="F70" s="761">
        <v>53</v>
      </c>
      <c r="G70" s="761">
        <v>4352.22</v>
      </c>
      <c r="H70" s="761">
        <v>1</v>
      </c>
      <c r="I70" s="761">
        <v>82.117358490566048</v>
      </c>
      <c r="J70" s="761"/>
      <c r="K70" s="761"/>
      <c r="L70" s="761"/>
      <c r="M70" s="761"/>
      <c r="N70" s="761"/>
      <c r="O70" s="761"/>
      <c r="P70" s="750"/>
      <c r="Q70" s="762"/>
    </row>
    <row r="71" spans="1:17" ht="14.4" customHeight="1" x14ac:dyDescent="0.3">
      <c r="A71" s="743" t="s">
        <v>549</v>
      </c>
      <c r="B71" s="745" t="s">
        <v>5448</v>
      </c>
      <c r="C71" s="745" t="s">
        <v>5372</v>
      </c>
      <c r="D71" s="745" t="s">
        <v>5496</v>
      </c>
      <c r="E71" s="745" t="s">
        <v>3779</v>
      </c>
      <c r="F71" s="761">
        <v>63</v>
      </c>
      <c r="G71" s="761">
        <v>3091.29</v>
      </c>
      <c r="H71" s="761">
        <v>1</v>
      </c>
      <c r="I71" s="761">
        <v>49.068095238095239</v>
      </c>
      <c r="J71" s="761">
        <v>66</v>
      </c>
      <c r="K71" s="761">
        <v>2702.7</v>
      </c>
      <c r="L71" s="761">
        <v>0.87429519715070403</v>
      </c>
      <c r="M71" s="761">
        <v>40.949999999999996</v>
      </c>
      <c r="N71" s="761">
        <v>32</v>
      </c>
      <c r="O71" s="761">
        <v>1310.4000000000001</v>
      </c>
      <c r="P71" s="750">
        <v>0.42390070164882626</v>
      </c>
      <c r="Q71" s="762">
        <v>40.950000000000003</v>
      </c>
    </row>
    <row r="72" spans="1:17" ht="14.4" customHeight="1" x14ac:dyDescent="0.3">
      <c r="A72" s="743" t="s">
        <v>549</v>
      </c>
      <c r="B72" s="745" t="s">
        <v>5448</v>
      </c>
      <c r="C72" s="745" t="s">
        <v>5372</v>
      </c>
      <c r="D72" s="745" t="s">
        <v>5497</v>
      </c>
      <c r="E72" s="745" t="s">
        <v>3780</v>
      </c>
      <c r="F72" s="761"/>
      <c r="G72" s="761"/>
      <c r="H72" s="761"/>
      <c r="I72" s="761"/>
      <c r="J72" s="761">
        <v>17</v>
      </c>
      <c r="K72" s="761">
        <v>348.16</v>
      </c>
      <c r="L72" s="761"/>
      <c r="M72" s="761">
        <v>20.48</v>
      </c>
      <c r="N72" s="761">
        <v>10</v>
      </c>
      <c r="O72" s="761">
        <v>204.8</v>
      </c>
      <c r="P72" s="750"/>
      <c r="Q72" s="762">
        <v>20.48</v>
      </c>
    </row>
    <row r="73" spans="1:17" ht="14.4" customHeight="1" x14ac:dyDescent="0.3">
      <c r="A73" s="743" t="s">
        <v>549</v>
      </c>
      <c r="B73" s="745" t="s">
        <v>5448</v>
      </c>
      <c r="C73" s="745" t="s">
        <v>5372</v>
      </c>
      <c r="D73" s="745" t="s">
        <v>5498</v>
      </c>
      <c r="E73" s="745" t="s">
        <v>3454</v>
      </c>
      <c r="F73" s="761"/>
      <c r="G73" s="761"/>
      <c r="H73" s="761"/>
      <c r="I73" s="761"/>
      <c r="J73" s="761"/>
      <c r="K73" s="761"/>
      <c r="L73" s="761"/>
      <c r="M73" s="761"/>
      <c r="N73" s="761">
        <v>34</v>
      </c>
      <c r="O73" s="761">
        <v>2337.16</v>
      </c>
      <c r="P73" s="750"/>
      <c r="Q73" s="762">
        <v>68.739999999999995</v>
      </c>
    </row>
    <row r="74" spans="1:17" ht="14.4" customHeight="1" x14ac:dyDescent="0.3">
      <c r="A74" s="743" t="s">
        <v>549</v>
      </c>
      <c r="B74" s="745" t="s">
        <v>5448</v>
      </c>
      <c r="C74" s="745" t="s">
        <v>5372</v>
      </c>
      <c r="D74" s="745" t="s">
        <v>5499</v>
      </c>
      <c r="E74" s="745" t="s">
        <v>5500</v>
      </c>
      <c r="F74" s="761">
        <v>8.1</v>
      </c>
      <c r="G74" s="761">
        <v>45462.57</v>
      </c>
      <c r="H74" s="761">
        <v>1</v>
      </c>
      <c r="I74" s="761">
        <v>5612.6629629629633</v>
      </c>
      <c r="J74" s="761">
        <v>19.3</v>
      </c>
      <c r="K74" s="761">
        <v>75769.94</v>
      </c>
      <c r="L74" s="761">
        <v>1.666644450588693</v>
      </c>
      <c r="M74" s="761">
        <v>3925.9036269430053</v>
      </c>
      <c r="N74" s="761">
        <v>5.7</v>
      </c>
      <c r="O74" s="761">
        <v>22377.63</v>
      </c>
      <c r="P74" s="750">
        <v>0.49222096331113707</v>
      </c>
      <c r="Q74" s="762">
        <v>3925.9</v>
      </c>
    </row>
    <row r="75" spans="1:17" ht="14.4" customHeight="1" x14ac:dyDescent="0.3">
      <c r="A75" s="743" t="s">
        <v>549</v>
      </c>
      <c r="B75" s="745" t="s">
        <v>5448</v>
      </c>
      <c r="C75" s="745" t="s">
        <v>5372</v>
      </c>
      <c r="D75" s="745" t="s">
        <v>5501</v>
      </c>
      <c r="E75" s="745" t="s">
        <v>5502</v>
      </c>
      <c r="F75" s="761"/>
      <c r="G75" s="761"/>
      <c r="H75" s="761"/>
      <c r="I75" s="761"/>
      <c r="J75" s="761"/>
      <c r="K75" s="761"/>
      <c r="L75" s="761"/>
      <c r="M75" s="761"/>
      <c r="N75" s="761">
        <v>3.2</v>
      </c>
      <c r="O75" s="761">
        <v>7049.92</v>
      </c>
      <c r="P75" s="750"/>
      <c r="Q75" s="762">
        <v>2203.1</v>
      </c>
    </row>
    <row r="76" spans="1:17" ht="14.4" customHeight="1" x14ac:dyDescent="0.3">
      <c r="A76" s="743" t="s">
        <v>549</v>
      </c>
      <c r="B76" s="745" t="s">
        <v>5448</v>
      </c>
      <c r="C76" s="745" t="s">
        <v>5372</v>
      </c>
      <c r="D76" s="745" t="s">
        <v>5503</v>
      </c>
      <c r="E76" s="745" t="s">
        <v>3798</v>
      </c>
      <c r="F76" s="761"/>
      <c r="G76" s="761"/>
      <c r="H76" s="761"/>
      <c r="I76" s="761"/>
      <c r="J76" s="761">
        <v>50</v>
      </c>
      <c r="K76" s="761">
        <v>5729</v>
      </c>
      <c r="L76" s="761"/>
      <c r="M76" s="761">
        <v>114.58</v>
      </c>
      <c r="N76" s="761">
        <v>60</v>
      </c>
      <c r="O76" s="761">
        <v>6874.79</v>
      </c>
      <c r="P76" s="750"/>
      <c r="Q76" s="762">
        <v>114.57983333333333</v>
      </c>
    </row>
    <row r="77" spans="1:17" ht="14.4" customHeight="1" x14ac:dyDescent="0.3">
      <c r="A77" s="743" t="s">
        <v>549</v>
      </c>
      <c r="B77" s="745" t="s">
        <v>5448</v>
      </c>
      <c r="C77" s="745" t="s">
        <v>5372</v>
      </c>
      <c r="D77" s="745" t="s">
        <v>5504</v>
      </c>
      <c r="E77" s="745" t="s">
        <v>5505</v>
      </c>
      <c r="F77" s="761">
        <v>14</v>
      </c>
      <c r="G77" s="761">
        <v>3208.24</v>
      </c>
      <c r="H77" s="761">
        <v>1</v>
      </c>
      <c r="I77" s="761">
        <v>229.16</v>
      </c>
      <c r="J77" s="761">
        <v>19</v>
      </c>
      <c r="K77" s="761">
        <v>4354.04</v>
      </c>
      <c r="L77" s="761">
        <v>1.3571428571428572</v>
      </c>
      <c r="M77" s="761">
        <v>229.16</v>
      </c>
      <c r="N77" s="761">
        <v>2</v>
      </c>
      <c r="O77" s="761">
        <v>458.32</v>
      </c>
      <c r="P77" s="750">
        <v>0.14285714285714288</v>
      </c>
      <c r="Q77" s="762">
        <v>229.16</v>
      </c>
    </row>
    <row r="78" spans="1:17" ht="14.4" customHeight="1" x14ac:dyDescent="0.3">
      <c r="A78" s="743" t="s">
        <v>549</v>
      </c>
      <c r="B78" s="745" t="s">
        <v>5448</v>
      </c>
      <c r="C78" s="745" t="s">
        <v>5372</v>
      </c>
      <c r="D78" s="745" t="s">
        <v>5506</v>
      </c>
      <c r="E78" s="745" t="s">
        <v>5507</v>
      </c>
      <c r="F78" s="761">
        <v>2.2000000000000002</v>
      </c>
      <c r="G78" s="761">
        <v>1092.77</v>
      </c>
      <c r="H78" s="761">
        <v>1</v>
      </c>
      <c r="I78" s="761">
        <v>496.71363636363634</v>
      </c>
      <c r="J78" s="761"/>
      <c r="K78" s="761"/>
      <c r="L78" s="761"/>
      <c r="M78" s="761"/>
      <c r="N78" s="761"/>
      <c r="O78" s="761"/>
      <c r="P78" s="750"/>
      <c r="Q78" s="762"/>
    </row>
    <row r="79" spans="1:17" ht="14.4" customHeight="1" x14ac:dyDescent="0.3">
      <c r="A79" s="743" t="s">
        <v>549</v>
      </c>
      <c r="B79" s="745" t="s">
        <v>5448</v>
      </c>
      <c r="C79" s="745" t="s">
        <v>5372</v>
      </c>
      <c r="D79" s="745" t="s">
        <v>5508</v>
      </c>
      <c r="E79" s="745" t="s">
        <v>3464</v>
      </c>
      <c r="F79" s="761"/>
      <c r="G79" s="761"/>
      <c r="H79" s="761"/>
      <c r="I79" s="761"/>
      <c r="J79" s="761"/>
      <c r="K79" s="761"/>
      <c r="L79" s="761"/>
      <c r="M79" s="761"/>
      <c r="N79" s="761">
        <v>4</v>
      </c>
      <c r="O79" s="761">
        <v>274.95999999999998</v>
      </c>
      <c r="P79" s="750"/>
      <c r="Q79" s="762">
        <v>68.739999999999995</v>
      </c>
    </row>
    <row r="80" spans="1:17" ht="14.4" customHeight="1" x14ac:dyDescent="0.3">
      <c r="A80" s="743" t="s">
        <v>549</v>
      </c>
      <c r="B80" s="745" t="s">
        <v>5448</v>
      </c>
      <c r="C80" s="745" t="s">
        <v>5372</v>
      </c>
      <c r="D80" s="745" t="s">
        <v>5509</v>
      </c>
      <c r="E80" s="745" t="s">
        <v>5510</v>
      </c>
      <c r="F80" s="761"/>
      <c r="G80" s="761"/>
      <c r="H80" s="761"/>
      <c r="I80" s="761"/>
      <c r="J80" s="761">
        <v>72</v>
      </c>
      <c r="K80" s="761">
        <v>14783.76</v>
      </c>
      <c r="L80" s="761"/>
      <c r="M80" s="761">
        <v>205.33</v>
      </c>
      <c r="N80" s="761"/>
      <c r="O80" s="761"/>
      <c r="P80" s="750"/>
      <c r="Q80" s="762"/>
    </row>
    <row r="81" spans="1:17" ht="14.4" customHeight="1" x14ac:dyDescent="0.3">
      <c r="A81" s="743" t="s">
        <v>549</v>
      </c>
      <c r="B81" s="745" t="s">
        <v>5448</v>
      </c>
      <c r="C81" s="745" t="s">
        <v>5372</v>
      </c>
      <c r="D81" s="745" t="s">
        <v>5511</v>
      </c>
      <c r="E81" s="745" t="s">
        <v>3284</v>
      </c>
      <c r="F81" s="761">
        <v>19</v>
      </c>
      <c r="G81" s="761">
        <v>1761.0900000000001</v>
      </c>
      <c r="H81" s="761">
        <v>1</v>
      </c>
      <c r="I81" s="761">
        <v>92.688947368421054</v>
      </c>
      <c r="J81" s="761">
        <v>14.299999999999999</v>
      </c>
      <c r="K81" s="761">
        <v>1385.5600000000002</v>
      </c>
      <c r="L81" s="761">
        <v>0.78676274352815589</v>
      </c>
      <c r="M81" s="761">
        <v>96.89230769230771</v>
      </c>
      <c r="N81" s="761">
        <v>8.1</v>
      </c>
      <c r="O81" s="761">
        <v>785.38</v>
      </c>
      <c r="P81" s="750">
        <v>0.44596244371383625</v>
      </c>
      <c r="Q81" s="762">
        <v>96.960493827160491</v>
      </c>
    </row>
    <row r="82" spans="1:17" ht="14.4" customHeight="1" x14ac:dyDescent="0.3">
      <c r="A82" s="743" t="s">
        <v>549</v>
      </c>
      <c r="B82" s="745" t="s">
        <v>5448</v>
      </c>
      <c r="C82" s="745" t="s">
        <v>5372</v>
      </c>
      <c r="D82" s="745" t="s">
        <v>5512</v>
      </c>
      <c r="E82" s="745" t="s">
        <v>5513</v>
      </c>
      <c r="F82" s="761"/>
      <c r="G82" s="761"/>
      <c r="H82" s="761"/>
      <c r="I82" s="761"/>
      <c r="J82" s="761">
        <v>14</v>
      </c>
      <c r="K82" s="761">
        <v>896</v>
      </c>
      <c r="L82" s="761"/>
      <c r="M82" s="761">
        <v>64</v>
      </c>
      <c r="N82" s="761"/>
      <c r="O82" s="761"/>
      <c r="P82" s="750"/>
      <c r="Q82" s="762"/>
    </row>
    <row r="83" spans="1:17" ht="14.4" customHeight="1" x14ac:dyDescent="0.3">
      <c r="A83" s="743" t="s">
        <v>549</v>
      </c>
      <c r="B83" s="745" t="s">
        <v>5448</v>
      </c>
      <c r="C83" s="745" t="s">
        <v>5372</v>
      </c>
      <c r="D83" s="745" t="s">
        <v>5514</v>
      </c>
      <c r="E83" s="745" t="s">
        <v>5515</v>
      </c>
      <c r="F83" s="761"/>
      <c r="G83" s="761"/>
      <c r="H83" s="761"/>
      <c r="I83" s="761"/>
      <c r="J83" s="761"/>
      <c r="K83" s="761"/>
      <c r="L83" s="761"/>
      <c r="M83" s="761"/>
      <c r="N83" s="761">
        <v>8</v>
      </c>
      <c r="O83" s="761">
        <v>10767.04</v>
      </c>
      <c r="P83" s="750"/>
      <c r="Q83" s="762">
        <v>1345.88</v>
      </c>
    </row>
    <row r="84" spans="1:17" ht="14.4" customHeight="1" x14ac:dyDescent="0.3">
      <c r="A84" s="743" t="s">
        <v>549</v>
      </c>
      <c r="B84" s="745" t="s">
        <v>5448</v>
      </c>
      <c r="C84" s="745" t="s">
        <v>5372</v>
      </c>
      <c r="D84" s="745" t="s">
        <v>5516</v>
      </c>
      <c r="E84" s="745" t="s">
        <v>5517</v>
      </c>
      <c r="F84" s="761">
        <v>5</v>
      </c>
      <c r="G84" s="761">
        <v>4000</v>
      </c>
      <c r="H84" s="761">
        <v>1</v>
      </c>
      <c r="I84" s="761">
        <v>800</v>
      </c>
      <c r="J84" s="761">
        <v>1.65</v>
      </c>
      <c r="K84" s="761">
        <v>1320</v>
      </c>
      <c r="L84" s="761">
        <v>0.33</v>
      </c>
      <c r="M84" s="761">
        <v>800</v>
      </c>
      <c r="N84" s="761">
        <v>1.7</v>
      </c>
      <c r="O84" s="761">
        <v>1360</v>
      </c>
      <c r="P84" s="750">
        <v>0.34</v>
      </c>
      <c r="Q84" s="762">
        <v>800</v>
      </c>
    </row>
    <row r="85" spans="1:17" ht="14.4" customHeight="1" x14ac:dyDescent="0.3">
      <c r="A85" s="743" t="s">
        <v>549</v>
      </c>
      <c r="B85" s="745" t="s">
        <v>5448</v>
      </c>
      <c r="C85" s="745" t="s">
        <v>5372</v>
      </c>
      <c r="D85" s="745" t="s">
        <v>5518</v>
      </c>
      <c r="E85" s="745" t="s">
        <v>5519</v>
      </c>
      <c r="F85" s="761"/>
      <c r="G85" s="761"/>
      <c r="H85" s="761"/>
      <c r="I85" s="761"/>
      <c r="J85" s="761"/>
      <c r="K85" s="761"/>
      <c r="L85" s="761"/>
      <c r="M85" s="761"/>
      <c r="N85" s="761">
        <v>14</v>
      </c>
      <c r="O85" s="761">
        <v>877.94</v>
      </c>
      <c r="P85" s="750"/>
      <c r="Q85" s="762">
        <v>62.71</v>
      </c>
    </row>
    <row r="86" spans="1:17" ht="14.4" customHeight="1" x14ac:dyDescent="0.3">
      <c r="A86" s="743" t="s">
        <v>549</v>
      </c>
      <c r="B86" s="745" t="s">
        <v>5448</v>
      </c>
      <c r="C86" s="745" t="s">
        <v>5372</v>
      </c>
      <c r="D86" s="745" t="s">
        <v>5520</v>
      </c>
      <c r="E86" s="745" t="s">
        <v>3379</v>
      </c>
      <c r="F86" s="761">
        <v>4.3</v>
      </c>
      <c r="G86" s="761">
        <v>9282.01</v>
      </c>
      <c r="H86" s="761">
        <v>1</v>
      </c>
      <c r="I86" s="761">
        <v>2158.6069767441863</v>
      </c>
      <c r="J86" s="761">
        <v>24.4</v>
      </c>
      <c r="K86" s="761">
        <v>52670.64</v>
      </c>
      <c r="L86" s="761">
        <v>5.6744864528264891</v>
      </c>
      <c r="M86" s="761">
        <v>2158.6327868852459</v>
      </c>
      <c r="N86" s="761">
        <v>2.9</v>
      </c>
      <c r="O86" s="761">
        <v>6259.95</v>
      </c>
      <c r="P86" s="750">
        <v>0.67441750224358732</v>
      </c>
      <c r="Q86" s="762">
        <v>2158.6034482758619</v>
      </c>
    </row>
    <row r="87" spans="1:17" ht="14.4" customHeight="1" x14ac:dyDescent="0.3">
      <c r="A87" s="743" t="s">
        <v>549</v>
      </c>
      <c r="B87" s="745" t="s">
        <v>5448</v>
      </c>
      <c r="C87" s="745" t="s">
        <v>5372</v>
      </c>
      <c r="D87" s="745" t="s">
        <v>5521</v>
      </c>
      <c r="E87" s="745" t="s">
        <v>3321</v>
      </c>
      <c r="F87" s="761"/>
      <c r="G87" s="761"/>
      <c r="H87" s="761"/>
      <c r="I87" s="761"/>
      <c r="J87" s="761">
        <v>4.9000000000000004</v>
      </c>
      <c r="K87" s="761">
        <v>3072.79</v>
      </c>
      <c r="L87" s="761"/>
      <c r="M87" s="761">
        <v>627.09999999999991</v>
      </c>
      <c r="N87" s="761">
        <v>3.1</v>
      </c>
      <c r="O87" s="761">
        <v>1933</v>
      </c>
      <c r="P87" s="750"/>
      <c r="Q87" s="762">
        <v>623.54838709677415</v>
      </c>
    </row>
    <row r="88" spans="1:17" ht="14.4" customHeight="1" x14ac:dyDescent="0.3">
      <c r="A88" s="743" t="s">
        <v>549</v>
      </c>
      <c r="B88" s="745" t="s">
        <v>5448</v>
      </c>
      <c r="C88" s="745" t="s">
        <v>5372</v>
      </c>
      <c r="D88" s="745" t="s">
        <v>5522</v>
      </c>
      <c r="E88" s="745" t="s">
        <v>3493</v>
      </c>
      <c r="F88" s="761">
        <v>23</v>
      </c>
      <c r="G88" s="761">
        <v>6253.47</v>
      </c>
      <c r="H88" s="761">
        <v>1</v>
      </c>
      <c r="I88" s="761">
        <v>271.89</v>
      </c>
      <c r="J88" s="761">
        <v>47</v>
      </c>
      <c r="K88" s="761">
        <v>12883.55</v>
      </c>
      <c r="L88" s="761">
        <v>2.0602241635444001</v>
      </c>
      <c r="M88" s="761">
        <v>274.11808510638298</v>
      </c>
      <c r="N88" s="761"/>
      <c r="O88" s="761"/>
      <c r="P88" s="750"/>
      <c r="Q88" s="762"/>
    </row>
    <row r="89" spans="1:17" ht="14.4" customHeight="1" x14ac:dyDescent="0.3">
      <c r="A89" s="743" t="s">
        <v>549</v>
      </c>
      <c r="B89" s="745" t="s">
        <v>5448</v>
      </c>
      <c r="C89" s="745" t="s">
        <v>5372</v>
      </c>
      <c r="D89" s="745" t="s">
        <v>5523</v>
      </c>
      <c r="E89" s="745" t="s">
        <v>5524</v>
      </c>
      <c r="F89" s="761"/>
      <c r="G89" s="761"/>
      <c r="H89" s="761"/>
      <c r="I89" s="761"/>
      <c r="J89" s="761"/>
      <c r="K89" s="761"/>
      <c r="L89" s="761"/>
      <c r="M89" s="761"/>
      <c r="N89" s="761">
        <v>2</v>
      </c>
      <c r="O89" s="761">
        <v>2691.76</v>
      </c>
      <c r="P89" s="750"/>
      <c r="Q89" s="762">
        <v>1345.88</v>
      </c>
    </row>
    <row r="90" spans="1:17" ht="14.4" customHeight="1" x14ac:dyDescent="0.3">
      <c r="A90" s="743" t="s">
        <v>549</v>
      </c>
      <c r="B90" s="745" t="s">
        <v>5448</v>
      </c>
      <c r="C90" s="745" t="s">
        <v>5372</v>
      </c>
      <c r="D90" s="745" t="s">
        <v>5525</v>
      </c>
      <c r="E90" s="745" t="s">
        <v>5526</v>
      </c>
      <c r="F90" s="761"/>
      <c r="G90" s="761"/>
      <c r="H90" s="761"/>
      <c r="I90" s="761"/>
      <c r="J90" s="761"/>
      <c r="K90" s="761"/>
      <c r="L90" s="761"/>
      <c r="M90" s="761"/>
      <c r="N90" s="761">
        <v>0.5</v>
      </c>
      <c r="O90" s="761">
        <v>825.75</v>
      </c>
      <c r="P90" s="750"/>
      <c r="Q90" s="762">
        <v>1651.5</v>
      </c>
    </row>
    <row r="91" spans="1:17" ht="14.4" customHeight="1" x14ac:dyDescent="0.3">
      <c r="A91" s="743" t="s">
        <v>549</v>
      </c>
      <c r="B91" s="745" t="s">
        <v>5448</v>
      </c>
      <c r="C91" s="745" t="s">
        <v>5372</v>
      </c>
      <c r="D91" s="745" t="s">
        <v>5527</v>
      </c>
      <c r="E91" s="745" t="s">
        <v>3445</v>
      </c>
      <c r="F91" s="761"/>
      <c r="G91" s="761"/>
      <c r="H91" s="761"/>
      <c r="I91" s="761"/>
      <c r="J91" s="761"/>
      <c r="K91" s="761"/>
      <c r="L91" s="761"/>
      <c r="M91" s="761"/>
      <c r="N91" s="761">
        <v>13.4</v>
      </c>
      <c r="O91" s="761">
        <v>28925.63</v>
      </c>
      <c r="P91" s="750"/>
      <c r="Q91" s="762">
        <v>2158.6291044776121</v>
      </c>
    </row>
    <row r="92" spans="1:17" ht="14.4" customHeight="1" x14ac:dyDescent="0.3">
      <c r="A92" s="743" t="s">
        <v>549</v>
      </c>
      <c r="B92" s="745" t="s">
        <v>5448</v>
      </c>
      <c r="C92" s="745" t="s">
        <v>5372</v>
      </c>
      <c r="D92" s="745" t="s">
        <v>5528</v>
      </c>
      <c r="E92" s="745" t="s">
        <v>5529</v>
      </c>
      <c r="F92" s="761"/>
      <c r="G92" s="761"/>
      <c r="H92" s="761"/>
      <c r="I92" s="761"/>
      <c r="J92" s="761"/>
      <c r="K92" s="761"/>
      <c r="L92" s="761"/>
      <c r="M92" s="761"/>
      <c r="N92" s="761">
        <v>6</v>
      </c>
      <c r="O92" s="761">
        <v>687.48</v>
      </c>
      <c r="P92" s="750"/>
      <c r="Q92" s="762">
        <v>114.58</v>
      </c>
    </row>
    <row r="93" spans="1:17" ht="14.4" customHeight="1" x14ac:dyDescent="0.3">
      <c r="A93" s="743" t="s">
        <v>549</v>
      </c>
      <c r="B93" s="745" t="s">
        <v>5448</v>
      </c>
      <c r="C93" s="745" t="s">
        <v>5372</v>
      </c>
      <c r="D93" s="745" t="s">
        <v>5530</v>
      </c>
      <c r="E93" s="745" t="s">
        <v>3361</v>
      </c>
      <c r="F93" s="761">
        <v>1.4</v>
      </c>
      <c r="G93" s="761">
        <v>1609.92</v>
      </c>
      <c r="H93" s="761">
        <v>1</v>
      </c>
      <c r="I93" s="761">
        <v>1149.9428571428573</v>
      </c>
      <c r="J93" s="761">
        <v>2.8</v>
      </c>
      <c r="K93" s="761">
        <v>3219.86</v>
      </c>
      <c r="L93" s="761">
        <v>2.0000124229775391</v>
      </c>
      <c r="M93" s="761">
        <v>1149.95</v>
      </c>
      <c r="N93" s="761">
        <v>0.4</v>
      </c>
      <c r="O93" s="761">
        <v>322.89</v>
      </c>
      <c r="P93" s="750">
        <v>0.20056276088252831</v>
      </c>
      <c r="Q93" s="762">
        <v>807.22499999999991</v>
      </c>
    </row>
    <row r="94" spans="1:17" ht="14.4" customHeight="1" x14ac:dyDescent="0.3">
      <c r="A94" s="743" t="s">
        <v>549</v>
      </c>
      <c r="B94" s="745" t="s">
        <v>5448</v>
      </c>
      <c r="C94" s="745" t="s">
        <v>5372</v>
      </c>
      <c r="D94" s="745" t="s">
        <v>5531</v>
      </c>
      <c r="E94" s="745" t="s">
        <v>5532</v>
      </c>
      <c r="F94" s="761"/>
      <c r="G94" s="761"/>
      <c r="H94" s="761"/>
      <c r="I94" s="761"/>
      <c r="J94" s="761">
        <v>5.09</v>
      </c>
      <c r="K94" s="761">
        <v>18444.939999999999</v>
      </c>
      <c r="L94" s="761"/>
      <c r="M94" s="761">
        <v>3623.7603143418464</v>
      </c>
      <c r="N94" s="761">
        <v>16.759999999999998</v>
      </c>
      <c r="O94" s="761">
        <v>60493.84</v>
      </c>
      <c r="P94" s="750"/>
      <c r="Q94" s="762">
        <v>3609.417661097852</v>
      </c>
    </row>
    <row r="95" spans="1:17" ht="14.4" customHeight="1" x14ac:dyDescent="0.3">
      <c r="A95" s="743" t="s">
        <v>549</v>
      </c>
      <c r="B95" s="745" t="s">
        <v>5448</v>
      </c>
      <c r="C95" s="745" t="s">
        <v>5372</v>
      </c>
      <c r="D95" s="745" t="s">
        <v>5533</v>
      </c>
      <c r="E95" s="745" t="s">
        <v>5534</v>
      </c>
      <c r="F95" s="761"/>
      <c r="G95" s="761"/>
      <c r="H95" s="761"/>
      <c r="I95" s="761"/>
      <c r="J95" s="761"/>
      <c r="K95" s="761"/>
      <c r="L95" s="761"/>
      <c r="M95" s="761"/>
      <c r="N95" s="761">
        <v>13</v>
      </c>
      <c r="O95" s="761">
        <v>446.81</v>
      </c>
      <c r="P95" s="750"/>
      <c r="Q95" s="762">
        <v>34.369999999999997</v>
      </c>
    </row>
    <row r="96" spans="1:17" ht="14.4" customHeight="1" x14ac:dyDescent="0.3">
      <c r="A96" s="743" t="s">
        <v>549</v>
      </c>
      <c r="B96" s="745" t="s">
        <v>5448</v>
      </c>
      <c r="C96" s="745" t="s">
        <v>5372</v>
      </c>
      <c r="D96" s="745" t="s">
        <v>5535</v>
      </c>
      <c r="E96" s="745" t="s">
        <v>5536</v>
      </c>
      <c r="F96" s="761"/>
      <c r="G96" s="761"/>
      <c r="H96" s="761"/>
      <c r="I96" s="761"/>
      <c r="J96" s="761"/>
      <c r="K96" s="761"/>
      <c r="L96" s="761"/>
      <c r="M96" s="761"/>
      <c r="N96" s="761">
        <v>0.1</v>
      </c>
      <c r="O96" s="761">
        <v>82.57</v>
      </c>
      <c r="P96" s="750"/>
      <c r="Q96" s="762">
        <v>825.69999999999993</v>
      </c>
    </row>
    <row r="97" spans="1:17" ht="14.4" customHeight="1" x14ac:dyDescent="0.3">
      <c r="A97" s="743" t="s">
        <v>549</v>
      </c>
      <c r="B97" s="745" t="s">
        <v>5448</v>
      </c>
      <c r="C97" s="745" t="s">
        <v>5372</v>
      </c>
      <c r="D97" s="745" t="s">
        <v>5537</v>
      </c>
      <c r="E97" s="745" t="s">
        <v>3451</v>
      </c>
      <c r="F97" s="761"/>
      <c r="G97" s="761"/>
      <c r="H97" s="761"/>
      <c r="I97" s="761"/>
      <c r="J97" s="761"/>
      <c r="K97" s="761"/>
      <c r="L97" s="761"/>
      <c r="M97" s="761"/>
      <c r="N97" s="761">
        <v>0.75</v>
      </c>
      <c r="O97" s="761">
        <v>32908.800000000003</v>
      </c>
      <c r="P97" s="750"/>
      <c r="Q97" s="762">
        <v>43878.400000000001</v>
      </c>
    </row>
    <row r="98" spans="1:17" ht="14.4" customHeight="1" x14ac:dyDescent="0.3">
      <c r="A98" s="743" t="s">
        <v>549</v>
      </c>
      <c r="B98" s="745" t="s">
        <v>5448</v>
      </c>
      <c r="C98" s="745" t="s">
        <v>5538</v>
      </c>
      <c r="D98" s="745" t="s">
        <v>5539</v>
      </c>
      <c r="E98" s="745" t="s">
        <v>5366</v>
      </c>
      <c r="F98" s="761"/>
      <c r="G98" s="761"/>
      <c r="H98" s="761"/>
      <c r="I98" s="761"/>
      <c r="J98" s="761"/>
      <c r="K98" s="761"/>
      <c r="L98" s="761"/>
      <c r="M98" s="761"/>
      <c r="N98" s="761">
        <v>1</v>
      </c>
      <c r="O98" s="761">
        <v>1215.8499999999999</v>
      </c>
      <c r="P98" s="750"/>
      <c r="Q98" s="762">
        <v>1215.8499999999999</v>
      </c>
    </row>
    <row r="99" spans="1:17" ht="14.4" customHeight="1" x14ac:dyDescent="0.3">
      <c r="A99" s="743" t="s">
        <v>549</v>
      </c>
      <c r="B99" s="745" t="s">
        <v>5448</v>
      </c>
      <c r="C99" s="745" t="s">
        <v>5538</v>
      </c>
      <c r="D99" s="745" t="s">
        <v>5540</v>
      </c>
      <c r="E99" s="745" t="s">
        <v>5366</v>
      </c>
      <c r="F99" s="761">
        <v>14</v>
      </c>
      <c r="G99" s="761">
        <v>25206.66</v>
      </c>
      <c r="H99" s="761">
        <v>1</v>
      </c>
      <c r="I99" s="761">
        <v>1800.4757142857143</v>
      </c>
      <c r="J99" s="761">
        <v>21</v>
      </c>
      <c r="K99" s="761">
        <v>38936.86</v>
      </c>
      <c r="L99" s="761">
        <v>1.5447052485335224</v>
      </c>
      <c r="M99" s="761">
        <v>1854.1361904761904</v>
      </c>
      <c r="N99" s="761">
        <v>30</v>
      </c>
      <c r="O99" s="761">
        <v>55967.4</v>
      </c>
      <c r="P99" s="750">
        <v>2.2203417668187693</v>
      </c>
      <c r="Q99" s="762">
        <v>1865.5800000000002</v>
      </c>
    </row>
    <row r="100" spans="1:17" ht="14.4" customHeight="1" x14ac:dyDescent="0.3">
      <c r="A100" s="743" t="s">
        <v>549</v>
      </c>
      <c r="B100" s="745" t="s">
        <v>5448</v>
      </c>
      <c r="C100" s="745" t="s">
        <v>5538</v>
      </c>
      <c r="D100" s="745" t="s">
        <v>5540</v>
      </c>
      <c r="E100" s="745" t="s">
        <v>5541</v>
      </c>
      <c r="F100" s="761">
        <v>6</v>
      </c>
      <c r="G100" s="761">
        <v>10833</v>
      </c>
      <c r="H100" s="761">
        <v>1</v>
      </c>
      <c r="I100" s="761">
        <v>1805.5</v>
      </c>
      <c r="J100" s="761">
        <v>5</v>
      </c>
      <c r="K100" s="761">
        <v>9327.9</v>
      </c>
      <c r="L100" s="761">
        <v>0.86106341733591796</v>
      </c>
      <c r="M100" s="761">
        <v>1865.58</v>
      </c>
      <c r="N100" s="761">
        <v>3</v>
      </c>
      <c r="O100" s="761">
        <v>5596.74</v>
      </c>
      <c r="P100" s="750">
        <v>0.51663805040155075</v>
      </c>
      <c r="Q100" s="762">
        <v>1865.58</v>
      </c>
    </row>
    <row r="101" spans="1:17" ht="14.4" customHeight="1" x14ac:dyDescent="0.3">
      <c r="A101" s="743" t="s">
        <v>549</v>
      </c>
      <c r="B101" s="745" t="s">
        <v>5448</v>
      </c>
      <c r="C101" s="745" t="s">
        <v>5538</v>
      </c>
      <c r="D101" s="745" t="s">
        <v>5542</v>
      </c>
      <c r="E101" s="745" t="s">
        <v>5366</v>
      </c>
      <c r="F101" s="761">
        <v>2</v>
      </c>
      <c r="G101" s="761">
        <v>5159.6400000000003</v>
      </c>
      <c r="H101" s="761">
        <v>1</v>
      </c>
      <c r="I101" s="761">
        <v>2579.8200000000002</v>
      </c>
      <c r="J101" s="761">
        <v>1</v>
      </c>
      <c r="K101" s="761">
        <v>2728.71</v>
      </c>
      <c r="L101" s="761">
        <v>0.52885666441844781</v>
      </c>
      <c r="M101" s="761">
        <v>2728.71</v>
      </c>
      <c r="N101" s="761"/>
      <c r="O101" s="761"/>
      <c r="P101" s="750"/>
      <c r="Q101" s="762"/>
    </row>
    <row r="102" spans="1:17" ht="14.4" customHeight="1" x14ac:dyDescent="0.3">
      <c r="A102" s="743" t="s">
        <v>549</v>
      </c>
      <c r="B102" s="745" t="s">
        <v>5448</v>
      </c>
      <c r="C102" s="745" t="s">
        <v>5538</v>
      </c>
      <c r="D102" s="745" t="s">
        <v>5543</v>
      </c>
      <c r="E102" s="745" t="s">
        <v>5366</v>
      </c>
      <c r="F102" s="761">
        <v>1</v>
      </c>
      <c r="G102" s="761">
        <v>7804.21</v>
      </c>
      <c r="H102" s="761">
        <v>1</v>
      </c>
      <c r="I102" s="761">
        <v>7804.21</v>
      </c>
      <c r="J102" s="761"/>
      <c r="K102" s="761"/>
      <c r="L102" s="761"/>
      <c r="M102" s="761"/>
      <c r="N102" s="761"/>
      <c r="O102" s="761"/>
      <c r="P102" s="750"/>
      <c r="Q102" s="762"/>
    </row>
    <row r="103" spans="1:17" ht="14.4" customHeight="1" x14ac:dyDescent="0.3">
      <c r="A103" s="743" t="s">
        <v>549</v>
      </c>
      <c r="B103" s="745" t="s">
        <v>5448</v>
      </c>
      <c r="C103" s="745" t="s">
        <v>5538</v>
      </c>
      <c r="D103" s="745" t="s">
        <v>5544</v>
      </c>
      <c r="E103" s="745" t="s">
        <v>5366</v>
      </c>
      <c r="F103" s="761">
        <v>1</v>
      </c>
      <c r="G103" s="761">
        <v>9039.01</v>
      </c>
      <c r="H103" s="761">
        <v>1</v>
      </c>
      <c r="I103" s="761">
        <v>9039.01</v>
      </c>
      <c r="J103" s="761"/>
      <c r="K103" s="761"/>
      <c r="L103" s="761"/>
      <c r="M103" s="761"/>
      <c r="N103" s="761"/>
      <c r="O103" s="761"/>
      <c r="P103" s="750"/>
      <c r="Q103" s="762"/>
    </row>
    <row r="104" spans="1:17" ht="14.4" customHeight="1" x14ac:dyDescent="0.3">
      <c r="A104" s="743" t="s">
        <v>549</v>
      </c>
      <c r="B104" s="745" t="s">
        <v>5448</v>
      </c>
      <c r="C104" s="745" t="s">
        <v>5538</v>
      </c>
      <c r="D104" s="745" t="s">
        <v>5545</v>
      </c>
      <c r="E104" s="745" t="s">
        <v>5366</v>
      </c>
      <c r="F104" s="761"/>
      <c r="G104" s="761"/>
      <c r="H104" s="761"/>
      <c r="I104" s="761"/>
      <c r="J104" s="761"/>
      <c r="K104" s="761"/>
      <c r="L104" s="761"/>
      <c r="M104" s="761"/>
      <c r="N104" s="761">
        <v>1</v>
      </c>
      <c r="O104" s="761">
        <v>925.57</v>
      </c>
      <c r="P104" s="750"/>
      <c r="Q104" s="762">
        <v>925.57</v>
      </c>
    </row>
    <row r="105" spans="1:17" ht="14.4" customHeight="1" x14ac:dyDescent="0.3">
      <c r="A105" s="743" t="s">
        <v>549</v>
      </c>
      <c r="B105" s="745" t="s">
        <v>5448</v>
      </c>
      <c r="C105" s="745" t="s">
        <v>5538</v>
      </c>
      <c r="D105" s="745" t="s">
        <v>5545</v>
      </c>
      <c r="E105" s="745" t="s">
        <v>5546</v>
      </c>
      <c r="F105" s="761"/>
      <c r="G105" s="761"/>
      <c r="H105" s="761"/>
      <c r="I105" s="761"/>
      <c r="J105" s="761"/>
      <c r="K105" s="761"/>
      <c r="L105" s="761"/>
      <c r="M105" s="761"/>
      <c r="N105" s="761">
        <v>6</v>
      </c>
      <c r="O105" s="761">
        <v>5553.42</v>
      </c>
      <c r="P105" s="750"/>
      <c r="Q105" s="762">
        <v>925.57</v>
      </c>
    </row>
    <row r="106" spans="1:17" ht="14.4" customHeight="1" x14ac:dyDescent="0.3">
      <c r="A106" s="743" t="s">
        <v>549</v>
      </c>
      <c r="B106" s="745" t="s">
        <v>5448</v>
      </c>
      <c r="C106" s="745" t="s">
        <v>5547</v>
      </c>
      <c r="D106" s="745" t="s">
        <v>5548</v>
      </c>
      <c r="E106" s="745" t="s">
        <v>5549</v>
      </c>
      <c r="F106" s="761"/>
      <c r="G106" s="761"/>
      <c r="H106" s="761"/>
      <c r="I106" s="761"/>
      <c r="J106" s="761"/>
      <c r="K106" s="761"/>
      <c r="L106" s="761"/>
      <c r="M106" s="761"/>
      <c r="N106" s="761">
        <v>1</v>
      </c>
      <c r="O106" s="761">
        <v>10348</v>
      </c>
      <c r="P106" s="750"/>
      <c r="Q106" s="762">
        <v>10348</v>
      </c>
    </row>
    <row r="107" spans="1:17" ht="14.4" customHeight="1" x14ac:dyDescent="0.3">
      <c r="A107" s="743" t="s">
        <v>549</v>
      </c>
      <c r="B107" s="745" t="s">
        <v>5448</v>
      </c>
      <c r="C107" s="745" t="s">
        <v>5547</v>
      </c>
      <c r="D107" s="745" t="s">
        <v>5550</v>
      </c>
      <c r="E107" s="745" t="s">
        <v>5551</v>
      </c>
      <c r="F107" s="761"/>
      <c r="G107" s="761"/>
      <c r="H107" s="761"/>
      <c r="I107" s="761"/>
      <c r="J107" s="761"/>
      <c r="K107" s="761"/>
      <c r="L107" s="761"/>
      <c r="M107" s="761"/>
      <c r="N107" s="761">
        <v>1</v>
      </c>
      <c r="O107" s="761">
        <v>4452.0600000000004</v>
      </c>
      <c r="P107" s="750"/>
      <c r="Q107" s="762">
        <v>4452.0600000000004</v>
      </c>
    </row>
    <row r="108" spans="1:17" ht="14.4" customHeight="1" x14ac:dyDescent="0.3">
      <c r="A108" s="743" t="s">
        <v>549</v>
      </c>
      <c r="B108" s="745" t="s">
        <v>5448</v>
      </c>
      <c r="C108" s="745" t="s">
        <v>5547</v>
      </c>
      <c r="D108" s="745" t="s">
        <v>5552</v>
      </c>
      <c r="E108" s="745" t="s">
        <v>5553</v>
      </c>
      <c r="F108" s="761">
        <v>1</v>
      </c>
      <c r="G108" s="761">
        <v>28950</v>
      </c>
      <c r="H108" s="761">
        <v>1</v>
      </c>
      <c r="I108" s="761">
        <v>28950</v>
      </c>
      <c r="J108" s="761"/>
      <c r="K108" s="761"/>
      <c r="L108" s="761"/>
      <c r="M108" s="761"/>
      <c r="N108" s="761"/>
      <c r="O108" s="761"/>
      <c r="P108" s="750"/>
      <c r="Q108" s="762"/>
    </row>
    <row r="109" spans="1:17" ht="14.4" customHeight="1" x14ac:dyDescent="0.3">
      <c r="A109" s="743" t="s">
        <v>549</v>
      </c>
      <c r="B109" s="745" t="s">
        <v>5448</v>
      </c>
      <c r="C109" s="745" t="s">
        <v>5547</v>
      </c>
      <c r="D109" s="745" t="s">
        <v>5554</v>
      </c>
      <c r="E109" s="745" t="s">
        <v>5555</v>
      </c>
      <c r="F109" s="761">
        <v>1</v>
      </c>
      <c r="G109" s="761">
        <v>1796</v>
      </c>
      <c r="H109" s="761">
        <v>1</v>
      </c>
      <c r="I109" s="761">
        <v>1796</v>
      </c>
      <c r="J109" s="761"/>
      <c r="K109" s="761"/>
      <c r="L109" s="761"/>
      <c r="M109" s="761"/>
      <c r="N109" s="761"/>
      <c r="O109" s="761"/>
      <c r="P109" s="750"/>
      <c r="Q109" s="762"/>
    </row>
    <row r="110" spans="1:17" ht="14.4" customHeight="1" x14ac:dyDescent="0.3">
      <c r="A110" s="743" t="s">
        <v>549</v>
      </c>
      <c r="B110" s="745" t="s">
        <v>5448</v>
      </c>
      <c r="C110" s="745" t="s">
        <v>5547</v>
      </c>
      <c r="D110" s="745" t="s">
        <v>5556</v>
      </c>
      <c r="E110" s="745" t="s">
        <v>5557</v>
      </c>
      <c r="F110" s="761">
        <v>1</v>
      </c>
      <c r="G110" s="761">
        <v>1796</v>
      </c>
      <c r="H110" s="761">
        <v>1</v>
      </c>
      <c r="I110" s="761">
        <v>1796</v>
      </c>
      <c r="J110" s="761"/>
      <c r="K110" s="761"/>
      <c r="L110" s="761"/>
      <c r="M110" s="761"/>
      <c r="N110" s="761"/>
      <c r="O110" s="761"/>
      <c r="P110" s="750"/>
      <c r="Q110" s="762"/>
    </row>
    <row r="111" spans="1:17" ht="14.4" customHeight="1" x14ac:dyDescent="0.3">
      <c r="A111" s="743" t="s">
        <v>549</v>
      </c>
      <c r="B111" s="745" t="s">
        <v>5448</v>
      </c>
      <c r="C111" s="745" t="s">
        <v>5547</v>
      </c>
      <c r="D111" s="745" t="s">
        <v>5558</v>
      </c>
      <c r="E111" s="745" t="s">
        <v>5559</v>
      </c>
      <c r="F111" s="761">
        <v>1</v>
      </c>
      <c r="G111" s="761">
        <v>2016</v>
      </c>
      <c r="H111" s="761">
        <v>1</v>
      </c>
      <c r="I111" s="761">
        <v>2016</v>
      </c>
      <c r="J111" s="761"/>
      <c r="K111" s="761"/>
      <c r="L111" s="761"/>
      <c r="M111" s="761"/>
      <c r="N111" s="761"/>
      <c r="O111" s="761"/>
      <c r="P111" s="750"/>
      <c r="Q111" s="762"/>
    </row>
    <row r="112" spans="1:17" ht="14.4" customHeight="1" x14ac:dyDescent="0.3">
      <c r="A112" s="743" t="s">
        <v>549</v>
      </c>
      <c r="B112" s="745" t="s">
        <v>5448</v>
      </c>
      <c r="C112" s="745" t="s">
        <v>5378</v>
      </c>
      <c r="D112" s="745" t="s">
        <v>5560</v>
      </c>
      <c r="E112" s="745" t="s">
        <v>5561</v>
      </c>
      <c r="F112" s="761">
        <v>11063</v>
      </c>
      <c r="G112" s="761">
        <v>12237527</v>
      </c>
      <c r="H112" s="761">
        <v>1</v>
      </c>
      <c r="I112" s="761">
        <v>1106.1671336888728</v>
      </c>
      <c r="J112" s="761">
        <v>10076</v>
      </c>
      <c r="K112" s="761">
        <v>10928422</v>
      </c>
      <c r="L112" s="761">
        <v>0.89302536370297692</v>
      </c>
      <c r="M112" s="761">
        <v>1084.5992457324335</v>
      </c>
      <c r="N112" s="761">
        <v>10259</v>
      </c>
      <c r="O112" s="761">
        <v>11229149</v>
      </c>
      <c r="P112" s="750">
        <v>0.91759952807458567</v>
      </c>
      <c r="Q112" s="762">
        <v>1094.5656496734575</v>
      </c>
    </row>
    <row r="113" spans="1:17" ht="14.4" customHeight="1" x14ac:dyDescent="0.3">
      <c r="A113" s="743" t="s">
        <v>549</v>
      </c>
      <c r="B113" s="745" t="s">
        <v>5448</v>
      </c>
      <c r="C113" s="745" t="s">
        <v>5378</v>
      </c>
      <c r="D113" s="745" t="s">
        <v>5562</v>
      </c>
      <c r="E113" s="745" t="s">
        <v>5563</v>
      </c>
      <c r="F113" s="761">
        <v>1</v>
      </c>
      <c r="G113" s="761">
        <v>276</v>
      </c>
      <c r="H113" s="761">
        <v>1</v>
      </c>
      <c r="I113" s="761">
        <v>276</v>
      </c>
      <c r="J113" s="761">
        <v>1</v>
      </c>
      <c r="K113" s="761">
        <v>277</v>
      </c>
      <c r="L113" s="761">
        <v>1.0036231884057971</v>
      </c>
      <c r="M113" s="761">
        <v>277</v>
      </c>
      <c r="N113" s="761"/>
      <c r="O113" s="761"/>
      <c r="P113" s="750"/>
      <c r="Q113" s="762"/>
    </row>
    <row r="114" spans="1:17" ht="14.4" customHeight="1" x14ac:dyDescent="0.3">
      <c r="A114" s="743" t="s">
        <v>549</v>
      </c>
      <c r="B114" s="745" t="s">
        <v>5448</v>
      </c>
      <c r="C114" s="745" t="s">
        <v>5378</v>
      </c>
      <c r="D114" s="745" t="s">
        <v>5564</v>
      </c>
      <c r="E114" s="745" t="s">
        <v>5565</v>
      </c>
      <c r="F114" s="761">
        <v>23</v>
      </c>
      <c r="G114" s="761">
        <v>4255</v>
      </c>
      <c r="H114" s="761">
        <v>1</v>
      </c>
      <c r="I114" s="761">
        <v>185</v>
      </c>
      <c r="J114" s="761">
        <v>25</v>
      </c>
      <c r="K114" s="761">
        <v>4625</v>
      </c>
      <c r="L114" s="761">
        <v>1.0869565217391304</v>
      </c>
      <c r="M114" s="761">
        <v>185</v>
      </c>
      <c r="N114" s="761">
        <v>40</v>
      </c>
      <c r="O114" s="761">
        <v>7502</v>
      </c>
      <c r="P114" s="750">
        <v>1.7631022326674501</v>
      </c>
      <c r="Q114" s="762">
        <v>187.55</v>
      </c>
    </row>
    <row r="115" spans="1:17" ht="14.4" customHeight="1" x14ac:dyDescent="0.3">
      <c r="A115" s="743" t="s">
        <v>549</v>
      </c>
      <c r="B115" s="745" t="s">
        <v>5448</v>
      </c>
      <c r="C115" s="745" t="s">
        <v>5378</v>
      </c>
      <c r="D115" s="745" t="s">
        <v>5416</v>
      </c>
      <c r="E115" s="745" t="s">
        <v>5417</v>
      </c>
      <c r="F115" s="761">
        <v>680</v>
      </c>
      <c r="G115" s="761">
        <v>437870</v>
      </c>
      <c r="H115" s="761">
        <v>1</v>
      </c>
      <c r="I115" s="761">
        <v>643.92647058823525</v>
      </c>
      <c r="J115" s="761">
        <v>560</v>
      </c>
      <c r="K115" s="761">
        <v>361184</v>
      </c>
      <c r="L115" s="761">
        <v>0.82486582775709683</v>
      </c>
      <c r="M115" s="761">
        <v>644.97142857142853</v>
      </c>
      <c r="N115" s="761">
        <v>580</v>
      </c>
      <c r="O115" s="761">
        <v>376560</v>
      </c>
      <c r="P115" s="750">
        <v>0.85998127298056504</v>
      </c>
      <c r="Q115" s="762">
        <v>649.24137931034488</v>
      </c>
    </row>
    <row r="116" spans="1:17" ht="14.4" customHeight="1" x14ac:dyDescent="0.3">
      <c r="A116" s="743" t="s">
        <v>549</v>
      </c>
      <c r="B116" s="745" t="s">
        <v>5448</v>
      </c>
      <c r="C116" s="745" t="s">
        <v>5378</v>
      </c>
      <c r="D116" s="745" t="s">
        <v>5410</v>
      </c>
      <c r="E116" s="745" t="s">
        <v>5411</v>
      </c>
      <c r="F116" s="761">
        <v>610</v>
      </c>
      <c r="G116" s="761">
        <v>248842</v>
      </c>
      <c r="H116" s="761">
        <v>1</v>
      </c>
      <c r="I116" s="761">
        <v>407.93770491803281</v>
      </c>
      <c r="J116" s="761">
        <v>478</v>
      </c>
      <c r="K116" s="761">
        <v>196428</v>
      </c>
      <c r="L116" s="761">
        <v>0.7893683542167319</v>
      </c>
      <c r="M116" s="761">
        <v>410.93723849372384</v>
      </c>
      <c r="N116" s="761">
        <v>498</v>
      </c>
      <c r="O116" s="761">
        <v>206790</v>
      </c>
      <c r="P116" s="750">
        <v>0.83100923477548005</v>
      </c>
      <c r="Q116" s="762">
        <v>415.24096385542168</v>
      </c>
    </row>
    <row r="117" spans="1:17" ht="14.4" customHeight="1" x14ac:dyDescent="0.3">
      <c r="A117" s="743" t="s">
        <v>549</v>
      </c>
      <c r="B117" s="745" t="s">
        <v>5448</v>
      </c>
      <c r="C117" s="745" t="s">
        <v>5378</v>
      </c>
      <c r="D117" s="745" t="s">
        <v>5412</v>
      </c>
      <c r="E117" s="745" t="s">
        <v>5413</v>
      </c>
      <c r="F117" s="761">
        <v>610</v>
      </c>
      <c r="G117" s="761">
        <v>125016</v>
      </c>
      <c r="H117" s="761">
        <v>1</v>
      </c>
      <c r="I117" s="761">
        <v>204.94426229508196</v>
      </c>
      <c r="J117" s="761">
        <v>489</v>
      </c>
      <c r="K117" s="761">
        <v>100726</v>
      </c>
      <c r="L117" s="761">
        <v>0.80570486977666855</v>
      </c>
      <c r="M117" s="761">
        <v>205.98364008179959</v>
      </c>
      <c r="N117" s="761">
        <v>535</v>
      </c>
      <c r="O117" s="761">
        <v>111374</v>
      </c>
      <c r="P117" s="750">
        <v>0.8908779676201446</v>
      </c>
      <c r="Q117" s="762">
        <v>208.17570093457945</v>
      </c>
    </row>
    <row r="118" spans="1:17" ht="14.4" customHeight="1" x14ac:dyDescent="0.3">
      <c r="A118" s="743" t="s">
        <v>549</v>
      </c>
      <c r="B118" s="745" t="s">
        <v>5448</v>
      </c>
      <c r="C118" s="745" t="s">
        <v>5378</v>
      </c>
      <c r="D118" s="745" t="s">
        <v>5566</v>
      </c>
      <c r="E118" s="745" t="s">
        <v>5567</v>
      </c>
      <c r="F118" s="761">
        <v>0</v>
      </c>
      <c r="G118" s="761">
        <v>0</v>
      </c>
      <c r="H118" s="761"/>
      <c r="I118" s="761"/>
      <c r="J118" s="761">
        <v>0</v>
      </c>
      <c r="K118" s="761">
        <v>0</v>
      </c>
      <c r="L118" s="761"/>
      <c r="M118" s="761"/>
      <c r="N118" s="761">
        <v>0</v>
      </c>
      <c r="O118" s="761">
        <v>0</v>
      </c>
      <c r="P118" s="750"/>
      <c r="Q118" s="762"/>
    </row>
    <row r="119" spans="1:17" ht="14.4" customHeight="1" x14ac:dyDescent="0.3">
      <c r="A119" s="743" t="s">
        <v>549</v>
      </c>
      <c r="B119" s="745" t="s">
        <v>5448</v>
      </c>
      <c r="C119" s="745" t="s">
        <v>5378</v>
      </c>
      <c r="D119" s="745" t="s">
        <v>5568</v>
      </c>
      <c r="E119" s="745" t="s">
        <v>5569</v>
      </c>
      <c r="F119" s="761">
        <v>196</v>
      </c>
      <c r="G119" s="761">
        <v>0</v>
      </c>
      <c r="H119" s="761"/>
      <c r="I119" s="761">
        <v>0</v>
      </c>
      <c r="J119" s="761">
        <v>402</v>
      </c>
      <c r="K119" s="761">
        <v>0</v>
      </c>
      <c r="L119" s="761"/>
      <c r="M119" s="761">
        <v>0</v>
      </c>
      <c r="N119" s="761">
        <v>443</v>
      </c>
      <c r="O119" s="761">
        <v>0</v>
      </c>
      <c r="P119" s="750"/>
      <c r="Q119" s="762">
        <v>0</v>
      </c>
    </row>
    <row r="120" spans="1:17" ht="14.4" customHeight="1" x14ac:dyDescent="0.3">
      <c r="A120" s="743" t="s">
        <v>549</v>
      </c>
      <c r="B120" s="745" t="s">
        <v>5448</v>
      </c>
      <c r="C120" s="745" t="s">
        <v>5378</v>
      </c>
      <c r="D120" s="745" t="s">
        <v>5570</v>
      </c>
      <c r="E120" s="745" t="s">
        <v>5571</v>
      </c>
      <c r="F120" s="761">
        <v>128</v>
      </c>
      <c r="G120" s="761">
        <v>0</v>
      </c>
      <c r="H120" s="761"/>
      <c r="I120" s="761">
        <v>0</v>
      </c>
      <c r="J120" s="761">
        <v>375</v>
      </c>
      <c r="K120" s="761">
        <v>0</v>
      </c>
      <c r="L120" s="761"/>
      <c r="M120" s="761">
        <v>0</v>
      </c>
      <c r="N120" s="761"/>
      <c r="O120" s="761"/>
      <c r="P120" s="750"/>
      <c r="Q120" s="762"/>
    </row>
    <row r="121" spans="1:17" ht="14.4" customHeight="1" x14ac:dyDescent="0.3">
      <c r="A121" s="743" t="s">
        <v>549</v>
      </c>
      <c r="B121" s="745" t="s">
        <v>5448</v>
      </c>
      <c r="C121" s="745" t="s">
        <v>5378</v>
      </c>
      <c r="D121" s="745" t="s">
        <v>5401</v>
      </c>
      <c r="E121" s="745" t="s">
        <v>5402</v>
      </c>
      <c r="F121" s="761">
        <v>738</v>
      </c>
      <c r="G121" s="761">
        <v>242060</v>
      </c>
      <c r="H121" s="761">
        <v>1</v>
      </c>
      <c r="I121" s="761">
        <v>327.99457994579944</v>
      </c>
      <c r="J121" s="761">
        <v>586</v>
      </c>
      <c r="K121" s="761">
        <v>191625</v>
      </c>
      <c r="L121" s="761">
        <v>0.79164256795835741</v>
      </c>
      <c r="M121" s="761">
        <v>327.00511945392492</v>
      </c>
      <c r="N121" s="761">
        <v>644</v>
      </c>
      <c r="O121" s="761">
        <v>211980</v>
      </c>
      <c r="P121" s="750">
        <v>0.8757332892671239</v>
      </c>
      <c r="Q121" s="762">
        <v>329.16149068322983</v>
      </c>
    </row>
    <row r="122" spans="1:17" ht="14.4" customHeight="1" x14ac:dyDescent="0.3">
      <c r="A122" s="743" t="s">
        <v>549</v>
      </c>
      <c r="B122" s="745" t="s">
        <v>5448</v>
      </c>
      <c r="C122" s="745" t="s">
        <v>5378</v>
      </c>
      <c r="D122" s="745" t="s">
        <v>5449</v>
      </c>
      <c r="E122" s="745" t="s">
        <v>5366</v>
      </c>
      <c r="F122" s="761">
        <v>1813</v>
      </c>
      <c r="G122" s="761">
        <v>0</v>
      </c>
      <c r="H122" s="761"/>
      <c r="I122" s="761">
        <v>0</v>
      </c>
      <c r="J122" s="761">
        <v>1576</v>
      </c>
      <c r="K122" s="761">
        <v>0</v>
      </c>
      <c r="L122" s="761"/>
      <c r="M122" s="761">
        <v>0</v>
      </c>
      <c r="N122" s="761"/>
      <c r="O122" s="761"/>
      <c r="P122" s="750"/>
      <c r="Q122" s="762"/>
    </row>
    <row r="123" spans="1:17" ht="14.4" customHeight="1" x14ac:dyDescent="0.3">
      <c r="A123" s="743" t="s">
        <v>549</v>
      </c>
      <c r="B123" s="745" t="s">
        <v>5448</v>
      </c>
      <c r="C123" s="745" t="s">
        <v>5378</v>
      </c>
      <c r="D123" s="745" t="s">
        <v>5449</v>
      </c>
      <c r="E123" s="745" t="s">
        <v>5450</v>
      </c>
      <c r="F123" s="761">
        <v>8241</v>
      </c>
      <c r="G123" s="761">
        <v>0</v>
      </c>
      <c r="H123" s="761"/>
      <c r="I123" s="761">
        <v>0</v>
      </c>
      <c r="J123" s="761">
        <v>7354</v>
      </c>
      <c r="K123" s="761">
        <v>0</v>
      </c>
      <c r="L123" s="761"/>
      <c r="M123" s="761">
        <v>0</v>
      </c>
      <c r="N123" s="761"/>
      <c r="O123" s="761"/>
      <c r="P123" s="750"/>
      <c r="Q123" s="762"/>
    </row>
    <row r="124" spans="1:17" ht="14.4" customHeight="1" x14ac:dyDescent="0.3">
      <c r="A124" s="743" t="s">
        <v>549</v>
      </c>
      <c r="B124" s="745" t="s">
        <v>5448</v>
      </c>
      <c r="C124" s="745" t="s">
        <v>5378</v>
      </c>
      <c r="D124" s="745" t="s">
        <v>5572</v>
      </c>
      <c r="E124" s="745" t="s">
        <v>5573</v>
      </c>
      <c r="F124" s="761"/>
      <c r="G124" s="761"/>
      <c r="H124" s="761"/>
      <c r="I124" s="761"/>
      <c r="J124" s="761">
        <v>3</v>
      </c>
      <c r="K124" s="761">
        <v>168</v>
      </c>
      <c r="L124" s="761"/>
      <c r="M124" s="761">
        <v>56</v>
      </c>
      <c r="N124" s="761">
        <v>5</v>
      </c>
      <c r="O124" s="761">
        <v>285</v>
      </c>
      <c r="P124" s="750"/>
      <c r="Q124" s="762">
        <v>57</v>
      </c>
    </row>
    <row r="125" spans="1:17" ht="14.4" customHeight="1" x14ac:dyDescent="0.3">
      <c r="A125" s="743" t="s">
        <v>549</v>
      </c>
      <c r="B125" s="745" t="s">
        <v>5448</v>
      </c>
      <c r="C125" s="745" t="s">
        <v>5378</v>
      </c>
      <c r="D125" s="745" t="s">
        <v>5574</v>
      </c>
      <c r="E125" s="745" t="s">
        <v>5575</v>
      </c>
      <c r="F125" s="761">
        <v>11</v>
      </c>
      <c r="G125" s="761">
        <v>0</v>
      </c>
      <c r="H125" s="761"/>
      <c r="I125" s="761">
        <v>0</v>
      </c>
      <c r="J125" s="761"/>
      <c r="K125" s="761"/>
      <c r="L125" s="761"/>
      <c r="M125" s="761"/>
      <c r="N125" s="761">
        <v>14</v>
      </c>
      <c r="O125" s="761">
        <v>0</v>
      </c>
      <c r="P125" s="750"/>
      <c r="Q125" s="762">
        <v>0</v>
      </c>
    </row>
    <row r="126" spans="1:17" ht="14.4" customHeight="1" x14ac:dyDescent="0.3">
      <c r="A126" s="743" t="s">
        <v>549</v>
      </c>
      <c r="B126" s="745" t="s">
        <v>5448</v>
      </c>
      <c r="C126" s="745" t="s">
        <v>5378</v>
      </c>
      <c r="D126" s="745" t="s">
        <v>5576</v>
      </c>
      <c r="E126" s="745" t="s">
        <v>5577</v>
      </c>
      <c r="F126" s="761"/>
      <c r="G126" s="761"/>
      <c r="H126" s="761"/>
      <c r="I126" s="761"/>
      <c r="J126" s="761">
        <v>16</v>
      </c>
      <c r="K126" s="761">
        <v>0</v>
      </c>
      <c r="L126" s="761"/>
      <c r="M126" s="761">
        <v>0</v>
      </c>
      <c r="N126" s="761">
        <v>7</v>
      </c>
      <c r="O126" s="761">
        <v>0</v>
      </c>
      <c r="P126" s="750"/>
      <c r="Q126" s="762">
        <v>0</v>
      </c>
    </row>
    <row r="127" spans="1:17" ht="14.4" customHeight="1" x14ac:dyDescent="0.3">
      <c r="A127" s="743" t="s">
        <v>549</v>
      </c>
      <c r="B127" s="745" t="s">
        <v>5448</v>
      </c>
      <c r="C127" s="745" t="s">
        <v>5378</v>
      </c>
      <c r="D127" s="745" t="s">
        <v>5578</v>
      </c>
      <c r="E127" s="745" t="s">
        <v>5579</v>
      </c>
      <c r="F127" s="761"/>
      <c r="G127" s="761"/>
      <c r="H127" s="761"/>
      <c r="I127" s="761"/>
      <c r="J127" s="761"/>
      <c r="K127" s="761"/>
      <c r="L127" s="761"/>
      <c r="M127" s="761"/>
      <c r="N127" s="761">
        <v>3</v>
      </c>
      <c r="O127" s="761">
        <v>684</v>
      </c>
      <c r="P127" s="750"/>
      <c r="Q127" s="762">
        <v>228</v>
      </c>
    </row>
    <row r="128" spans="1:17" ht="14.4" customHeight="1" x14ac:dyDescent="0.3">
      <c r="A128" s="743" t="s">
        <v>549</v>
      </c>
      <c r="B128" s="745" t="s">
        <v>5580</v>
      </c>
      <c r="C128" s="745" t="s">
        <v>5378</v>
      </c>
      <c r="D128" s="745" t="s">
        <v>5581</v>
      </c>
      <c r="E128" s="745" t="s">
        <v>5582</v>
      </c>
      <c r="F128" s="761"/>
      <c r="G128" s="761"/>
      <c r="H128" s="761"/>
      <c r="I128" s="761"/>
      <c r="J128" s="761">
        <v>2</v>
      </c>
      <c r="K128" s="761">
        <v>3778</v>
      </c>
      <c r="L128" s="761"/>
      <c r="M128" s="761">
        <v>1889</v>
      </c>
      <c r="N128" s="761">
        <v>1</v>
      </c>
      <c r="O128" s="761">
        <v>1889</v>
      </c>
      <c r="P128" s="750"/>
      <c r="Q128" s="762">
        <v>1889</v>
      </c>
    </row>
    <row r="129" spans="1:17" ht="14.4" customHeight="1" x14ac:dyDescent="0.3">
      <c r="A129" s="743" t="s">
        <v>549</v>
      </c>
      <c r="B129" s="745" t="s">
        <v>5580</v>
      </c>
      <c r="C129" s="745" t="s">
        <v>5378</v>
      </c>
      <c r="D129" s="745" t="s">
        <v>5583</v>
      </c>
      <c r="E129" s="745" t="s">
        <v>5584</v>
      </c>
      <c r="F129" s="761">
        <v>1</v>
      </c>
      <c r="G129" s="761">
        <v>0</v>
      </c>
      <c r="H129" s="761"/>
      <c r="I129" s="761">
        <v>0</v>
      </c>
      <c r="J129" s="761">
        <v>2</v>
      </c>
      <c r="K129" s="761">
        <v>0</v>
      </c>
      <c r="L129" s="761"/>
      <c r="M129" s="761">
        <v>0</v>
      </c>
      <c r="N129" s="761">
        <v>1</v>
      </c>
      <c r="O129" s="761">
        <v>0</v>
      </c>
      <c r="P129" s="750"/>
      <c r="Q129" s="762">
        <v>0</v>
      </c>
    </row>
    <row r="130" spans="1:17" ht="14.4" customHeight="1" x14ac:dyDescent="0.3">
      <c r="A130" s="743" t="s">
        <v>549</v>
      </c>
      <c r="B130" s="745" t="s">
        <v>5580</v>
      </c>
      <c r="C130" s="745" t="s">
        <v>5378</v>
      </c>
      <c r="D130" s="745" t="s">
        <v>5585</v>
      </c>
      <c r="E130" s="745" t="s">
        <v>5586</v>
      </c>
      <c r="F130" s="761"/>
      <c r="G130" s="761"/>
      <c r="H130" s="761"/>
      <c r="I130" s="761"/>
      <c r="J130" s="761">
        <v>1</v>
      </c>
      <c r="K130" s="761">
        <v>0</v>
      </c>
      <c r="L130" s="761"/>
      <c r="M130" s="761">
        <v>0</v>
      </c>
      <c r="N130" s="761"/>
      <c r="O130" s="761"/>
      <c r="P130" s="750"/>
      <c r="Q130" s="762"/>
    </row>
    <row r="131" spans="1:17" ht="14.4" customHeight="1" x14ac:dyDescent="0.3">
      <c r="A131" s="743" t="s">
        <v>549</v>
      </c>
      <c r="B131" s="745" t="s">
        <v>5580</v>
      </c>
      <c r="C131" s="745" t="s">
        <v>5378</v>
      </c>
      <c r="D131" s="745" t="s">
        <v>5587</v>
      </c>
      <c r="E131" s="745" t="s">
        <v>5588</v>
      </c>
      <c r="F131" s="761"/>
      <c r="G131" s="761"/>
      <c r="H131" s="761"/>
      <c r="I131" s="761"/>
      <c r="J131" s="761">
        <v>1</v>
      </c>
      <c r="K131" s="761">
        <v>0</v>
      </c>
      <c r="L131" s="761"/>
      <c r="M131" s="761">
        <v>0</v>
      </c>
      <c r="N131" s="761">
        <v>1</v>
      </c>
      <c r="O131" s="761">
        <v>0</v>
      </c>
      <c r="P131" s="750"/>
      <c r="Q131" s="762">
        <v>0</v>
      </c>
    </row>
    <row r="132" spans="1:17" ht="14.4" customHeight="1" x14ac:dyDescent="0.3">
      <c r="A132" s="743" t="s">
        <v>549</v>
      </c>
      <c r="B132" s="745" t="s">
        <v>5580</v>
      </c>
      <c r="C132" s="745" t="s">
        <v>5378</v>
      </c>
      <c r="D132" s="745" t="s">
        <v>5589</v>
      </c>
      <c r="E132" s="745" t="s">
        <v>5590</v>
      </c>
      <c r="F132" s="761">
        <v>1</v>
      </c>
      <c r="G132" s="761">
        <v>0</v>
      </c>
      <c r="H132" s="761"/>
      <c r="I132" s="761">
        <v>0</v>
      </c>
      <c r="J132" s="761"/>
      <c r="K132" s="761"/>
      <c r="L132" s="761"/>
      <c r="M132" s="761"/>
      <c r="N132" s="761"/>
      <c r="O132" s="761"/>
      <c r="P132" s="750"/>
      <c r="Q132" s="762"/>
    </row>
    <row r="133" spans="1:17" ht="14.4" customHeight="1" x14ac:dyDescent="0.3">
      <c r="A133" s="743" t="s">
        <v>549</v>
      </c>
      <c r="B133" s="745" t="s">
        <v>5580</v>
      </c>
      <c r="C133" s="745" t="s">
        <v>5378</v>
      </c>
      <c r="D133" s="745" t="s">
        <v>5591</v>
      </c>
      <c r="E133" s="745" t="s">
        <v>5592</v>
      </c>
      <c r="F133" s="761"/>
      <c r="G133" s="761"/>
      <c r="H133" s="761"/>
      <c r="I133" s="761"/>
      <c r="J133" s="761">
        <v>1</v>
      </c>
      <c r="K133" s="761">
        <v>0</v>
      </c>
      <c r="L133" s="761"/>
      <c r="M133" s="761">
        <v>0</v>
      </c>
      <c r="N133" s="761">
        <v>1</v>
      </c>
      <c r="O133" s="761">
        <v>0</v>
      </c>
      <c r="P133" s="750"/>
      <c r="Q133" s="762">
        <v>0</v>
      </c>
    </row>
    <row r="134" spans="1:17" ht="14.4" customHeight="1" x14ac:dyDescent="0.3">
      <c r="A134" s="743" t="s">
        <v>549</v>
      </c>
      <c r="B134" s="745" t="s">
        <v>5580</v>
      </c>
      <c r="C134" s="745" t="s">
        <v>5378</v>
      </c>
      <c r="D134" s="745" t="s">
        <v>5593</v>
      </c>
      <c r="E134" s="745" t="s">
        <v>5594</v>
      </c>
      <c r="F134" s="761">
        <v>1</v>
      </c>
      <c r="G134" s="761">
        <v>505</v>
      </c>
      <c r="H134" s="761">
        <v>1</v>
      </c>
      <c r="I134" s="761">
        <v>505</v>
      </c>
      <c r="J134" s="761"/>
      <c r="K134" s="761"/>
      <c r="L134" s="761"/>
      <c r="M134" s="761"/>
      <c r="N134" s="761"/>
      <c r="O134" s="761"/>
      <c r="P134" s="750"/>
      <c r="Q134" s="762"/>
    </row>
    <row r="135" spans="1:17" ht="14.4" customHeight="1" x14ac:dyDescent="0.3">
      <c r="A135" s="743" t="s">
        <v>549</v>
      </c>
      <c r="B135" s="745" t="s">
        <v>5580</v>
      </c>
      <c r="C135" s="745" t="s">
        <v>5378</v>
      </c>
      <c r="D135" s="745" t="s">
        <v>5595</v>
      </c>
      <c r="E135" s="745" t="s">
        <v>5596</v>
      </c>
      <c r="F135" s="761">
        <v>1</v>
      </c>
      <c r="G135" s="761">
        <v>9000</v>
      </c>
      <c r="H135" s="761">
        <v>1</v>
      </c>
      <c r="I135" s="761">
        <v>9000</v>
      </c>
      <c r="J135" s="761"/>
      <c r="K135" s="761"/>
      <c r="L135" s="761"/>
      <c r="M135" s="761"/>
      <c r="N135" s="761"/>
      <c r="O135" s="761"/>
      <c r="P135" s="750"/>
      <c r="Q135" s="762"/>
    </row>
    <row r="136" spans="1:17" ht="14.4" customHeight="1" x14ac:dyDescent="0.3">
      <c r="A136" s="743" t="s">
        <v>549</v>
      </c>
      <c r="B136" s="745" t="s">
        <v>5580</v>
      </c>
      <c r="C136" s="745" t="s">
        <v>5378</v>
      </c>
      <c r="D136" s="745" t="s">
        <v>5597</v>
      </c>
      <c r="E136" s="745" t="s">
        <v>5598</v>
      </c>
      <c r="F136" s="761">
        <v>2</v>
      </c>
      <c r="G136" s="761">
        <v>5290</v>
      </c>
      <c r="H136" s="761">
        <v>1</v>
      </c>
      <c r="I136" s="761">
        <v>2645</v>
      </c>
      <c r="J136" s="761">
        <v>1</v>
      </c>
      <c r="K136" s="761">
        <v>2651</v>
      </c>
      <c r="L136" s="761">
        <v>0.50113421550094517</v>
      </c>
      <c r="M136" s="761">
        <v>2651</v>
      </c>
      <c r="N136" s="761">
        <v>1</v>
      </c>
      <c r="O136" s="761">
        <v>2661</v>
      </c>
      <c r="P136" s="750">
        <v>0.50302457466918715</v>
      </c>
      <c r="Q136" s="762">
        <v>2661</v>
      </c>
    </row>
    <row r="137" spans="1:17" ht="14.4" customHeight="1" x14ac:dyDescent="0.3">
      <c r="A137" s="743" t="s">
        <v>549</v>
      </c>
      <c r="B137" s="745" t="s">
        <v>5580</v>
      </c>
      <c r="C137" s="745" t="s">
        <v>5378</v>
      </c>
      <c r="D137" s="745" t="s">
        <v>5599</v>
      </c>
      <c r="E137" s="745" t="s">
        <v>5600</v>
      </c>
      <c r="F137" s="761">
        <v>1</v>
      </c>
      <c r="G137" s="761">
        <v>0</v>
      </c>
      <c r="H137" s="761"/>
      <c r="I137" s="761">
        <v>0</v>
      </c>
      <c r="J137" s="761">
        <v>2</v>
      </c>
      <c r="K137" s="761">
        <v>0</v>
      </c>
      <c r="L137" s="761"/>
      <c r="M137" s="761">
        <v>0</v>
      </c>
      <c r="N137" s="761">
        <v>1</v>
      </c>
      <c r="O137" s="761">
        <v>0</v>
      </c>
      <c r="P137" s="750"/>
      <c r="Q137" s="762">
        <v>0</v>
      </c>
    </row>
    <row r="138" spans="1:17" ht="14.4" customHeight="1" x14ac:dyDescent="0.3">
      <c r="A138" s="743" t="s">
        <v>549</v>
      </c>
      <c r="B138" s="745" t="s">
        <v>5580</v>
      </c>
      <c r="C138" s="745" t="s">
        <v>5378</v>
      </c>
      <c r="D138" s="745" t="s">
        <v>5601</v>
      </c>
      <c r="E138" s="745" t="s">
        <v>5602</v>
      </c>
      <c r="F138" s="761">
        <v>1</v>
      </c>
      <c r="G138" s="761">
        <v>0</v>
      </c>
      <c r="H138" s="761"/>
      <c r="I138" s="761">
        <v>0</v>
      </c>
      <c r="J138" s="761">
        <v>2</v>
      </c>
      <c r="K138" s="761">
        <v>0</v>
      </c>
      <c r="L138" s="761"/>
      <c r="M138" s="761">
        <v>0</v>
      </c>
      <c r="N138" s="761">
        <v>1</v>
      </c>
      <c r="O138" s="761">
        <v>0</v>
      </c>
      <c r="P138" s="750"/>
      <c r="Q138" s="762">
        <v>0</v>
      </c>
    </row>
    <row r="139" spans="1:17" ht="14.4" customHeight="1" x14ac:dyDescent="0.3">
      <c r="A139" s="743" t="s">
        <v>549</v>
      </c>
      <c r="B139" s="745" t="s">
        <v>5580</v>
      </c>
      <c r="C139" s="745" t="s">
        <v>5378</v>
      </c>
      <c r="D139" s="745" t="s">
        <v>5603</v>
      </c>
      <c r="E139" s="745" t="s">
        <v>5604</v>
      </c>
      <c r="F139" s="761">
        <v>1</v>
      </c>
      <c r="G139" s="761">
        <v>6016</v>
      </c>
      <c r="H139" s="761">
        <v>1</v>
      </c>
      <c r="I139" s="761">
        <v>6016</v>
      </c>
      <c r="J139" s="761"/>
      <c r="K139" s="761"/>
      <c r="L139" s="761"/>
      <c r="M139" s="761"/>
      <c r="N139" s="761"/>
      <c r="O139" s="761"/>
      <c r="P139" s="750"/>
      <c r="Q139" s="762"/>
    </row>
    <row r="140" spans="1:17" ht="14.4" customHeight="1" x14ac:dyDescent="0.3">
      <c r="A140" s="743" t="s">
        <v>549</v>
      </c>
      <c r="B140" s="745" t="s">
        <v>5580</v>
      </c>
      <c r="C140" s="745" t="s">
        <v>5378</v>
      </c>
      <c r="D140" s="745" t="s">
        <v>5605</v>
      </c>
      <c r="E140" s="745" t="s">
        <v>5606</v>
      </c>
      <c r="F140" s="761">
        <v>1</v>
      </c>
      <c r="G140" s="761">
        <v>0</v>
      </c>
      <c r="H140" s="761"/>
      <c r="I140" s="761">
        <v>0</v>
      </c>
      <c r="J140" s="761"/>
      <c r="K140" s="761"/>
      <c r="L140" s="761"/>
      <c r="M140" s="761"/>
      <c r="N140" s="761"/>
      <c r="O140" s="761"/>
      <c r="P140" s="750"/>
      <c r="Q140" s="762"/>
    </row>
    <row r="141" spans="1:17" ht="14.4" customHeight="1" x14ac:dyDescent="0.3">
      <c r="A141" s="743" t="s">
        <v>549</v>
      </c>
      <c r="B141" s="745" t="s">
        <v>5580</v>
      </c>
      <c r="C141" s="745" t="s">
        <v>5378</v>
      </c>
      <c r="D141" s="745" t="s">
        <v>5607</v>
      </c>
      <c r="E141" s="745" t="s">
        <v>5608</v>
      </c>
      <c r="F141" s="761">
        <v>1</v>
      </c>
      <c r="G141" s="761">
        <v>4594</v>
      </c>
      <c r="H141" s="761">
        <v>1</v>
      </c>
      <c r="I141" s="761">
        <v>4594</v>
      </c>
      <c r="J141" s="761"/>
      <c r="K141" s="761"/>
      <c r="L141" s="761"/>
      <c r="M141" s="761"/>
      <c r="N141" s="761"/>
      <c r="O141" s="761"/>
      <c r="P141" s="750"/>
      <c r="Q141" s="762"/>
    </row>
    <row r="142" spans="1:17" ht="14.4" customHeight="1" x14ac:dyDescent="0.3">
      <c r="A142" s="743" t="s">
        <v>549</v>
      </c>
      <c r="B142" s="745" t="s">
        <v>5580</v>
      </c>
      <c r="C142" s="745" t="s">
        <v>5378</v>
      </c>
      <c r="D142" s="745" t="s">
        <v>5609</v>
      </c>
      <c r="E142" s="745" t="s">
        <v>5610</v>
      </c>
      <c r="F142" s="761">
        <v>1</v>
      </c>
      <c r="G142" s="761">
        <v>6076</v>
      </c>
      <c r="H142" s="761">
        <v>1</v>
      </c>
      <c r="I142" s="761">
        <v>6076</v>
      </c>
      <c r="J142" s="761"/>
      <c r="K142" s="761"/>
      <c r="L142" s="761"/>
      <c r="M142" s="761"/>
      <c r="N142" s="761"/>
      <c r="O142" s="761"/>
      <c r="P142" s="750"/>
      <c r="Q142" s="762"/>
    </row>
    <row r="143" spans="1:17" ht="14.4" customHeight="1" x14ac:dyDescent="0.3">
      <c r="A143" s="743" t="s">
        <v>549</v>
      </c>
      <c r="B143" s="745" t="s">
        <v>5580</v>
      </c>
      <c r="C143" s="745" t="s">
        <v>5378</v>
      </c>
      <c r="D143" s="745" t="s">
        <v>5611</v>
      </c>
      <c r="E143" s="745" t="s">
        <v>5612</v>
      </c>
      <c r="F143" s="761"/>
      <c r="G143" s="761"/>
      <c r="H143" s="761"/>
      <c r="I143" s="761"/>
      <c r="J143" s="761">
        <v>1</v>
      </c>
      <c r="K143" s="761">
        <v>0</v>
      </c>
      <c r="L143" s="761"/>
      <c r="M143" s="761">
        <v>0</v>
      </c>
      <c r="N143" s="761"/>
      <c r="O143" s="761"/>
      <c r="P143" s="750"/>
      <c r="Q143" s="762"/>
    </row>
    <row r="144" spans="1:17" ht="14.4" customHeight="1" x14ac:dyDescent="0.3">
      <c r="A144" s="743" t="s">
        <v>549</v>
      </c>
      <c r="B144" s="745" t="s">
        <v>5613</v>
      </c>
      <c r="C144" s="745" t="s">
        <v>5378</v>
      </c>
      <c r="D144" s="745" t="s">
        <v>5614</v>
      </c>
      <c r="E144" s="745" t="s">
        <v>5615</v>
      </c>
      <c r="F144" s="761"/>
      <c r="G144" s="761"/>
      <c r="H144" s="761"/>
      <c r="I144" s="761"/>
      <c r="J144" s="761"/>
      <c r="K144" s="761"/>
      <c r="L144" s="761"/>
      <c r="M144" s="761"/>
      <c r="N144" s="761">
        <v>1</v>
      </c>
      <c r="O144" s="761">
        <v>118</v>
      </c>
      <c r="P144" s="750"/>
      <c r="Q144" s="762">
        <v>118</v>
      </c>
    </row>
    <row r="145" spans="1:17" ht="14.4" customHeight="1" x14ac:dyDescent="0.3">
      <c r="A145" s="743" t="s">
        <v>549</v>
      </c>
      <c r="B145" s="745" t="s">
        <v>5616</v>
      </c>
      <c r="C145" s="745" t="s">
        <v>5378</v>
      </c>
      <c r="D145" s="745" t="s">
        <v>5617</v>
      </c>
      <c r="E145" s="745" t="s">
        <v>5618</v>
      </c>
      <c r="F145" s="761"/>
      <c r="G145" s="761"/>
      <c r="H145" s="761"/>
      <c r="I145" s="761"/>
      <c r="J145" s="761"/>
      <c r="K145" s="761"/>
      <c r="L145" s="761"/>
      <c r="M145" s="761"/>
      <c r="N145" s="761">
        <v>1</v>
      </c>
      <c r="O145" s="761">
        <v>485</v>
      </c>
      <c r="P145" s="750"/>
      <c r="Q145" s="762">
        <v>485</v>
      </c>
    </row>
    <row r="146" spans="1:17" ht="14.4" customHeight="1" x14ac:dyDescent="0.3">
      <c r="A146" s="743" t="s">
        <v>549</v>
      </c>
      <c r="B146" s="745" t="s">
        <v>5616</v>
      </c>
      <c r="C146" s="745" t="s">
        <v>5378</v>
      </c>
      <c r="D146" s="745" t="s">
        <v>5619</v>
      </c>
      <c r="E146" s="745" t="s">
        <v>5620</v>
      </c>
      <c r="F146" s="761"/>
      <c r="G146" s="761"/>
      <c r="H146" s="761"/>
      <c r="I146" s="761"/>
      <c r="J146" s="761"/>
      <c r="K146" s="761"/>
      <c r="L146" s="761"/>
      <c r="M146" s="761"/>
      <c r="N146" s="761">
        <v>1</v>
      </c>
      <c r="O146" s="761">
        <v>82</v>
      </c>
      <c r="P146" s="750"/>
      <c r="Q146" s="762">
        <v>82</v>
      </c>
    </row>
    <row r="147" spans="1:17" ht="14.4" customHeight="1" x14ac:dyDescent="0.3">
      <c r="A147" s="743" t="s">
        <v>549</v>
      </c>
      <c r="B147" s="745" t="s">
        <v>5616</v>
      </c>
      <c r="C147" s="745" t="s">
        <v>5378</v>
      </c>
      <c r="D147" s="745" t="s">
        <v>5621</v>
      </c>
      <c r="E147" s="745" t="s">
        <v>5622</v>
      </c>
      <c r="F147" s="761"/>
      <c r="G147" s="761"/>
      <c r="H147" s="761"/>
      <c r="I147" s="761"/>
      <c r="J147" s="761"/>
      <c r="K147" s="761"/>
      <c r="L147" s="761"/>
      <c r="M147" s="761"/>
      <c r="N147" s="761">
        <v>1</v>
      </c>
      <c r="O147" s="761">
        <v>242</v>
      </c>
      <c r="P147" s="750"/>
      <c r="Q147" s="762">
        <v>242</v>
      </c>
    </row>
    <row r="148" spans="1:17" ht="14.4" customHeight="1" x14ac:dyDescent="0.3">
      <c r="A148" s="743" t="s">
        <v>549</v>
      </c>
      <c r="B148" s="745" t="s">
        <v>5616</v>
      </c>
      <c r="C148" s="745" t="s">
        <v>5378</v>
      </c>
      <c r="D148" s="745" t="s">
        <v>5623</v>
      </c>
      <c r="E148" s="745" t="s">
        <v>5624</v>
      </c>
      <c r="F148" s="761"/>
      <c r="G148" s="761"/>
      <c r="H148" s="761"/>
      <c r="I148" s="761"/>
      <c r="J148" s="761"/>
      <c r="K148" s="761"/>
      <c r="L148" s="761"/>
      <c r="M148" s="761"/>
      <c r="N148" s="761">
        <v>1</v>
      </c>
      <c r="O148" s="761">
        <v>883</v>
      </c>
      <c r="P148" s="750"/>
      <c r="Q148" s="762">
        <v>883</v>
      </c>
    </row>
    <row r="149" spans="1:17" ht="14.4" customHeight="1" x14ac:dyDescent="0.3">
      <c r="A149" s="743" t="s">
        <v>549</v>
      </c>
      <c r="B149" s="745" t="s">
        <v>5625</v>
      </c>
      <c r="C149" s="745" t="s">
        <v>5378</v>
      </c>
      <c r="D149" s="745" t="s">
        <v>5626</v>
      </c>
      <c r="E149" s="745" t="s">
        <v>5627</v>
      </c>
      <c r="F149" s="761"/>
      <c r="G149" s="761"/>
      <c r="H149" s="761"/>
      <c r="I149" s="761"/>
      <c r="J149" s="761"/>
      <c r="K149" s="761"/>
      <c r="L149" s="761"/>
      <c r="M149" s="761"/>
      <c r="N149" s="761">
        <v>1</v>
      </c>
      <c r="O149" s="761">
        <v>0</v>
      </c>
      <c r="P149" s="750"/>
      <c r="Q149" s="762">
        <v>0</v>
      </c>
    </row>
    <row r="150" spans="1:17" ht="14.4" customHeight="1" x14ac:dyDescent="0.3">
      <c r="A150" s="743" t="s">
        <v>549</v>
      </c>
      <c r="B150" s="745" t="s">
        <v>5625</v>
      </c>
      <c r="C150" s="745" t="s">
        <v>5378</v>
      </c>
      <c r="D150" s="745" t="s">
        <v>5628</v>
      </c>
      <c r="E150" s="745" t="s">
        <v>5629</v>
      </c>
      <c r="F150" s="761"/>
      <c r="G150" s="761"/>
      <c r="H150" s="761"/>
      <c r="I150" s="761"/>
      <c r="J150" s="761"/>
      <c r="K150" s="761"/>
      <c r="L150" s="761"/>
      <c r="M150" s="761"/>
      <c r="N150" s="761">
        <v>1</v>
      </c>
      <c r="O150" s="761">
        <v>0</v>
      </c>
      <c r="P150" s="750"/>
      <c r="Q150" s="762">
        <v>0</v>
      </c>
    </row>
    <row r="151" spans="1:17" ht="14.4" customHeight="1" x14ac:dyDescent="0.3">
      <c r="A151" s="743" t="s">
        <v>549</v>
      </c>
      <c r="B151" s="745" t="s">
        <v>5625</v>
      </c>
      <c r="C151" s="745" t="s">
        <v>5378</v>
      </c>
      <c r="D151" s="745" t="s">
        <v>5630</v>
      </c>
      <c r="E151" s="745" t="s">
        <v>5631</v>
      </c>
      <c r="F151" s="761"/>
      <c r="G151" s="761"/>
      <c r="H151" s="761"/>
      <c r="I151" s="761"/>
      <c r="J151" s="761"/>
      <c r="K151" s="761"/>
      <c r="L151" s="761"/>
      <c r="M151" s="761"/>
      <c r="N151" s="761">
        <v>1</v>
      </c>
      <c r="O151" s="761">
        <v>4674</v>
      </c>
      <c r="P151" s="750"/>
      <c r="Q151" s="762">
        <v>4674</v>
      </c>
    </row>
    <row r="152" spans="1:17" ht="14.4" customHeight="1" x14ac:dyDescent="0.3">
      <c r="A152" s="743" t="s">
        <v>5632</v>
      </c>
      <c r="B152" s="745" t="s">
        <v>5403</v>
      </c>
      <c r="C152" s="745" t="s">
        <v>5378</v>
      </c>
      <c r="D152" s="745" t="s">
        <v>5389</v>
      </c>
      <c r="E152" s="745" t="s">
        <v>5390</v>
      </c>
      <c r="F152" s="761"/>
      <c r="G152" s="761"/>
      <c r="H152" s="761"/>
      <c r="I152" s="761"/>
      <c r="J152" s="761"/>
      <c r="K152" s="761"/>
      <c r="L152" s="761"/>
      <c r="M152" s="761"/>
      <c r="N152" s="761">
        <v>2</v>
      </c>
      <c r="O152" s="761">
        <v>69</v>
      </c>
      <c r="P152" s="750"/>
      <c r="Q152" s="762">
        <v>34.5</v>
      </c>
    </row>
    <row r="153" spans="1:17" ht="14.4" customHeight="1" x14ac:dyDescent="0.3">
      <c r="A153" s="743" t="s">
        <v>5632</v>
      </c>
      <c r="B153" s="745" t="s">
        <v>5403</v>
      </c>
      <c r="C153" s="745" t="s">
        <v>5378</v>
      </c>
      <c r="D153" s="745" t="s">
        <v>5401</v>
      </c>
      <c r="E153" s="745" t="s">
        <v>5402</v>
      </c>
      <c r="F153" s="761">
        <v>110</v>
      </c>
      <c r="G153" s="761">
        <v>36080</v>
      </c>
      <c r="H153" s="761">
        <v>1</v>
      </c>
      <c r="I153" s="761">
        <v>328</v>
      </c>
      <c r="J153" s="761">
        <v>121</v>
      </c>
      <c r="K153" s="761">
        <v>39567</v>
      </c>
      <c r="L153" s="761">
        <v>1.0966463414634147</v>
      </c>
      <c r="M153" s="761">
        <v>327</v>
      </c>
      <c r="N153" s="761">
        <v>134</v>
      </c>
      <c r="O153" s="761">
        <v>44121</v>
      </c>
      <c r="P153" s="750">
        <v>1.2228658536585366</v>
      </c>
      <c r="Q153" s="762">
        <v>329.26119402985074</v>
      </c>
    </row>
    <row r="154" spans="1:17" ht="14.4" customHeight="1" x14ac:dyDescent="0.3">
      <c r="A154" s="743" t="s">
        <v>5633</v>
      </c>
      <c r="B154" s="745" t="s">
        <v>5403</v>
      </c>
      <c r="C154" s="745" t="s">
        <v>5378</v>
      </c>
      <c r="D154" s="745" t="s">
        <v>5401</v>
      </c>
      <c r="E154" s="745" t="s">
        <v>5402</v>
      </c>
      <c r="F154" s="761"/>
      <c r="G154" s="761"/>
      <c r="H154" s="761"/>
      <c r="I154" s="761"/>
      <c r="J154" s="761">
        <v>2</v>
      </c>
      <c r="K154" s="761">
        <v>654</v>
      </c>
      <c r="L154" s="761"/>
      <c r="M154" s="761">
        <v>327</v>
      </c>
      <c r="N154" s="761">
        <v>2</v>
      </c>
      <c r="O154" s="761">
        <v>660</v>
      </c>
      <c r="P154" s="750"/>
      <c r="Q154" s="762">
        <v>330</v>
      </c>
    </row>
    <row r="155" spans="1:17" ht="14.4" customHeight="1" x14ac:dyDescent="0.3">
      <c r="A155" s="743" t="s">
        <v>5634</v>
      </c>
      <c r="B155" s="745" t="s">
        <v>5403</v>
      </c>
      <c r="C155" s="745" t="s">
        <v>5378</v>
      </c>
      <c r="D155" s="745" t="s">
        <v>5401</v>
      </c>
      <c r="E155" s="745" t="s">
        <v>5402</v>
      </c>
      <c r="F155" s="761"/>
      <c r="G155" s="761"/>
      <c r="H155" s="761"/>
      <c r="I155" s="761"/>
      <c r="J155" s="761">
        <v>4</v>
      </c>
      <c r="K155" s="761">
        <v>1308</v>
      </c>
      <c r="L155" s="761"/>
      <c r="M155" s="761">
        <v>327</v>
      </c>
      <c r="N155" s="761">
        <v>2</v>
      </c>
      <c r="O155" s="761">
        <v>660</v>
      </c>
      <c r="P155" s="750"/>
      <c r="Q155" s="762">
        <v>330</v>
      </c>
    </row>
    <row r="156" spans="1:17" ht="14.4" customHeight="1" x14ac:dyDescent="0.3">
      <c r="A156" s="743" t="s">
        <v>5635</v>
      </c>
      <c r="B156" s="745" t="s">
        <v>5403</v>
      </c>
      <c r="C156" s="745" t="s">
        <v>5378</v>
      </c>
      <c r="D156" s="745" t="s">
        <v>5389</v>
      </c>
      <c r="E156" s="745" t="s">
        <v>5390</v>
      </c>
      <c r="F156" s="761"/>
      <c r="G156" s="761"/>
      <c r="H156" s="761"/>
      <c r="I156" s="761"/>
      <c r="J156" s="761">
        <v>1</v>
      </c>
      <c r="K156" s="761">
        <v>34</v>
      </c>
      <c r="L156" s="761"/>
      <c r="M156" s="761">
        <v>34</v>
      </c>
      <c r="N156" s="761"/>
      <c r="O156" s="761"/>
      <c r="P156" s="750"/>
      <c r="Q156" s="762"/>
    </row>
    <row r="157" spans="1:17" ht="14.4" customHeight="1" thickBot="1" x14ac:dyDescent="0.35">
      <c r="A157" s="751" t="s">
        <v>5635</v>
      </c>
      <c r="B157" s="752" t="s">
        <v>5403</v>
      </c>
      <c r="C157" s="752" t="s">
        <v>5378</v>
      </c>
      <c r="D157" s="752" t="s">
        <v>5401</v>
      </c>
      <c r="E157" s="752" t="s">
        <v>5402</v>
      </c>
      <c r="F157" s="763">
        <v>5</v>
      </c>
      <c r="G157" s="763">
        <v>1640</v>
      </c>
      <c r="H157" s="763">
        <v>1</v>
      </c>
      <c r="I157" s="763">
        <v>328</v>
      </c>
      <c r="J157" s="763">
        <v>3</v>
      </c>
      <c r="K157" s="763">
        <v>981</v>
      </c>
      <c r="L157" s="763">
        <v>0.59817073170731705</v>
      </c>
      <c r="M157" s="763">
        <v>327</v>
      </c>
      <c r="N157" s="763">
        <v>5</v>
      </c>
      <c r="O157" s="763">
        <v>1644</v>
      </c>
      <c r="P157" s="757">
        <v>1.0024390243902439</v>
      </c>
      <c r="Q157" s="764">
        <v>328.8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663.19</v>
      </c>
      <c r="C5" s="114">
        <v>538.47900000000004</v>
      </c>
      <c r="D5" s="114">
        <v>667.77499999999998</v>
      </c>
      <c r="E5" s="131">
        <v>1.0069135541850751</v>
      </c>
      <c r="F5" s="132">
        <v>421</v>
      </c>
      <c r="G5" s="114">
        <v>340</v>
      </c>
      <c r="H5" s="114">
        <v>339</v>
      </c>
      <c r="I5" s="133">
        <v>0.80522565320665085</v>
      </c>
      <c r="J5" s="123"/>
      <c r="K5" s="123"/>
      <c r="L5" s="7">
        <f>D5-B5</f>
        <v>4.5849999999999227</v>
      </c>
      <c r="M5" s="8">
        <f>H5-F5</f>
        <v>-82</v>
      </c>
    </row>
    <row r="6" spans="1:13" ht="14.4" hidden="1" customHeight="1" outlineLevel="1" x14ac:dyDescent="0.3">
      <c r="A6" s="119" t="s">
        <v>170</v>
      </c>
      <c r="B6" s="122">
        <v>139.928</v>
      </c>
      <c r="C6" s="113">
        <v>129.06899999999999</v>
      </c>
      <c r="D6" s="113">
        <v>125.441</v>
      </c>
      <c r="E6" s="134">
        <v>0.89646818363729919</v>
      </c>
      <c r="F6" s="135">
        <v>93</v>
      </c>
      <c r="G6" s="113">
        <v>73</v>
      </c>
      <c r="H6" s="113">
        <v>67</v>
      </c>
      <c r="I6" s="136">
        <v>0.72043010752688175</v>
      </c>
      <c r="J6" s="123"/>
      <c r="K6" s="123"/>
      <c r="L6" s="5">
        <f t="shared" ref="L6:L11" si="0">D6-B6</f>
        <v>-14.486999999999995</v>
      </c>
      <c r="M6" s="6">
        <f t="shared" ref="M6:M13" si="1">H6-F6</f>
        <v>-26</v>
      </c>
    </row>
    <row r="7" spans="1:13" ht="14.4" hidden="1" customHeight="1" outlineLevel="1" x14ac:dyDescent="0.3">
      <c r="A7" s="119" t="s">
        <v>171</v>
      </c>
      <c r="B7" s="122">
        <v>135.92599999999999</v>
      </c>
      <c r="C7" s="113">
        <v>129.66200000000001</v>
      </c>
      <c r="D7" s="113">
        <v>130.952</v>
      </c>
      <c r="E7" s="134">
        <v>0.96340655945146636</v>
      </c>
      <c r="F7" s="135">
        <v>65</v>
      </c>
      <c r="G7" s="113">
        <v>51</v>
      </c>
      <c r="H7" s="113">
        <v>75</v>
      </c>
      <c r="I7" s="136">
        <v>1.1538461538461537</v>
      </c>
      <c r="J7" s="123"/>
      <c r="K7" s="123"/>
      <c r="L7" s="5">
        <f t="shared" si="0"/>
        <v>-4.9739999999999895</v>
      </c>
      <c r="M7" s="6">
        <f t="shared" si="1"/>
        <v>10</v>
      </c>
    </row>
    <row r="8" spans="1:13" ht="14.4" hidden="1" customHeight="1" outlineLevel="1" x14ac:dyDescent="0.3">
      <c r="A8" s="119" t="s">
        <v>172</v>
      </c>
      <c r="B8" s="122">
        <v>14.08</v>
      </c>
      <c r="C8" s="113">
        <v>41.63</v>
      </c>
      <c r="D8" s="113">
        <v>13.375</v>
      </c>
      <c r="E8" s="134">
        <v>0.94992897727272729</v>
      </c>
      <c r="F8" s="135">
        <v>13</v>
      </c>
      <c r="G8" s="113">
        <v>9</v>
      </c>
      <c r="H8" s="113">
        <v>9</v>
      </c>
      <c r="I8" s="136">
        <v>0.69230769230769229</v>
      </c>
      <c r="J8" s="123"/>
      <c r="K8" s="123"/>
      <c r="L8" s="5">
        <f t="shared" si="0"/>
        <v>-0.70500000000000007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551</v>
      </c>
      <c r="F9" s="135">
        <v>0</v>
      </c>
      <c r="G9" s="113">
        <v>0</v>
      </c>
      <c r="H9" s="113">
        <v>0</v>
      </c>
      <c r="I9" s="136" t="s">
        <v>551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135.41499999999999</v>
      </c>
      <c r="C10" s="113">
        <v>115.684</v>
      </c>
      <c r="D10" s="113">
        <v>156.07900000000001</v>
      </c>
      <c r="E10" s="134">
        <v>1.1525975704316362</v>
      </c>
      <c r="F10" s="135">
        <v>71</v>
      </c>
      <c r="G10" s="113">
        <v>70</v>
      </c>
      <c r="H10" s="113">
        <v>73</v>
      </c>
      <c r="I10" s="136">
        <v>1.028169014084507</v>
      </c>
      <c r="J10" s="123"/>
      <c r="K10" s="123"/>
      <c r="L10" s="5">
        <f t="shared" si="0"/>
        <v>20.664000000000016</v>
      </c>
      <c r="M10" s="6">
        <f t="shared" si="1"/>
        <v>2</v>
      </c>
    </row>
    <row r="11" spans="1:13" ht="14.4" hidden="1" customHeight="1" outlineLevel="1" x14ac:dyDescent="0.3">
      <c r="A11" s="119" t="s">
        <v>175</v>
      </c>
      <c r="B11" s="122">
        <v>11.648999999999999</v>
      </c>
      <c r="C11" s="113">
        <v>2.8170000000000002</v>
      </c>
      <c r="D11" s="113">
        <v>1.2949999999999999</v>
      </c>
      <c r="E11" s="134">
        <v>0.11116834063009701</v>
      </c>
      <c r="F11" s="135">
        <v>3</v>
      </c>
      <c r="G11" s="113">
        <v>2</v>
      </c>
      <c r="H11" s="113">
        <v>2</v>
      </c>
      <c r="I11" s="136">
        <v>0.66666666666666663</v>
      </c>
      <c r="J11" s="123"/>
      <c r="K11" s="123"/>
      <c r="L11" s="5">
        <f t="shared" si="0"/>
        <v>-10.353999999999999</v>
      </c>
      <c r="M11" s="6">
        <f t="shared" si="1"/>
        <v>-1</v>
      </c>
    </row>
    <row r="12" spans="1:13" ht="14.4" hidden="1" customHeight="1" outlineLevel="1" thickBot="1" x14ac:dyDescent="0.35">
      <c r="A12" s="244" t="s">
        <v>233</v>
      </c>
      <c r="B12" s="245">
        <v>0.623</v>
      </c>
      <c r="C12" s="246">
        <v>0.77200000000000002</v>
      </c>
      <c r="D12" s="246">
        <v>0</v>
      </c>
      <c r="E12" s="247"/>
      <c r="F12" s="248">
        <v>1</v>
      </c>
      <c r="G12" s="246">
        <v>1</v>
      </c>
      <c r="H12" s="246">
        <v>0</v>
      </c>
      <c r="I12" s="249"/>
      <c r="J12" s="123"/>
      <c r="K12" s="123"/>
      <c r="L12" s="250">
        <f>D12-B12</f>
        <v>-0.623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1100.8110000000001</v>
      </c>
      <c r="C13" s="116">
        <f>SUM(C5:C12)</f>
        <v>958.11300000000006</v>
      </c>
      <c r="D13" s="116">
        <f>SUM(D5:D12)</f>
        <v>1094.9170000000001</v>
      </c>
      <c r="E13" s="137">
        <f>IF(OR(D13=0,B13=0),0,D13/B13)</f>
        <v>0.99464576571273355</v>
      </c>
      <c r="F13" s="138">
        <f>SUM(F5:F12)</f>
        <v>667</v>
      </c>
      <c r="G13" s="116">
        <f>SUM(G5:G12)</f>
        <v>546</v>
      </c>
      <c r="H13" s="116">
        <f>SUM(H5:H12)</f>
        <v>565</v>
      </c>
      <c r="I13" s="139">
        <f>IF(OR(H13=0,F13=0),0,H13/F13)</f>
        <v>0.84707646176911544</v>
      </c>
      <c r="J13" s="123"/>
      <c r="K13" s="123"/>
      <c r="L13" s="129">
        <f>D13-B13</f>
        <v>-5.8940000000000055</v>
      </c>
      <c r="M13" s="140">
        <f t="shared" si="1"/>
        <v>-102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655.61199999999997</v>
      </c>
      <c r="C18" s="114">
        <v>515.577</v>
      </c>
      <c r="D18" s="114">
        <v>614.26499999999999</v>
      </c>
      <c r="E18" s="131">
        <v>0.93693373519703727</v>
      </c>
      <c r="F18" s="121">
        <v>420</v>
      </c>
      <c r="G18" s="114">
        <v>336</v>
      </c>
      <c r="H18" s="114">
        <v>334</v>
      </c>
      <c r="I18" s="133">
        <v>0.79523809523809519</v>
      </c>
      <c r="J18" s="571">
        <f>0.97*0.976</f>
        <v>0.94672000000000001</v>
      </c>
      <c r="K18" s="572"/>
      <c r="L18" s="147">
        <f>D18-B18</f>
        <v>-41.34699999999998</v>
      </c>
      <c r="M18" s="148">
        <f>H18-F18</f>
        <v>-86</v>
      </c>
    </row>
    <row r="19" spans="1:13" ht="14.4" hidden="1" customHeight="1" outlineLevel="1" x14ac:dyDescent="0.3">
      <c r="A19" s="119" t="s">
        <v>170</v>
      </c>
      <c r="B19" s="122">
        <v>139.928</v>
      </c>
      <c r="C19" s="113">
        <v>124.407</v>
      </c>
      <c r="D19" s="113">
        <v>114.47199999999999</v>
      </c>
      <c r="E19" s="134">
        <v>0.81807786861814646</v>
      </c>
      <c r="F19" s="122">
        <v>93</v>
      </c>
      <c r="G19" s="113">
        <v>72</v>
      </c>
      <c r="H19" s="113">
        <v>65</v>
      </c>
      <c r="I19" s="136">
        <v>0.69892473118279574</v>
      </c>
      <c r="J19" s="571">
        <f>0.97*1.096</f>
        <v>1.0631200000000001</v>
      </c>
      <c r="K19" s="572"/>
      <c r="L19" s="149">
        <f t="shared" ref="L19:L26" si="2">D19-B19</f>
        <v>-25.456000000000003</v>
      </c>
      <c r="M19" s="150">
        <f t="shared" ref="M19:M26" si="3">H19-F19</f>
        <v>-28</v>
      </c>
    </row>
    <row r="20" spans="1:13" ht="14.4" hidden="1" customHeight="1" outlineLevel="1" x14ac:dyDescent="0.3">
      <c r="A20" s="119" t="s">
        <v>171</v>
      </c>
      <c r="B20" s="122">
        <v>135.92599999999999</v>
      </c>
      <c r="C20" s="113">
        <v>129.66200000000001</v>
      </c>
      <c r="D20" s="113">
        <v>130.952</v>
      </c>
      <c r="E20" s="134">
        <v>0.96340655945146636</v>
      </c>
      <c r="F20" s="122">
        <v>65</v>
      </c>
      <c r="G20" s="113">
        <v>51</v>
      </c>
      <c r="H20" s="113">
        <v>75</v>
      </c>
      <c r="I20" s="136">
        <v>1.1538461538461537</v>
      </c>
      <c r="J20" s="571">
        <f>0.97*1.047</f>
        <v>1.01559</v>
      </c>
      <c r="K20" s="572"/>
      <c r="L20" s="149">
        <f t="shared" si="2"/>
        <v>-4.9739999999999895</v>
      </c>
      <c r="M20" s="150">
        <f t="shared" si="3"/>
        <v>10</v>
      </c>
    </row>
    <row r="21" spans="1:13" ht="14.4" hidden="1" customHeight="1" outlineLevel="1" x14ac:dyDescent="0.3">
      <c r="A21" s="119" t="s">
        <v>172</v>
      </c>
      <c r="B21" s="122">
        <v>14.08</v>
      </c>
      <c r="C21" s="113">
        <v>41.63</v>
      </c>
      <c r="D21" s="113">
        <v>13.375</v>
      </c>
      <c r="E21" s="134">
        <v>0.94992897727272729</v>
      </c>
      <c r="F21" s="122">
        <v>13</v>
      </c>
      <c r="G21" s="113">
        <v>9</v>
      </c>
      <c r="H21" s="113">
        <v>9</v>
      </c>
      <c r="I21" s="136">
        <v>0.69230769230769229</v>
      </c>
      <c r="J21" s="571">
        <f>0.97*1.091</f>
        <v>1.05827</v>
      </c>
      <c r="K21" s="572"/>
      <c r="L21" s="149">
        <f t="shared" si="2"/>
        <v>-0.70500000000000007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551</v>
      </c>
      <c r="F22" s="122">
        <v>0</v>
      </c>
      <c r="G22" s="113">
        <v>0</v>
      </c>
      <c r="H22" s="113">
        <v>0</v>
      </c>
      <c r="I22" s="136" t="s">
        <v>551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135.41499999999999</v>
      </c>
      <c r="C23" s="113">
        <v>115.684</v>
      </c>
      <c r="D23" s="113">
        <v>143.74</v>
      </c>
      <c r="E23" s="134">
        <v>1.0614776797252889</v>
      </c>
      <c r="F23" s="122">
        <v>71</v>
      </c>
      <c r="G23" s="113">
        <v>70</v>
      </c>
      <c r="H23" s="113">
        <v>71</v>
      </c>
      <c r="I23" s="136">
        <v>1</v>
      </c>
      <c r="J23" s="571">
        <f>0.97*1.096</f>
        <v>1.0631200000000001</v>
      </c>
      <c r="K23" s="572"/>
      <c r="L23" s="149">
        <f t="shared" si="2"/>
        <v>8.3250000000000171</v>
      </c>
      <c r="M23" s="150">
        <f t="shared" si="3"/>
        <v>0</v>
      </c>
    </row>
    <row r="24" spans="1:13" ht="14.4" hidden="1" customHeight="1" outlineLevel="1" x14ac:dyDescent="0.3">
      <c r="A24" s="119" t="s">
        <v>175</v>
      </c>
      <c r="B24" s="122">
        <v>11.648999999999999</v>
      </c>
      <c r="C24" s="113">
        <v>2.8170000000000002</v>
      </c>
      <c r="D24" s="113">
        <v>1.2949999999999999</v>
      </c>
      <c r="E24" s="134">
        <v>0.11116834063009701</v>
      </c>
      <c r="F24" s="122">
        <v>3</v>
      </c>
      <c r="G24" s="113">
        <v>2</v>
      </c>
      <c r="H24" s="113">
        <v>2</v>
      </c>
      <c r="I24" s="136">
        <v>0.66666666666666663</v>
      </c>
      <c r="J24" s="571">
        <f>0.97*0.989</f>
        <v>0.95933000000000002</v>
      </c>
      <c r="K24" s="572"/>
      <c r="L24" s="149">
        <f t="shared" si="2"/>
        <v>-10.353999999999999</v>
      </c>
      <c r="M24" s="150">
        <f t="shared" si="3"/>
        <v>-1</v>
      </c>
    </row>
    <row r="25" spans="1:13" ht="14.4" hidden="1" customHeight="1" outlineLevel="1" thickBot="1" x14ac:dyDescent="0.35">
      <c r="A25" s="244" t="s">
        <v>233</v>
      </c>
      <c r="B25" s="245">
        <v>0.623</v>
      </c>
      <c r="C25" s="246">
        <v>0.77200000000000002</v>
      </c>
      <c r="D25" s="246">
        <v>0</v>
      </c>
      <c r="E25" s="247"/>
      <c r="F25" s="245">
        <v>1</v>
      </c>
      <c r="G25" s="246">
        <v>1</v>
      </c>
      <c r="H25" s="246">
        <v>0</v>
      </c>
      <c r="I25" s="249"/>
      <c r="J25" s="365"/>
      <c r="K25" s="366"/>
      <c r="L25" s="252">
        <f>D25-B25</f>
        <v>-0.623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1093.2329999999999</v>
      </c>
      <c r="C26" s="153">
        <f>SUM(C18:C25)</f>
        <v>930.54900000000009</v>
      </c>
      <c r="D26" s="153">
        <f>SUM(D18:D25)</f>
        <v>1018.0989999999999</v>
      </c>
      <c r="E26" s="154">
        <f>IF(OR(D26=0,B26=0),0,D26/B26)</f>
        <v>0.93127357114174192</v>
      </c>
      <c r="F26" s="152">
        <f>SUM(F18:F25)</f>
        <v>666</v>
      </c>
      <c r="G26" s="153">
        <f>SUM(G18:G25)</f>
        <v>541</v>
      </c>
      <c r="H26" s="153">
        <f>SUM(H18:H25)</f>
        <v>556</v>
      </c>
      <c r="I26" s="155">
        <f>IF(OR(H26=0,F26=0),0,H26/F26)</f>
        <v>0.83483483483483478</v>
      </c>
      <c r="J26" s="123"/>
      <c r="K26" s="123"/>
      <c r="L26" s="145">
        <f t="shared" si="2"/>
        <v>-75.134000000000015</v>
      </c>
      <c r="M26" s="156">
        <f t="shared" si="3"/>
        <v>-110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7.5780000000000003</v>
      </c>
      <c r="C31" s="114">
        <v>22.902000000000001</v>
      </c>
      <c r="D31" s="114">
        <v>53.51</v>
      </c>
      <c r="E31" s="131">
        <v>7.061229875956716</v>
      </c>
      <c r="F31" s="132">
        <v>1</v>
      </c>
      <c r="G31" s="114">
        <v>4</v>
      </c>
      <c r="H31" s="114">
        <v>5</v>
      </c>
      <c r="I31" s="133">
        <v>5</v>
      </c>
      <c r="J31" s="158"/>
      <c r="K31" s="158"/>
      <c r="L31" s="147">
        <f t="shared" ref="L31:L39" si="4">D31-B31</f>
        <v>45.931999999999995</v>
      </c>
      <c r="M31" s="148">
        <f t="shared" ref="M31:M39" si="5">H31-F31</f>
        <v>4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4.6619999999999999</v>
      </c>
      <c r="D32" s="113">
        <v>10.968999999999999</v>
      </c>
      <c r="E32" s="134" t="s">
        <v>551</v>
      </c>
      <c r="F32" s="135">
        <v>0</v>
      </c>
      <c r="G32" s="113">
        <v>1</v>
      </c>
      <c r="H32" s="113">
        <v>2</v>
      </c>
      <c r="I32" s="136" t="s">
        <v>551</v>
      </c>
      <c r="J32" s="158"/>
      <c r="K32" s="158"/>
      <c r="L32" s="149">
        <f t="shared" si="4"/>
        <v>10.968999999999999</v>
      </c>
      <c r="M32" s="150">
        <f t="shared" si="5"/>
        <v>2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551</v>
      </c>
      <c r="F33" s="135">
        <v>0</v>
      </c>
      <c r="G33" s="113">
        <v>0</v>
      </c>
      <c r="H33" s="113">
        <v>0</v>
      </c>
      <c r="I33" s="136" t="s">
        <v>551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551</v>
      </c>
      <c r="F34" s="135">
        <v>0</v>
      </c>
      <c r="G34" s="113">
        <v>0</v>
      </c>
      <c r="H34" s="113">
        <v>0</v>
      </c>
      <c r="I34" s="136" t="s">
        <v>551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551</v>
      </c>
      <c r="F35" s="135">
        <v>0</v>
      </c>
      <c r="G35" s="113">
        <v>0</v>
      </c>
      <c r="H35" s="113">
        <v>0</v>
      </c>
      <c r="I35" s="136" t="s">
        <v>551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12.339</v>
      </c>
      <c r="E36" s="134" t="s">
        <v>551</v>
      </c>
      <c r="F36" s="135">
        <v>0</v>
      </c>
      <c r="G36" s="113">
        <v>0</v>
      </c>
      <c r="H36" s="113">
        <v>2</v>
      </c>
      <c r="I36" s="136" t="s">
        <v>551</v>
      </c>
      <c r="J36" s="158"/>
      <c r="K36" s="158"/>
      <c r="L36" s="149">
        <f t="shared" si="4"/>
        <v>12.339</v>
      </c>
      <c r="M36" s="150">
        <f t="shared" si="5"/>
        <v>2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551</v>
      </c>
      <c r="F37" s="135">
        <v>0</v>
      </c>
      <c r="G37" s="113">
        <v>0</v>
      </c>
      <c r="H37" s="113">
        <v>0</v>
      </c>
      <c r="I37" s="136" t="s">
        <v>551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7.5780000000000003</v>
      </c>
      <c r="C39" s="166">
        <f>SUM(C31:C38)</f>
        <v>27.564</v>
      </c>
      <c r="D39" s="166">
        <f>SUM(D31:D38)</f>
        <v>76.817999999999998</v>
      </c>
      <c r="E39" s="167">
        <f>IF(OR(D39=0,B39=0),0,D39/B39)</f>
        <v>10.13697545526524</v>
      </c>
      <c r="F39" s="168">
        <f>SUM(F31:F38)</f>
        <v>1</v>
      </c>
      <c r="G39" s="166">
        <f>SUM(G31:G38)</f>
        <v>5</v>
      </c>
      <c r="H39" s="166">
        <f>SUM(H31:H38)</f>
        <v>9</v>
      </c>
      <c r="I39" s="169">
        <f>IF(OR(H39=0,F39=0),0,H39/F39)</f>
        <v>9</v>
      </c>
      <c r="J39" s="158"/>
      <c r="K39" s="158"/>
      <c r="L39" s="163">
        <f t="shared" si="4"/>
        <v>69.239999999999995</v>
      </c>
      <c r="M39" s="170">
        <f t="shared" si="5"/>
        <v>8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538.53</v>
      </c>
      <c r="C33" s="203">
        <v>1502</v>
      </c>
      <c r="D33" s="84">
        <f>IF(C33="","",C33-B33)</f>
        <v>963.47</v>
      </c>
      <c r="E33" s="85">
        <f>IF(C33="","",C33/B33)</f>
        <v>2.7890739605964385</v>
      </c>
      <c r="F33" s="86">
        <v>979.76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1159.96</v>
      </c>
      <c r="C34" s="204">
        <v>3233</v>
      </c>
      <c r="D34" s="87">
        <f t="shared" ref="D34:D45" si="0">IF(C34="","",C34-B34)</f>
        <v>2073.04</v>
      </c>
      <c r="E34" s="88">
        <f t="shared" ref="E34:E45" si="1">IF(C34="","",C34/B34)</f>
        <v>2.7871650746577465</v>
      </c>
      <c r="F34" s="89">
        <v>2089.33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1708.51</v>
      </c>
      <c r="C35" s="204">
        <v>4851</v>
      </c>
      <c r="D35" s="87">
        <f t="shared" si="0"/>
        <v>3142.49</v>
      </c>
      <c r="E35" s="88">
        <f t="shared" si="1"/>
        <v>2.8393161292588278</v>
      </c>
      <c r="F35" s="89">
        <v>3160.27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2258.11</v>
      </c>
      <c r="C36" s="204">
        <v>6598</v>
      </c>
      <c r="D36" s="87">
        <f t="shared" si="0"/>
        <v>4339.8899999999994</v>
      </c>
      <c r="E36" s="88">
        <f t="shared" si="1"/>
        <v>2.9219125729038886</v>
      </c>
      <c r="F36" s="89">
        <v>4358.55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2734.7</v>
      </c>
      <c r="C37" s="204">
        <v>7867</v>
      </c>
      <c r="D37" s="87">
        <f t="shared" si="0"/>
        <v>5132.3</v>
      </c>
      <c r="E37" s="88">
        <f t="shared" si="1"/>
        <v>2.8767323655245551</v>
      </c>
      <c r="F37" s="89">
        <v>5154.45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3282.39</v>
      </c>
      <c r="C38" s="204">
        <v>9510</v>
      </c>
      <c r="D38" s="87">
        <f t="shared" si="0"/>
        <v>6227.6100000000006</v>
      </c>
      <c r="E38" s="88">
        <f t="shared" si="1"/>
        <v>2.8972791167411551</v>
      </c>
      <c r="F38" s="89">
        <v>6252.63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3971.27</v>
      </c>
      <c r="C39" s="204">
        <v>11545</v>
      </c>
      <c r="D39" s="87">
        <f t="shared" si="0"/>
        <v>7573.73</v>
      </c>
      <c r="E39" s="88">
        <f t="shared" si="1"/>
        <v>2.9071304645617144</v>
      </c>
      <c r="F39" s="89">
        <v>7597.76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4533.55</v>
      </c>
      <c r="C40" s="204">
        <v>13225</v>
      </c>
      <c r="D40" s="87">
        <f t="shared" si="0"/>
        <v>8691.4500000000007</v>
      </c>
      <c r="E40" s="88">
        <f t="shared" si="1"/>
        <v>2.9171399896328483</v>
      </c>
      <c r="F40" s="89">
        <v>8713.7199999999993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4940.71</v>
      </c>
      <c r="C41" s="204">
        <v>14372</v>
      </c>
      <c r="D41" s="87">
        <f t="shared" si="0"/>
        <v>9431.2900000000009</v>
      </c>
      <c r="E41" s="88">
        <f t="shared" si="1"/>
        <v>2.9088936610325238</v>
      </c>
      <c r="F41" s="89">
        <v>9453.56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5571.3</v>
      </c>
      <c r="C42" s="204">
        <v>16326</v>
      </c>
      <c r="D42" s="87">
        <f t="shared" si="0"/>
        <v>10754.7</v>
      </c>
      <c r="E42" s="88">
        <f t="shared" si="1"/>
        <v>2.9303753163534543</v>
      </c>
      <c r="F42" s="89">
        <v>10777.14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30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6243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81"/>
      <c r="B4" s="882" t="s">
        <v>84</v>
      </c>
      <c r="C4" s="883" t="s">
        <v>72</v>
      </c>
      <c r="D4" s="884" t="s">
        <v>85</v>
      </c>
      <c r="E4" s="882" t="s">
        <v>84</v>
      </c>
      <c r="F4" s="883" t="s">
        <v>72</v>
      </c>
      <c r="G4" s="884" t="s">
        <v>85</v>
      </c>
      <c r="H4" s="882" t="s">
        <v>84</v>
      </c>
      <c r="I4" s="883" t="s">
        <v>72</v>
      </c>
      <c r="J4" s="884" t="s">
        <v>85</v>
      </c>
      <c r="K4" s="885"/>
      <c r="L4" s="886"/>
      <c r="M4" s="886"/>
      <c r="N4" s="886"/>
      <c r="O4" s="887"/>
      <c r="P4" s="888"/>
      <c r="Q4" s="889" t="s">
        <v>73</v>
      </c>
      <c r="R4" s="890" t="s">
        <v>72</v>
      </c>
      <c r="S4" s="891" t="s">
        <v>86</v>
      </c>
      <c r="T4" s="892" t="s">
        <v>87</v>
      </c>
      <c r="U4" s="892" t="s">
        <v>88</v>
      </c>
      <c r="V4" s="893" t="s">
        <v>2</v>
      </c>
      <c r="W4" s="894" t="s">
        <v>89</v>
      </c>
    </row>
    <row r="5" spans="1:23" ht="14.4" customHeight="1" x14ac:dyDescent="0.3">
      <c r="A5" s="925" t="s">
        <v>5637</v>
      </c>
      <c r="B5" s="895"/>
      <c r="C5" s="896"/>
      <c r="D5" s="897"/>
      <c r="E5" s="898"/>
      <c r="F5" s="899"/>
      <c r="G5" s="900"/>
      <c r="H5" s="901">
        <v>1</v>
      </c>
      <c r="I5" s="902">
        <v>16.27</v>
      </c>
      <c r="J5" s="903">
        <v>74</v>
      </c>
      <c r="K5" s="904">
        <v>7.23</v>
      </c>
      <c r="L5" s="905">
        <v>5</v>
      </c>
      <c r="M5" s="905">
        <v>43</v>
      </c>
      <c r="N5" s="906">
        <v>14.23</v>
      </c>
      <c r="O5" s="905" t="s">
        <v>5638</v>
      </c>
      <c r="P5" s="907" t="s">
        <v>5639</v>
      </c>
      <c r="Q5" s="908">
        <f>H5-B5</f>
        <v>1</v>
      </c>
      <c r="R5" s="908">
        <f>I5-C5</f>
        <v>16.27</v>
      </c>
      <c r="S5" s="895">
        <f>IF(H5=0,"",H5*N5)</f>
        <v>14.23</v>
      </c>
      <c r="T5" s="895">
        <f>IF(H5=0,"",H5*J5)</f>
        <v>74</v>
      </c>
      <c r="U5" s="895">
        <f>IF(H5=0,"",T5-S5)</f>
        <v>59.769999999999996</v>
      </c>
      <c r="V5" s="909">
        <f>IF(H5=0,"",T5/S5)</f>
        <v>5.2002810962754742</v>
      </c>
      <c r="W5" s="910">
        <v>60</v>
      </c>
    </row>
    <row r="6" spans="1:23" ht="14.4" customHeight="1" x14ac:dyDescent="0.3">
      <c r="A6" s="926" t="s">
        <v>5640</v>
      </c>
      <c r="B6" s="911"/>
      <c r="C6" s="912"/>
      <c r="D6" s="868"/>
      <c r="E6" s="913"/>
      <c r="F6" s="914"/>
      <c r="G6" s="835"/>
      <c r="H6" s="915">
        <v>1</v>
      </c>
      <c r="I6" s="916">
        <v>7.3</v>
      </c>
      <c r="J6" s="836">
        <v>43</v>
      </c>
      <c r="K6" s="917">
        <v>7.3</v>
      </c>
      <c r="L6" s="918">
        <v>5</v>
      </c>
      <c r="M6" s="918">
        <v>47</v>
      </c>
      <c r="N6" s="919">
        <v>15.74</v>
      </c>
      <c r="O6" s="918" t="s">
        <v>5638</v>
      </c>
      <c r="P6" s="920" t="s">
        <v>5641</v>
      </c>
      <c r="Q6" s="921">
        <f t="shared" ref="Q6:R69" si="0">H6-B6</f>
        <v>1</v>
      </c>
      <c r="R6" s="921">
        <f t="shared" si="0"/>
        <v>7.3</v>
      </c>
      <c r="S6" s="911">
        <f t="shared" ref="S6:S69" si="1">IF(H6=0,"",H6*N6)</f>
        <v>15.74</v>
      </c>
      <c r="T6" s="911">
        <f t="shared" ref="T6:T69" si="2">IF(H6=0,"",H6*J6)</f>
        <v>43</v>
      </c>
      <c r="U6" s="911">
        <f t="shared" ref="U6:U69" si="3">IF(H6=0,"",T6-S6)</f>
        <v>27.259999999999998</v>
      </c>
      <c r="V6" s="922">
        <f t="shared" ref="V6:V69" si="4">IF(H6=0,"",T6/S6)</f>
        <v>2.7318932655654384</v>
      </c>
      <c r="W6" s="837">
        <v>27</v>
      </c>
    </row>
    <row r="7" spans="1:23" ht="14.4" customHeight="1" x14ac:dyDescent="0.3">
      <c r="A7" s="926" t="s">
        <v>5642</v>
      </c>
      <c r="B7" s="911">
        <v>1</v>
      </c>
      <c r="C7" s="912">
        <v>8.6</v>
      </c>
      <c r="D7" s="868">
        <v>54</v>
      </c>
      <c r="E7" s="913">
        <v>1</v>
      </c>
      <c r="F7" s="914">
        <v>11.32</v>
      </c>
      <c r="G7" s="835">
        <v>64</v>
      </c>
      <c r="H7" s="915"/>
      <c r="I7" s="916"/>
      <c r="J7" s="838"/>
      <c r="K7" s="917">
        <v>8.33</v>
      </c>
      <c r="L7" s="918">
        <v>6</v>
      </c>
      <c r="M7" s="918">
        <v>53</v>
      </c>
      <c r="N7" s="919">
        <v>17.510000000000002</v>
      </c>
      <c r="O7" s="918" t="s">
        <v>5638</v>
      </c>
      <c r="P7" s="920" t="s">
        <v>5643</v>
      </c>
      <c r="Q7" s="921">
        <f t="shared" si="0"/>
        <v>-1</v>
      </c>
      <c r="R7" s="921">
        <f t="shared" si="0"/>
        <v>-8.6</v>
      </c>
      <c r="S7" s="911" t="str">
        <f t="shared" si="1"/>
        <v/>
      </c>
      <c r="T7" s="911" t="str">
        <f t="shared" si="2"/>
        <v/>
      </c>
      <c r="U7" s="911" t="str">
        <f t="shared" si="3"/>
        <v/>
      </c>
      <c r="V7" s="922" t="str">
        <f t="shared" si="4"/>
        <v/>
      </c>
      <c r="W7" s="837"/>
    </row>
    <row r="8" spans="1:23" ht="14.4" customHeight="1" x14ac:dyDescent="0.3">
      <c r="A8" s="927" t="s">
        <v>5644</v>
      </c>
      <c r="B8" s="869"/>
      <c r="C8" s="870"/>
      <c r="D8" s="871"/>
      <c r="E8" s="872">
        <v>1</v>
      </c>
      <c r="F8" s="839">
        <v>26.93</v>
      </c>
      <c r="G8" s="840">
        <v>102</v>
      </c>
      <c r="H8" s="841"/>
      <c r="I8" s="842"/>
      <c r="J8" s="843"/>
      <c r="K8" s="844">
        <v>19.57</v>
      </c>
      <c r="L8" s="845">
        <v>11</v>
      </c>
      <c r="M8" s="845">
        <v>83</v>
      </c>
      <c r="N8" s="846">
        <v>27.75</v>
      </c>
      <c r="O8" s="845" t="s">
        <v>5638</v>
      </c>
      <c r="P8" s="873" t="s">
        <v>5645</v>
      </c>
      <c r="Q8" s="847">
        <f t="shared" si="0"/>
        <v>0</v>
      </c>
      <c r="R8" s="847">
        <f t="shared" si="0"/>
        <v>0</v>
      </c>
      <c r="S8" s="869" t="str">
        <f t="shared" si="1"/>
        <v/>
      </c>
      <c r="T8" s="869" t="str">
        <f t="shared" si="2"/>
        <v/>
      </c>
      <c r="U8" s="869" t="str">
        <f t="shared" si="3"/>
        <v/>
      </c>
      <c r="V8" s="874" t="str">
        <f t="shared" si="4"/>
        <v/>
      </c>
      <c r="W8" s="848"/>
    </row>
    <row r="9" spans="1:23" ht="14.4" customHeight="1" x14ac:dyDescent="0.3">
      <c r="A9" s="926" t="s">
        <v>5646</v>
      </c>
      <c r="B9" s="911">
        <v>1</v>
      </c>
      <c r="C9" s="912">
        <v>22.16</v>
      </c>
      <c r="D9" s="868">
        <v>60</v>
      </c>
      <c r="E9" s="913"/>
      <c r="F9" s="914"/>
      <c r="G9" s="835"/>
      <c r="H9" s="915">
        <v>1</v>
      </c>
      <c r="I9" s="916">
        <v>22.16</v>
      </c>
      <c r="J9" s="836">
        <v>70</v>
      </c>
      <c r="K9" s="917">
        <v>22.16</v>
      </c>
      <c r="L9" s="918">
        <v>11</v>
      </c>
      <c r="M9" s="918">
        <v>98</v>
      </c>
      <c r="N9" s="919">
        <v>32.64</v>
      </c>
      <c r="O9" s="918" t="s">
        <v>5638</v>
      </c>
      <c r="P9" s="920" t="s">
        <v>5647</v>
      </c>
      <c r="Q9" s="921">
        <f t="shared" si="0"/>
        <v>0</v>
      </c>
      <c r="R9" s="921">
        <f t="shared" si="0"/>
        <v>0</v>
      </c>
      <c r="S9" s="911">
        <f t="shared" si="1"/>
        <v>32.64</v>
      </c>
      <c r="T9" s="911">
        <f t="shared" si="2"/>
        <v>70</v>
      </c>
      <c r="U9" s="911">
        <f t="shared" si="3"/>
        <v>37.36</v>
      </c>
      <c r="V9" s="922">
        <f t="shared" si="4"/>
        <v>2.1446078431372548</v>
      </c>
      <c r="W9" s="837">
        <v>37</v>
      </c>
    </row>
    <row r="10" spans="1:23" ht="14.4" customHeight="1" x14ac:dyDescent="0.3">
      <c r="A10" s="928" t="s">
        <v>5648</v>
      </c>
      <c r="B10" s="875"/>
      <c r="C10" s="876"/>
      <c r="D10" s="877"/>
      <c r="E10" s="849">
        <v>1</v>
      </c>
      <c r="F10" s="850">
        <v>13.35</v>
      </c>
      <c r="G10" s="851">
        <v>58</v>
      </c>
      <c r="H10" s="852"/>
      <c r="I10" s="853"/>
      <c r="J10" s="854"/>
      <c r="K10" s="855">
        <v>10.220000000000001</v>
      </c>
      <c r="L10" s="852">
        <v>6</v>
      </c>
      <c r="M10" s="852">
        <v>51</v>
      </c>
      <c r="N10" s="856">
        <v>17.12</v>
      </c>
      <c r="O10" s="852" t="s">
        <v>5638</v>
      </c>
      <c r="P10" s="878" t="s">
        <v>5649</v>
      </c>
      <c r="Q10" s="857">
        <f t="shared" si="0"/>
        <v>0</v>
      </c>
      <c r="R10" s="857">
        <f t="shared" si="0"/>
        <v>0</v>
      </c>
      <c r="S10" s="875" t="str">
        <f t="shared" si="1"/>
        <v/>
      </c>
      <c r="T10" s="875" t="str">
        <f t="shared" si="2"/>
        <v/>
      </c>
      <c r="U10" s="875" t="str">
        <f t="shared" si="3"/>
        <v/>
      </c>
      <c r="V10" s="879" t="str">
        <f t="shared" si="4"/>
        <v/>
      </c>
      <c r="W10" s="858"/>
    </row>
    <row r="11" spans="1:23" ht="14.4" customHeight="1" x14ac:dyDescent="0.3">
      <c r="A11" s="926" t="s">
        <v>5650</v>
      </c>
      <c r="B11" s="911">
        <v>1</v>
      </c>
      <c r="C11" s="912">
        <v>10.220000000000001</v>
      </c>
      <c r="D11" s="868">
        <v>32</v>
      </c>
      <c r="E11" s="915"/>
      <c r="F11" s="916"/>
      <c r="G11" s="838"/>
      <c r="H11" s="918"/>
      <c r="I11" s="914"/>
      <c r="J11" s="835"/>
      <c r="K11" s="917">
        <v>10.220000000000001</v>
      </c>
      <c r="L11" s="918">
        <v>6</v>
      </c>
      <c r="M11" s="918">
        <v>51</v>
      </c>
      <c r="N11" s="919">
        <v>17.12</v>
      </c>
      <c r="O11" s="918" t="s">
        <v>5638</v>
      </c>
      <c r="P11" s="920" t="s">
        <v>5651</v>
      </c>
      <c r="Q11" s="921">
        <f t="shared" si="0"/>
        <v>-1</v>
      </c>
      <c r="R11" s="921">
        <f t="shared" si="0"/>
        <v>-10.220000000000001</v>
      </c>
      <c r="S11" s="911" t="str">
        <f t="shared" si="1"/>
        <v/>
      </c>
      <c r="T11" s="911" t="str">
        <f t="shared" si="2"/>
        <v/>
      </c>
      <c r="U11" s="911" t="str">
        <f t="shared" si="3"/>
        <v/>
      </c>
      <c r="V11" s="922" t="str">
        <f t="shared" si="4"/>
        <v/>
      </c>
      <c r="W11" s="837"/>
    </row>
    <row r="12" spans="1:23" ht="14.4" customHeight="1" x14ac:dyDescent="0.3">
      <c r="A12" s="926" t="s">
        <v>5652</v>
      </c>
      <c r="B12" s="911">
        <v>1</v>
      </c>
      <c r="C12" s="912">
        <v>13.07</v>
      </c>
      <c r="D12" s="868">
        <v>39</v>
      </c>
      <c r="E12" s="915">
        <v>2</v>
      </c>
      <c r="F12" s="916">
        <v>38.409999999999997</v>
      </c>
      <c r="G12" s="838">
        <v>77.5</v>
      </c>
      <c r="H12" s="918">
        <v>1</v>
      </c>
      <c r="I12" s="914">
        <v>35.26</v>
      </c>
      <c r="J12" s="836">
        <v>126</v>
      </c>
      <c r="K12" s="917">
        <v>13.07</v>
      </c>
      <c r="L12" s="918">
        <v>8</v>
      </c>
      <c r="M12" s="918">
        <v>69</v>
      </c>
      <c r="N12" s="919">
        <v>23.12</v>
      </c>
      <c r="O12" s="918" t="s">
        <v>5638</v>
      </c>
      <c r="P12" s="920" t="s">
        <v>5653</v>
      </c>
      <c r="Q12" s="921">
        <f t="shared" si="0"/>
        <v>0</v>
      </c>
      <c r="R12" s="921">
        <f t="shared" si="0"/>
        <v>22.189999999999998</v>
      </c>
      <c r="S12" s="911">
        <f t="shared" si="1"/>
        <v>23.12</v>
      </c>
      <c r="T12" s="911">
        <f t="shared" si="2"/>
        <v>126</v>
      </c>
      <c r="U12" s="911">
        <f t="shared" si="3"/>
        <v>102.88</v>
      </c>
      <c r="V12" s="922">
        <f t="shared" si="4"/>
        <v>5.4498269896193765</v>
      </c>
      <c r="W12" s="837">
        <v>103</v>
      </c>
    </row>
    <row r="13" spans="1:23" ht="14.4" customHeight="1" x14ac:dyDescent="0.3">
      <c r="A13" s="927" t="s">
        <v>5654</v>
      </c>
      <c r="B13" s="869">
        <v>3</v>
      </c>
      <c r="C13" s="870">
        <v>12.18</v>
      </c>
      <c r="D13" s="871">
        <v>28.7</v>
      </c>
      <c r="E13" s="872">
        <v>1</v>
      </c>
      <c r="F13" s="839">
        <v>5.52</v>
      </c>
      <c r="G13" s="840">
        <v>44</v>
      </c>
      <c r="H13" s="841">
        <v>3</v>
      </c>
      <c r="I13" s="842">
        <v>11.65</v>
      </c>
      <c r="J13" s="859">
        <v>29.7</v>
      </c>
      <c r="K13" s="844">
        <v>3.77</v>
      </c>
      <c r="L13" s="845">
        <v>4</v>
      </c>
      <c r="M13" s="845">
        <v>34</v>
      </c>
      <c r="N13" s="846">
        <v>11.47</v>
      </c>
      <c r="O13" s="845" t="s">
        <v>5638</v>
      </c>
      <c r="P13" s="873" t="s">
        <v>5655</v>
      </c>
      <c r="Q13" s="847">
        <f t="shared" si="0"/>
        <v>0</v>
      </c>
      <c r="R13" s="847">
        <f t="shared" si="0"/>
        <v>-0.52999999999999936</v>
      </c>
      <c r="S13" s="869">
        <f t="shared" si="1"/>
        <v>34.410000000000004</v>
      </c>
      <c r="T13" s="869">
        <f t="shared" si="2"/>
        <v>89.1</v>
      </c>
      <c r="U13" s="869">
        <f t="shared" si="3"/>
        <v>54.689999999999991</v>
      </c>
      <c r="V13" s="874">
        <f t="shared" si="4"/>
        <v>2.589363557105492</v>
      </c>
      <c r="W13" s="848">
        <v>55</v>
      </c>
    </row>
    <row r="14" spans="1:23" ht="14.4" customHeight="1" x14ac:dyDescent="0.3">
      <c r="A14" s="926" t="s">
        <v>5656</v>
      </c>
      <c r="B14" s="911">
        <v>2</v>
      </c>
      <c r="C14" s="912">
        <v>17.559999999999999</v>
      </c>
      <c r="D14" s="868">
        <v>66.5</v>
      </c>
      <c r="E14" s="913">
        <v>1</v>
      </c>
      <c r="F14" s="914">
        <v>5.23</v>
      </c>
      <c r="G14" s="835">
        <v>37</v>
      </c>
      <c r="H14" s="915">
        <v>3</v>
      </c>
      <c r="I14" s="916">
        <v>19.28</v>
      </c>
      <c r="J14" s="836">
        <v>45.7</v>
      </c>
      <c r="K14" s="917">
        <v>4.83</v>
      </c>
      <c r="L14" s="918">
        <v>5</v>
      </c>
      <c r="M14" s="918">
        <v>44</v>
      </c>
      <c r="N14" s="919">
        <v>14.75</v>
      </c>
      <c r="O14" s="918" t="s">
        <v>5638</v>
      </c>
      <c r="P14" s="920" t="s">
        <v>5657</v>
      </c>
      <c r="Q14" s="921">
        <f t="shared" si="0"/>
        <v>1</v>
      </c>
      <c r="R14" s="921">
        <f t="shared" si="0"/>
        <v>1.7200000000000024</v>
      </c>
      <c r="S14" s="911">
        <f t="shared" si="1"/>
        <v>44.25</v>
      </c>
      <c r="T14" s="911">
        <f t="shared" si="2"/>
        <v>137.10000000000002</v>
      </c>
      <c r="U14" s="911">
        <f t="shared" si="3"/>
        <v>92.850000000000023</v>
      </c>
      <c r="V14" s="922">
        <f t="shared" si="4"/>
        <v>3.0983050847457632</v>
      </c>
      <c r="W14" s="837">
        <v>93</v>
      </c>
    </row>
    <row r="15" spans="1:23" ht="14.4" customHeight="1" x14ac:dyDescent="0.3">
      <c r="A15" s="928" t="s">
        <v>5658</v>
      </c>
      <c r="B15" s="875"/>
      <c r="C15" s="876"/>
      <c r="D15" s="877"/>
      <c r="E15" s="849">
        <v>1</v>
      </c>
      <c r="F15" s="850">
        <v>6.89</v>
      </c>
      <c r="G15" s="851">
        <v>57</v>
      </c>
      <c r="H15" s="852"/>
      <c r="I15" s="853"/>
      <c r="J15" s="854"/>
      <c r="K15" s="855">
        <v>2.63</v>
      </c>
      <c r="L15" s="852">
        <v>4</v>
      </c>
      <c r="M15" s="852">
        <v>32</v>
      </c>
      <c r="N15" s="856">
        <v>10.59</v>
      </c>
      <c r="O15" s="852" t="s">
        <v>5638</v>
      </c>
      <c r="P15" s="878" t="s">
        <v>5659</v>
      </c>
      <c r="Q15" s="857">
        <f t="shared" si="0"/>
        <v>0</v>
      </c>
      <c r="R15" s="857">
        <f t="shared" si="0"/>
        <v>0</v>
      </c>
      <c r="S15" s="875" t="str">
        <f t="shared" si="1"/>
        <v/>
      </c>
      <c r="T15" s="875" t="str">
        <f t="shared" si="2"/>
        <v/>
      </c>
      <c r="U15" s="875" t="str">
        <f t="shared" si="3"/>
        <v/>
      </c>
      <c r="V15" s="879" t="str">
        <f t="shared" si="4"/>
        <v/>
      </c>
      <c r="W15" s="858"/>
    </row>
    <row r="16" spans="1:23" ht="14.4" customHeight="1" x14ac:dyDescent="0.3">
      <c r="A16" s="927" t="s">
        <v>5660</v>
      </c>
      <c r="B16" s="869">
        <v>3</v>
      </c>
      <c r="C16" s="870">
        <v>17.8</v>
      </c>
      <c r="D16" s="871">
        <v>24.3</v>
      </c>
      <c r="E16" s="872">
        <v>1</v>
      </c>
      <c r="F16" s="839">
        <v>2.94</v>
      </c>
      <c r="G16" s="840">
        <v>28</v>
      </c>
      <c r="H16" s="841">
        <v>3</v>
      </c>
      <c r="I16" s="842">
        <v>13.04</v>
      </c>
      <c r="J16" s="859">
        <v>30</v>
      </c>
      <c r="K16" s="844">
        <v>2.1800000000000002</v>
      </c>
      <c r="L16" s="845">
        <v>2</v>
      </c>
      <c r="M16" s="845">
        <v>22</v>
      </c>
      <c r="N16" s="846">
        <v>7.4</v>
      </c>
      <c r="O16" s="845" t="s">
        <v>5638</v>
      </c>
      <c r="P16" s="873" t="s">
        <v>5661</v>
      </c>
      <c r="Q16" s="847">
        <f t="shared" si="0"/>
        <v>0</v>
      </c>
      <c r="R16" s="847">
        <f t="shared" si="0"/>
        <v>-4.7600000000000016</v>
      </c>
      <c r="S16" s="869">
        <f t="shared" si="1"/>
        <v>22.200000000000003</v>
      </c>
      <c r="T16" s="869">
        <f t="shared" si="2"/>
        <v>90</v>
      </c>
      <c r="U16" s="869">
        <f t="shared" si="3"/>
        <v>67.8</v>
      </c>
      <c r="V16" s="874">
        <f t="shared" si="4"/>
        <v>4.0540540540540535</v>
      </c>
      <c r="W16" s="848">
        <v>68</v>
      </c>
    </row>
    <row r="17" spans="1:23" ht="14.4" customHeight="1" x14ac:dyDescent="0.3">
      <c r="A17" s="927" t="s">
        <v>5662</v>
      </c>
      <c r="B17" s="869"/>
      <c r="C17" s="870"/>
      <c r="D17" s="871"/>
      <c r="E17" s="841">
        <v>1</v>
      </c>
      <c r="F17" s="842">
        <v>3.78</v>
      </c>
      <c r="G17" s="843">
        <v>46</v>
      </c>
      <c r="H17" s="845"/>
      <c r="I17" s="839"/>
      <c r="J17" s="840"/>
      <c r="K17" s="844">
        <v>3.78</v>
      </c>
      <c r="L17" s="845">
        <v>8</v>
      </c>
      <c r="M17" s="845">
        <v>70</v>
      </c>
      <c r="N17" s="846">
        <v>23.49</v>
      </c>
      <c r="O17" s="845" t="s">
        <v>5638</v>
      </c>
      <c r="P17" s="873" t="s">
        <v>5663</v>
      </c>
      <c r="Q17" s="847">
        <f t="shared" si="0"/>
        <v>0</v>
      </c>
      <c r="R17" s="847">
        <f t="shared" si="0"/>
        <v>0</v>
      </c>
      <c r="S17" s="869" t="str">
        <f t="shared" si="1"/>
        <v/>
      </c>
      <c r="T17" s="869" t="str">
        <f t="shared" si="2"/>
        <v/>
      </c>
      <c r="U17" s="869" t="str">
        <f t="shared" si="3"/>
        <v/>
      </c>
      <c r="V17" s="874" t="str">
        <f t="shared" si="4"/>
        <v/>
      </c>
      <c r="W17" s="848"/>
    </row>
    <row r="18" spans="1:23" ht="14.4" customHeight="1" x14ac:dyDescent="0.3">
      <c r="A18" s="928" t="s">
        <v>5664</v>
      </c>
      <c r="B18" s="875">
        <v>1</v>
      </c>
      <c r="C18" s="876">
        <v>1.03</v>
      </c>
      <c r="D18" s="877">
        <v>19</v>
      </c>
      <c r="E18" s="849">
        <v>1</v>
      </c>
      <c r="F18" s="850">
        <v>1.03</v>
      </c>
      <c r="G18" s="851">
        <v>17</v>
      </c>
      <c r="H18" s="852"/>
      <c r="I18" s="853"/>
      <c r="J18" s="854"/>
      <c r="K18" s="855">
        <v>1.03</v>
      </c>
      <c r="L18" s="852">
        <v>3</v>
      </c>
      <c r="M18" s="852">
        <v>30</v>
      </c>
      <c r="N18" s="856">
        <v>10.16</v>
      </c>
      <c r="O18" s="852" t="s">
        <v>5638</v>
      </c>
      <c r="P18" s="878" t="s">
        <v>5665</v>
      </c>
      <c r="Q18" s="857">
        <f t="shared" si="0"/>
        <v>-1</v>
      </c>
      <c r="R18" s="857">
        <f t="shared" si="0"/>
        <v>-1.03</v>
      </c>
      <c r="S18" s="875" t="str">
        <f t="shared" si="1"/>
        <v/>
      </c>
      <c r="T18" s="875" t="str">
        <f t="shared" si="2"/>
        <v/>
      </c>
      <c r="U18" s="875" t="str">
        <f t="shared" si="3"/>
        <v/>
      </c>
      <c r="V18" s="879" t="str">
        <f t="shared" si="4"/>
        <v/>
      </c>
      <c r="W18" s="858"/>
    </row>
    <row r="19" spans="1:23" ht="14.4" customHeight="1" x14ac:dyDescent="0.3">
      <c r="A19" s="928" t="s">
        <v>5666</v>
      </c>
      <c r="B19" s="860">
        <v>2</v>
      </c>
      <c r="C19" s="861">
        <v>1.71</v>
      </c>
      <c r="D19" s="862">
        <v>27.5</v>
      </c>
      <c r="E19" s="880">
        <v>3</v>
      </c>
      <c r="F19" s="853">
        <v>2.5499999999999998</v>
      </c>
      <c r="G19" s="854">
        <v>26.7</v>
      </c>
      <c r="H19" s="852">
        <v>2</v>
      </c>
      <c r="I19" s="853">
        <v>1.58</v>
      </c>
      <c r="J19" s="863">
        <v>26</v>
      </c>
      <c r="K19" s="855">
        <v>0.61</v>
      </c>
      <c r="L19" s="852">
        <v>2</v>
      </c>
      <c r="M19" s="852">
        <v>22</v>
      </c>
      <c r="N19" s="856">
        <v>7.44</v>
      </c>
      <c r="O19" s="852" t="s">
        <v>5638</v>
      </c>
      <c r="P19" s="878" t="s">
        <v>5667</v>
      </c>
      <c r="Q19" s="857">
        <f t="shared" si="0"/>
        <v>0</v>
      </c>
      <c r="R19" s="857">
        <f t="shared" si="0"/>
        <v>-0.12999999999999989</v>
      </c>
      <c r="S19" s="875">
        <f t="shared" si="1"/>
        <v>14.88</v>
      </c>
      <c r="T19" s="875">
        <f t="shared" si="2"/>
        <v>52</v>
      </c>
      <c r="U19" s="875">
        <f t="shared" si="3"/>
        <v>37.119999999999997</v>
      </c>
      <c r="V19" s="879">
        <f t="shared" si="4"/>
        <v>3.4946236559139785</v>
      </c>
      <c r="W19" s="858">
        <v>37</v>
      </c>
    </row>
    <row r="20" spans="1:23" ht="14.4" customHeight="1" x14ac:dyDescent="0.3">
      <c r="A20" s="926" t="s">
        <v>5668</v>
      </c>
      <c r="B20" s="923">
        <v>3</v>
      </c>
      <c r="C20" s="924">
        <v>2.31</v>
      </c>
      <c r="D20" s="864">
        <v>24.3</v>
      </c>
      <c r="E20" s="913"/>
      <c r="F20" s="914"/>
      <c r="G20" s="835"/>
      <c r="H20" s="918">
        <v>3</v>
      </c>
      <c r="I20" s="914">
        <v>2.91</v>
      </c>
      <c r="J20" s="836">
        <v>29.7</v>
      </c>
      <c r="K20" s="917">
        <v>0.73</v>
      </c>
      <c r="L20" s="918">
        <v>3</v>
      </c>
      <c r="M20" s="918">
        <v>28</v>
      </c>
      <c r="N20" s="919">
        <v>9.44</v>
      </c>
      <c r="O20" s="918" t="s">
        <v>5638</v>
      </c>
      <c r="P20" s="920" t="s">
        <v>5669</v>
      </c>
      <c r="Q20" s="921">
        <f t="shared" si="0"/>
        <v>0</v>
      </c>
      <c r="R20" s="921">
        <f t="shared" si="0"/>
        <v>0.60000000000000009</v>
      </c>
      <c r="S20" s="911">
        <f t="shared" si="1"/>
        <v>28.32</v>
      </c>
      <c r="T20" s="911">
        <f t="shared" si="2"/>
        <v>89.1</v>
      </c>
      <c r="U20" s="911">
        <f t="shared" si="3"/>
        <v>60.779999999999994</v>
      </c>
      <c r="V20" s="922">
        <f t="shared" si="4"/>
        <v>3.1461864406779658</v>
      </c>
      <c r="W20" s="837">
        <v>61</v>
      </c>
    </row>
    <row r="21" spans="1:23" ht="14.4" customHeight="1" x14ac:dyDescent="0.3">
      <c r="A21" s="926" t="s">
        <v>5670</v>
      </c>
      <c r="B21" s="923">
        <v>3</v>
      </c>
      <c r="C21" s="924">
        <v>2.91</v>
      </c>
      <c r="D21" s="864">
        <v>21</v>
      </c>
      <c r="E21" s="913">
        <v>1</v>
      </c>
      <c r="F21" s="914">
        <v>0.97</v>
      </c>
      <c r="G21" s="835">
        <v>11</v>
      </c>
      <c r="H21" s="918"/>
      <c r="I21" s="914"/>
      <c r="J21" s="835"/>
      <c r="K21" s="917">
        <v>0.97</v>
      </c>
      <c r="L21" s="918">
        <v>4</v>
      </c>
      <c r="M21" s="918">
        <v>35</v>
      </c>
      <c r="N21" s="919">
        <v>11.68</v>
      </c>
      <c r="O21" s="918" t="s">
        <v>5638</v>
      </c>
      <c r="P21" s="920" t="s">
        <v>5671</v>
      </c>
      <c r="Q21" s="921">
        <f t="shared" si="0"/>
        <v>-3</v>
      </c>
      <c r="R21" s="921">
        <f t="shared" si="0"/>
        <v>-2.91</v>
      </c>
      <c r="S21" s="911" t="str">
        <f t="shared" si="1"/>
        <v/>
      </c>
      <c r="T21" s="911" t="str">
        <f t="shared" si="2"/>
        <v/>
      </c>
      <c r="U21" s="911" t="str">
        <f t="shared" si="3"/>
        <v/>
      </c>
      <c r="V21" s="922" t="str">
        <f t="shared" si="4"/>
        <v/>
      </c>
      <c r="W21" s="837"/>
    </row>
    <row r="22" spans="1:23" ht="14.4" customHeight="1" x14ac:dyDescent="0.3">
      <c r="A22" s="928" t="s">
        <v>5672</v>
      </c>
      <c r="B22" s="875"/>
      <c r="C22" s="876"/>
      <c r="D22" s="877"/>
      <c r="E22" s="849">
        <v>1</v>
      </c>
      <c r="F22" s="850">
        <v>0.38</v>
      </c>
      <c r="G22" s="851">
        <v>13</v>
      </c>
      <c r="H22" s="852"/>
      <c r="I22" s="853"/>
      <c r="J22" s="854"/>
      <c r="K22" s="855">
        <v>0.38</v>
      </c>
      <c r="L22" s="852">
        <v>2</v>
      </c>
      <c r="M22" s="852">
        <v>17</v>
      </c>
      <c r="N22" s="856">
        <v>5.51</v>
      </c>
      <c r="O22" s="852" t="s">
        <v>5638</v>
      </c>
      <c r="P22" s="878" t="s">
        <v>5673</v>
      </c>
      <c r="Q22" s="857">
        <f t="shared" si="0"/>
        <v>0</v>
      </c>
      <c r="R22" s="857">
        <f t="shared" si="0"/>
        <v>0</v>
      </c>
      <c r="S22" s="875" t="str">
        <f t="shared" si="1"/>
        <v/>
      </c>
      <c r="T22" s="875" t="str">
        <f t="shared" si="2"/>
        <v/>
      </c>
      <c r="U22" s="875" t="str">
        <f t="shared" si="3"/>
        <v/>
      </c>
      <c r="V22" s="879" t="str">
        <f t="shared" si="4"/>
        <v/>
      </c>
      <c r="W22" s="858"/>
    </row>
    <row r="23" spans="1:23" ht="14.4" customHeight="1" x14ac:dyDescent="0.3">
      <c r="A23" s="926" t="s">
        <v>5674</v>
      </c>
      <c r="B23" s="911">
        <v>1</v>
      </c>
      <c r="C23" s="912">
        <v>1.92</v>
      </c>
      <c r="D23" s="868">
        <v>57</v>
      </c>
      <c r="E23" s="915"/>
      <c r="F23" s="916"/>
      <c r="G23" s="838"/>
      <c r="H23" s="918"/>
      <c r="I23" s="914"/>
      <c r="J23" s="835"/>
      <c r="K23" s="917">
        <v>0.45</v>
      </c>
      <c r="L23" s="918">
        <v>2</v>
      </c>
      <c r="M23" s="918">
        <v>20</v>
      </c>
      <c r="N23" s="919">
        <v>6.69</v>
      </c>
      <c r="O23" s="918" t="s">
        <v>5638</v>
      </c>
      <c r="P23" s="920" t="s">
        <v>5675</v>
      </c>
      <c r="Q23" s="921">
        <f t="shared" si="0"/>
        <v>-1</v>
      </c>
      <c r="R23" s="921">
        <f t="shared" si="0"/>
        <v>-1.92</v>
      </c>
      <c r="S23" s="911" t="str">
        <f t="shared" si="1"/>
        <v/>
      </c>
      <c r="T23" s="911" t="str">
        <f t="shared" si="2"/>
        <v/>
      </c>
      <c r="U23" s="911" t="str">
        <f t="shared" si="3"/>
        <v/>
      </c>
      <c r="V23" s="922" t="str">
        <f t="shared" si="4"/>
        <v/>
      </c>
      <c r="W23" s="837"/>
    </row>
    <row r="24" spans="1:23" ht="14.4" customHeight="1" x14ac:dyDescent="0.3">
      <c r="A24" s="928" t="s">
        <v>5676</v>
      </c>
      <c r="B24" s="860">
        <v>4</v>
      </c>
      <c r="C24" s="861">
        <v>7.31</v>
      </c>
      <c r="D24" s="862">
        <v>36.5</v>
      </c>
      <c r="E24" s="880">
        <v>2</v>
      </c>
      <c r="F24" s="853">
        <v>2.65</v>
      </c>
      <c r="G24" s="854">
        <v>28.5</v>
      </c>
      <c r="H24" s="852">
        <v>2</v>
      </c>
      <c r="I24" s="853">
        <v>2.5099999999999998</v>
      </c>
      <c r="J24" s="863">
        <v>30</v>
      </c>
      <c r="K24" s="855">
        <v>1.1200000000000001</v>
      </c>
      <c r="L24" s="852">
        <v>3</v>
      </c>
      <c r="M24" s="852">
        <v>28</v>
      </c>
      <c r="N24" s="856">
        <v>9.43</v>
      </c>
      <c r="O24" s="852" t="s">
        <v>5638</v>
      </c>
      <c r="P24" s="878" t="s">
        <v>5677</v>
      </c>
      <c r="Q24" s="857">
        <f t="shared" si="0"/>
        <v>-2</v>
      </c>
      <c r="R24" s="857">
        <f t="shared" si="0"/>
        <v>-4.8</v>
      </c>
      <c r="S24" s="875">
        <f t="shared" si="1"/>
        <v>18.86</v>
      </c>
      <c r="T24" s="875">
        <f t="shared" si="2"/>
        <v>60</v>
      </c>
      <c r="U24" s="875">
        <f t="shared" si="3"/>
        <v>41.14</v>
      </c>
      <c r="V24" s="879">
        <f t="shared" si="4"/>
        <v>3.1813361611876991</v>
      </c>
      <c r="W24" s="858">
        <v>41</v>
      </c>
    </row>
    <row r="25" spans="1:23" ht="14.4" customHeight="1" x14ac:dyDescent="0.3">
      <c r="A25" s="926" t="s">
        <v>5678</v>
      </c>
      <c r="B25" s="923">
        <v>4</v>
      </c>
      <c r="C25" s="924">
        <v>7.01</v>
      </c>
      <c r="D25" s="864">
        <v>37.799999999999997</v>
      </c>
      <c r="E25" s="913">
        <v>3</v>
      </c>
      <c r="F25" s="914">
        <v>5.0999999999999996</v>
      </c>
      <c r="G25" s="835">
        <v>34.700000000000003</v>
      </c>
      <c r="H25" s="918">
        <v>1</v>
      </c>
      <c r="I25" s="914">
        <v>1.94</v>
      </c>
      <c r="J25" s="836">
        <v>43</v>
      </c>
      <c r="K25" s="917">
        <v>1.51</v>
      </c>
      <c r="L25" s="918">
        <v>4</v>
      </c>
      <c r="M25" s="918">
        <v>37</v>
      </c>
      <c r="N25" s="919">
        <v>12.32</v>
      </c>
      <c r="O25" s="918" t="s">
        <v>5638</v>
      </c>
      <c r="P25" s="920" t="s">
        <v>5679</v>
      </c>
      <c r="Q25" s="921">
        <f t="shared" si="0"/>
        <v>-3</v>
      </c>
      <c r="R25" s="921">
        <f t="shared" si="0"/>
        <v>-5.07</v>
      </c>
      <c r="S25" s="911">
        <f t="shared" si="1"/>
        <v>12.32</v>
      </c>
      <c r="T25" s="911">
        <f t="shared" si="2"/>
        <v>43</v>
      </c>
      <c r="U25" s="911">
        <f t="shared" si="3"/>
        <v>30.68</v>
      </c>
      <c r="V25" s="922">
        <f t="shared" si="4"/>
        <v>3.4902597402597402</v>
      </c>
      <c r="W25" s="837">
        <v>31</v>
      </c>
    </row>
    <row r="26" spans="1:23" ht="14.4" customHeight="1" x14ac:dyDescent="0.3">
      <c r="A26" s="926" t="s">
        <v>5680</v>
      </c>
      <c r="B26" s="923">
        <v>1</v>
      </c>
      <c r="C26" s="924">
        <v>2.15</v>
      </c>
      <c r="D26" s="864">
        <v>26</v>
      </c>
      <c r="E26" s="913"/>
      <c r="F26" s="914"/>
      <c r="G26" s="835"/>
      <c r="H26" s="918">
        <v>1</v>
      </c>
      <c r="I26" s="914">
        <v>2.15</v>
      </c>
      <c r="J26" s="836">
        <v>28</v>
      </c>
      <c r="K26" s="917">
        <v>2.15</v>
      </c>
      <c r="L26" s="918">
        <v>4</v>
      </c>
      <c r="M26" s="918">
        <v>39</v>
      </c>
      <c r="N26" s="919">
        <v>13.16</v>
      </c>
      <c r="O26" s="918" t="s">
        <v>5638</v>
      </c>
      <c r="P26" s="920" t="s">
        <v>5681</v>
      </c>
      <c r="Q26" s="921">
        <f t="shared" si="0"/>
        <v>0</v>
      </c>
      <c r="R26" s="921">
        <f t="shared" si="0"/>
        <v>0</v>
      </c>
      <c r="S26" s="911">
        <f t="shared" si="1"/>
        <v>13.16</v>
      </c>
      <c r="T26" s="911">
        <f t="shared" si="2"/>
        <v>28</v>
      </c>
      <c r="U26" s="911">
        <f t="shared" si="3"/>
        <v>14.84</v>
      </c>
      <c r="V26" s="922">
        <f t="shared" si="4"/>
        <v>2.1276595744680851</v>
      </c>
      <c r="W26" s="837">
        <v>15</v>
      </c>
    </row>
    <row r="27" spans="1:23" ht="14.4" customHeight="1" x14ac:dyDescent="0.3">
      <c r="A27" s="928" t="s">
        <v>5682</v>
      </c>
      <c r="B27" s="860">
        <v>32</v>
      </c>
      <c r="C27" s="861">
        <v>28.95</v>
      </c>
      <c r="D27" s="862">
        <v>25.8</v>
      </c>
      <c r="E27" s="880">
        <v>25</v>
      </c>
      <c r="F27" s="853">
        <v>25.73</v>
      </c>
      <c r="G27" s="854">
        <v>28.8</v>
      </c>
      <c r="H27" s="852">
        <v>18</v>
      </c>
      <c r="I27" s="853">
        <v>16.440000000000001</v>
      </c>
      <c r="J27" s="863">
        <v>27.3</v>
      </c>
      <c r="K27" s="855">
        <v>0.77</v>
      </c>
      <c r="L27" s="852">
        <v>3</v>
      </c>
      <c r="M27" s="852">
        <v>28</v>
      </c>
      <c r="N27" s="856">
        <v>9.17</v>
      </c>
      <c r="O27" s="852" t="s">
        <v>5638</v>
      </c>
      <c r="P27" s="878" t="s">
        <v>5683</v>
      </c>
      <c r="Q27" s="857">
        <f t="shared" si="0"/>
        <v>-14</v>
      </c>
      <c r="R27" s="857">
        <f t="shared" si="0"/>
        <v>-12.509999999999998</v>
      </c>
      <c r="S27" s="875">
        <f t="shared" si="1"/>
        <v>165.06</v>
      </c>
      <c r="T27" s="875">
        <f t="shared" si="2"/>
        <v>491.40000000000003</v>
      </c>
      <c r="U27" s="875">
        <f t="shared" si="3"/>
        <v>326.34000000000003</v>
      </c>
      <c r="V27" s="879">
        <f t="shared" si="4"/>
        <v>2.9770992366412217</v>
      </c>
      <c r="W27" s="858">
        <v>326</v>
      </c>
    </row>
    <row r="28" spans="1:23" ht="14.4" customHeight="1" x14ac:dyDescent="0.3">
      <c r="A28" s="926" t="s">
        <v>5684</v>
      </c>
      <c r="B28" s="923">
        <v>28</v>
      </c>
      <c r="C28" s="924">
        <v>28.37</v>
      </c>
      <c r="D28" s="864">
        <v>24.4</v>
      </c>
      <c r="E28" s="913">
        <v>26</v>
      </c>
      <c r="F28" s="914">
        <v>28.13</v>
      </c>
      <c r="G28" s="835">
        <v>29.8</v>
      </c>
      <c r="H28" s="918">
        <v>22</v>
      </c>
      <c r="I28" s="914">
        <v>22.77</v>
      </c>
      <c r="J28" s="836">
        <v>30</v>
      </c>
      <c r="K28" s="917">
        <v>0.92</v>
      </c>
      <c r="L28" s="918">
        <v>4</v>
      </c>
      <c r="M28" s="918">
        <v>32</v>
      </c>
      <c r="N28" s="919">
        <v>10.7</v>
      </c>
      <c r="O28" s="918" t="s">
        <v>5638</v>
      </c>
      <c r="P28" s="920" t="s">
        <v>5685</v>
      </c>
      <c r="Q28" s="921">
        <f t="shared" si="0"/>
        <v>-6</v>
      </c>
      <c r="R28" s="921">
        <f t="shared" si="0"/>
        <v>-5.6000000000000014</v>
      </c>
      <c r="S28" s="911">
        <f t="shared" si="1"/>
        <v>235.39999999999998</v>
      </c>
      <c r="T28" s="911">
        <f t="shared" si="2"/>
        <v>660</v>
      </c>
      <c r="U28" s="911">
        <f t="shared" si="3"/>
        <v>424.6</v>
      </c>
      <c r="V28" s="922">
        <f t="shared" si="4"/>
        <v>2.8037383177570097</v>
      </c>
      <c r="W28" s="837">
        <v>425</v>
      </c>
    </row>
    <row r="29" spans="1:23" ht="14.4" customHeight="1" x14ac:dyDescent="0.3">
      <c r="A29" s="926" t="s">
        <v>5686</v>
      </c>
      <c r="B29" s="923">
        <v>9</v>
      </c>
      <c r="C29" s="924">
        <v>14.62</v>
      </c>
      <c r="D29" s="864">
        <v>29.2</v>
      </c>
      <c r="E29" s="913">
        <v>6</v>
      </c>
      <c r="F29" s="914">
        <v>9.39</v>
      </c>
      <c r="G29" s="835">
        <v>30.3</v>
      </c>
      <c r="H29" s="918">
        <v>5</v>
      </c>
      <c r="I29" s="914">
        <v>7.08</v>
      </c>
      <c r="J29" s="836">
        <v>25.6</v>
      </c>
      <c r="K29" s="917">
        <v>1.4</v>
      </c>
      <c r="L29" s="918">
        <v>4</v>
      </c>
      <c r="M29" s="918">
        <v>38</v>
      </c>
      <c r="N29" s="919">
        <v>12.76</v>
      </c>
      <c r="O29" s="918" t="s">
        <v>5638</v>
      </c>
      <c r="P29" s="920" t="s">
        <v>5687</v>
      </c>
      <c r="Q29" s="921">
        <f t="shared" si="0"/>
        <v>-4</v>
      </c>
      <c r="R29" s="921">
        <f t="shared" si="0"/>
        <v>-7.5399999999999991</v>
      </c>
      <c r="S29" s="911">
        <f t="shared" si="1"/>
        <v>63.8</v>
      </c>
      <c r="T29" s="911">
        <f t="shared" si="2"/>
        <v>128</v>
      </c>
      <c r="U29" s="911">
        <f t="shared" si="3"/>
        <v>64.2</v>
      </c>
      <c r="V29" s="922">
        <f t="shared" si="4"/>
        <v>2.0062695924764893</v>
      </c>
      <c r="W29" s="837">
        <v>64</v>
      </c>
    </row>
    <row r="30" spans="1:23" ht="14.4" customHeight="1" x14ac:dyDescent="0.3">
      <c r="A30" s="928" t="s">
        <v>5688</v>
      </c>
      <c r="B30" s="875">
        <v>1</v>
      </c>
      <c r="C30" s="876">
        <v>0.57999999999999996</v>
      </c>
      <c r="D30" s="877">
        <v>17</v>
      </c>
      <c r="E30" s="849">
        <v>2</v>
      </c>
      <c r="F30" s="850">
        <v>2.2000000000000002</v>
      </c>
      <c r="G30" s="851">
        <v>34.5</v>
      </c>
      <c r="H30" s="852"/>
      <c r="I30" s="853"/>
      <c r="J30" s="854"/>
      <c r="K30" s="855">
        <v>0.57999999999999996</v>
      </c>
      <c r="L30" s="852">
        <v>3</v>
      </c>
      <c r="M30" s="852">
        <v>23</v>
      </c>
      <c r="N30" s="856">
        <v>7.73</v>
      </c>
      <c r="O30" s="852" t="s">
        <v>5638</v>
      </c>
      <c r="P30" s="878" t="s">
        <v>5689</v>
      </c>
      <c r="Q30" s="857">
        <f t="shared" si="0"/>
        <v>-1</v>
      </c>
      <c r="R30" s="857">
        <f t="shared" si="0"/>
        <v>-0.57999999999999996</v>
      </c>
      <c r="S30" s="875" t="str">
        <f t="shared" si="1"/>
        <v/>
      </c>
      <c r="T30" s="875" t="str">
        <f t="shared" si="2"/>
        <v/>
      </c>
      <c r="U30" s="875" t="str">
        <f t="shared" si="3"/>
        <v/>
      </c>
      <c r="V30" s="879" t="str">
        <f t="shared" si="4"/>
        <v/>
      </c>
      <c r="W30" s="858"/>
    </row>
    <row r="31" spans="1:23" ht="14.4" customHeight="1" x14ac:dyDescent="0.3">
      <c r="A31" s="926" t="s">
        <v>5690</v>
      </c>
      <c r="B31" s="911">
        <v>2</v>
      </c>
      <c r="C31" s="912">
        <v>1.54</v>
      </c>
      <c r="D31" s="868">
        <v>28.5</v>
      </c>
      <c r="E31" s="915">
        <v>4</v>
      </c>
      <c r="F31" s="916">
        <v>3.68</v>
      </c>
      <c r="G31" s="838">
        <v>33.5</v>
      </c>
      <c r="H31" s="918">
        <v>2</v>
      </c>
      <c r="I31" s="914">
        <v>1.88</v>
      </c>
      <c r="J31" s="836">
        <v>17.5</v>
      </c>
      <c r="K31" s="917">
        <v>0.68</v>
      </c>
      <c r="L31" s="918">
        <v>3</v>
      </c>
      <c r="M31" s="918">
        <v>28</v>
      </c>
      <c r="N31" s="919">
        <v>9.24</v>
      </c>
      <c r="O31" s="918" t="s">
        <v>5638</v>
      </c>
      <c r="P31" s="920" t="s">
        <v>5691</v>
      </c>
      <c r="Q31" s="921">
        <f t="shared" si="0"/>
        <v>0</v>
      </c>
      <c r="R31" s="921">
        <f t="shared" si="0"/>
        <v>0.33999999999999986</v>
      </c>
      <c r="S31" s="911">
        <f t="shared" si="1"/>
        <v>18.48</v>
      </c>
      <c r="T31" s="911">
        <f t="shared" si="2"/>
        <v>35</v>
      </c>
      <c r="U31" s="911">
        <f t="shared" si="3"/>
        <v>16.52</v>
      </c>
      <c r="V31" s="922">
        <f t="shared" si="4"/>
        <v>1.8939393939393938</v>
      </c>
      <c r="W31" s="837">
        <v>17</v>
      </c>
    </row>
    <row r="32" spans="1:23" ht="14.4" customHeight="1" x14ac:dyDescent="0.3">
      <c r="A32" s="926" t="s">
        <v>5692</v>
      </c>
      <c r="B32" s="911">
        <v>1</v>
      </c>
      <c r="C32" s="912">
        <v>1.58</v>
      </c>
      <c r="D32" s="868">
        <v>44</v>
      </c>
      <c r="E32" s="915"/>
      <c r="F32" s="916"/>
      <c r="G32" s="838"/>
      <c r="H32" s="918">
        <v>1</v>
      </c>
      <c r="I32" s="914">
        <v>0.96</v>
      </c>
      <c r="J32" s="836">
        <v>24</v>
      </c>
      <c r="K32" s="917">
        <v>0.96</v>
      </c>
      <c r="L32" s="918">
        <v>4</v>
      </c>
      <c r="M32" s="918">
        <v>32</v>
      </c>
      <c r="N32" s="919">
        <v>10.6</v>
      </c>
      <c r="O32" s="918" t="s">
        <v>5638</v>
      </c>
      <c r="P32" s="920" t="s">
        <v>5693</v>
      </c>
      <c r="Q32" s="921">
        <f t="shared" si="0"/>
        <v>0</v>
      </c>
      <c r="R32" s="921">
        <f t="shared" si="0"/>
        <v>-0.62000000000000011</v>
      </c>
      <c r="S32" s="911">
        <f t="shared" si="1"/>
        <v>10.6</v>
      </c>
      <c r="T32" s="911">
        <f t="shared" si="2"/>
        <v>24</v>
      </c>
      <c r="U32" s="911">
        <f t="shared" si="3"/>
        <v>13.4</v>
      </c>
      <c r="V32" s="922">
        <f t="shared" si="4"/>
        <v>2.2641509433962264</v>
      </c>
      <c r="W32" s="837">
        <v>13</v>
      </c>
    </row>
    <row r="33" spans="1:23" ht="14.4" customHeight="1" x14ac:dyDescent="0.3">
      <c r="A33" s="927" t="s">
        <v>5694</v>
      </c>
      <c r="B33" s="869"/>
      <c r="C33" s="870"/>
      <c r="D33" s="871"/>
      <c r="E33" s="841">
        <v>1</v>
      </c>
      <c r="F33" s="842">
        <v>0.78</v>
      </c>
      <c r="G33" s="843">
        <v>29</v>
      </c>
      <c r="H33" s="845"/>
      <c r="I33" s="839"/>
      <c r="J33" s="840"/>
      <c r="K33" s="844">
        <v>0.46</v>
      </c>
      <c r="L33" s="845">
        <v>2</v>
      </c>
      <c r="M33" s="845">
        <v>21</v>
      </c>
      <c r="N33" s="846">
        <v>6.92</v>
      </c>
      <c r="O33" s="845" t="s">
        <v>5638</v>
      </c>
      <c r="P33" s="873" t="s">
        <v>5695</v>
      </c>
      <c r="Q33" s="847">
        <f t="shared" si="0"/>
        <v>0</v>
      </c>
      <c r="R33" s="847">
        <f t="shared" si="0"/>
        <v>0</v>
      </c>
      <c r="S33" s="869" t="str">
        <f t="shared" si="1"/>
        <v/>
      </c>
      <c r="T33" s="869" t="str">
        <f t="shared" si="2"/>
        <v/>
      </c>
      <c r="U33" s="869" t="str">
        <f t="shared" si="3"/>
        <v/>
      </c>
      <c r="V33" s="874" t="str">
        <f t="shared" si="4"/>
        <v/>
      </c>
      <c r="W33" s="848"/>
    </row>
    <row r="34" spans="1:23" ht="14.4" customHeight="1" x14ac:dyDescent="0.3">
      <c r="A34" s="928" t="s">
        <v>5696</v>
      </c>
      <c r="B34" s="860"/>
      <c r="C34" s="861"/>
      <c r="D34" s="862"/>
      <c r="E34" s="880"/>
      <c r="F34" s="853"/>
      <c r="G34" s="854"/>
      <c r="H34" s="852">
        <v>1</v>
      </c>
      <c r="I34" s="853">
        <v>0.49</v>
      </c>
      <c r="J34" s="863">
        <v>14</v>
      </c>
      <c r="K34" s="855">
        <v>0.49</v>
      </c>
      <c r="L34" s="852">
        <v>2</v>
      </c>
      <c r="M34" s="852">
        <v>22</v>
      </c>
      <c r="N34" s="856">
        <v>7.22</v>
      </c>
      <c r="O34" s="852" t="s">
        <v>5638</v>
      </c>
      <c r="P34" s="878" t="s">
        <v>5697</v>
      </c>
      <c r="Q34" s="857">
        <f t="shared" si="0"/>
        <v>1</v>
      </c>
      <c r="R34" s="857">
        <f t="shared" si="0"/>
        <v>0.49</v>
      </c>
      <c r="S34" s="875">
        <f t="shared" si="1"/>
        <v>7.22</v>
      </c>
      <c r="T34" s="875">
        <f t="shared" si="2"/>
        <v>14</v>
      </c>
      <c r="U34" s="875">
        <f t="shared" si="3"/>
        <v>6.78</v>
      </c>
      <c r="V34" s="879">
        <f t="shared" si="4"/>
        <v>1.9390581717451525</v>
      </c>
      <c r="W34" s="858">
        <v>7</v>
      </c>
    </row>
    <row r="35" spans="1:23" ht="14.4" customHeight="1" x14ac:dyDescent="0.3">
      <c r="A35" s="926" t="s">
        <v>5698</v>
      </c>
      <c r="B35" s="923">
        <v>4</v>
      </c>
      <c r="C35" s="924">
        <v>2.3199999999999998</v>
      </c>
      <c r="D35" s="864">
        <v>18.8</v>
      </c>
      <c r="E35" s="913">
        <v>2</v>
      </c>
      <c r="F35" s="914">
        <v>1.62</v>
      </c>
      <c r="G35" s="835">
        <v>31.5</v>
      </c>
      <c r="H35" s="918">
        <v>1</v>
      </c>
      <c r="I35" s="914">
        <v>1.1399999999999999</v>
      </c>
      <c r="J35" s="836">
        <v>40</v>
      </c>
      <c r="K35" s="917">
        <v>0.55000000000000004</v>
      </c>
      <c r="L35" s="918">
        <v>3</v>
      </c>
      <c r="M35" s="918">
        <v>25</v>
      </c>
      <c r="N35" s="919">
        <v>8.48</v>
      </c>
      <c r="O35" s="918" t="s">
        <v>5638</v>
      </c>
      <c r="P35" s="920" t="s">
        <v>5699</v>
      </c>
      <c r="Q35" s="921">
        <f t="shared" si="0"/>
        <v>-3</v>
      </c>
      <c r="R35" s="921">
        <f t="shared" si="0"/>
        <v>-1.18</v>
      </c>
      <c r="S35" s="911">
        <f t="shared" si="1"/>
        <v>8.48</v>
      </c>
      <c r="T35" s="911">
        <f t="shared" si="2"/>
        <v>40</v>
      </c>
      <c r="U35" s="911">
        <f t="shared" si="3"/>
        <v>31.52</v>
      </c>
      <c r="V35" s="922">
        <f t="shared" si="4"/>
        <v>4.7169811320754711</v>
      </c>
      <c r="W35" s="837">
        <v>32</v>
      </c>
    </row>
    <row r="36" spans="1:23" ht="14.4" customHeight="1" x14ac:dyDescent="0.3">
      <c r="A36" s="928" t="s">
        <v>5700</v>
      </c>
      <c r="B36" s="860">
        <v>1</v>
      </c>
      <c r="C36" s="861">
        <v>1.51</v>
      </c>
      <c r="D36" s="862">
        <v>6</v>
      </c>
      <c r="E36" s="880"/>
      <c r="F36" s="853"/>
      <c r="G36" s="854"/>
      <c r="H36" s="852"/>
      <c r="I36" s="853"/>
      <c r="J36" s="854"/>
      <c r="K36" s="855">
        <v>1.51</v>
      </c>
      <c r="L36" s="852">
        <v>4</v>
      </c>
      <c r="M36" s="852">
        <v>36</v>
      </c>
      <c r="N36" s="856">
        <v>11.99</v>
      </c>
      <c r="O36" s="852" t="s">
        <v>5638</v>
      </c>
      <c r="P36" s="878" t="s">
        <v>5701</v>
      </c>
      <c r="Q36" s="857">
        <f t="shared" si="0"/>
        <v>-1</v>
      </c>
      <c r="R36" s="857">
        <f t="shared" si="0"/>
        <v>-1.51</v>
      </c>
      <c r="S36" s="875" t="str">
        <f t="shared" si="1"/>
        <v/>
      </c>
      <c r="T36" s="875" t="str">
        <f t="shared" si="2"/>
        <v/>
      </c>
      <c r="U36" s="875" t="str">
        <f t="shared" si="3"/>
        <v/>
      </c>
      <c r="V36" s="879" t="str">
        <f t="shared" si="4"/>
        <v/>
      </c>
      <c r="W36" s="858"/>
    </row>
    <row r="37" spans="1:23" ht="14.4" customHeight="1" x14ac:dyDescent="0.3">
      <c r="A37" s="928" t="s">
        <v>5702</v>
      </c>
      <c r="B37" s="860">
        <v>1</v>
      </c>
      <c r="C37" s="861">
        <v>0.95</v>
      </c>
      <c r="D37" s="862">
        <v>18</v>
      </c>
      <c r="E37" s="880"/>
      <c r="F37" s="853"/>
      <c r="G37" s="854"/>
      <c r="H37" s="852"/>
      <c r="I37" s="853"/>
      <c r="J37" s="854"/>
      <c r="K37" s="855">
        <v>0.95</v>
      </c>
      <c r="L37" s="852">
        <v>3</v>
      </c>
      <c r="M37" s="852">
        <v>27</v>
      </c>
      <c r="N37" s="856">
        <v>9.14</v>
      </c>
      <c r="O37" s="852" t="s">
        <v>5638</v>
      </c>
      <c r="P37" s="878" t="s">
        <v>5703</v>
      </c>
      <c r="Q37" s="857">
        <f t="shared" si="0"/>
        <v>-1</v>
      </c>
      <c r="R37" s="857">
        <f t="shared" si="0"/>
        <v>-0.95</v>
      </c>
      <c r="S37" s="875" t="str">
        <f t="shared" si="1"/>
        <v/>
      </c>
      <c r="T37" s="875" t="str">
        <f t="shared" si="2"/>
        <v/>
      </c>
      <c r="U37" s="875" t="str">
        <f t="shared" si="3"/>
        <v/>
      </c>
      <c r="V37" s="879" t="str">
        <f t="shared" si="4"/>
        <v/>
      </c>
      <c r="W37" s="858"/>
    </row>
    <row r="38" spans="1:23" ht="14.4" customHeight="1" x14ac:dyDescent="0.3">
      <c r="A38" s="926" t="s">
        <v>5704</v>
      </c>
      <c r="B38" s="923">
        <v>1</v>
      </c>
      <c r="C38" s="924">
        <v>1.42</v>
      </c>
      <c r="D38" s="864">
        <v>37</v>
      </c>
      <c r="E38" s="913">
        <v>1</v>
      </c>
      <c r="F38" s="914">
        <v>1.42</v>
      </c>
      <c r="G38" s="835">
        <v>21</v>
      </c>
      <c r="H38" s="918"/>
      <c r="I38" s="914"/>
      <c r="J38" s="835"/>
      <c r="K38" s="917">
        <v>1.42</v>
      </c>
      <c r="L38" s="918">
        <v>4</v>
      </c>
      <c r="M38" s="918">
        <v>39</v>
      </c>
      <c r="N38" s="919">
        <v>12.88</v>
      </c>
      <c r="O38" s="918" t="s">
        <v>5638</v>
      </c>
      <c r="P38" s="920" t="s">
        <v>5705</v>
      </c>
      <c r="Q38" s="921">
        <f t="shared" si="0"/>
        <v>-1</v>
      </c>
      <c r="R38" s="921">
        <f t="shared" si="0"/>
        <v>-1.42</v>
      </c>
      <c r="S38" s="911" t="str">
        <f t="shared" si="1"/>
        <v/>
      </c>
      <c r="T38" s="911" t="str">
        <f t="shared" si="2"/>
        <v/>
      </c>
      <c r="U38" s="911" t="str">
        <f t="shared" si="3"/>
        <v/>
      </c>
      <c r="V38" s="922" t="str">
        <f t="shared" si="4"/>
        <v/>
      </c>
      <c r="W38" s="837"/>
    </row>
    <row r="39" spans="1:23" ht="14.4" customHeight="1" x14ac:dyDescent="0.3">
      <c r="A39" s="928" t="s">
        <v>5706</v>
      </c>
      <c r="B39" s="875"/>
      <c r="C39" s="876"/>
      <c r="D39" s="877"/>
      <c r="E39" s="849">
        <v>1</v>
      </c>
      <c r="F39" s="850">
        <v>0.75</v>
      </c>
      <c r="G39" s="851">
        <v>23</v>
      </c>
      <c r="H39" s="852"/>
      <c r="I39" s="853"/>
      <c r="J39" s="854"/>
      <c r="K39" s="855">
        <v>0.63</v>
      </c>
      <c r="L39" s="852">
        <v>2</v>
      </c>
      <c r="M39" s="852">
        <v>21</v>
      </c>
      <c r="N39" s="856">
        <v>7.01</v>
      </c>
      <c r="O39" s="852" t="s">
        <v>5638</v>
      </c>
      <c r="P39" s="878" t="s">
        <v>5707</v>
      </c>
      <c r="Q39" s="857">
        <f t="shared" si="0"/>
        <v>0</v>
      </c>
      <c r="R39" s="857">
        <f t="shared" si="0"/>
        <v>0</v>
      </c>
      <c r="S39" s="875" t="str">
        <f t="shared" si="1"/>
        <v/>
      </c>
      <c r="T39" s="875" t="str">
        <f t="shared" si="2"/>
        <v/>
      </c>
      <c r="U39" s="875" t="str">
        <f t="shared" si="3"/>
        <v/>
      </c>
      <c r="V39" s="879" t="str">
        <f t="shared" si="4"/>
        <v/>
      </c>
      <c r="W39" s="858"/>
    </row>
    <row r="40" spans="1:23" ht="14.4" customHeight="1" x14ac:dyDescent="0.3">
      <c r="A40" s="928" t="s">
        <v>5708</v>
      </c>
      <c r="B40" s="875"/>
      <c r="C40" s="876"/>
      <c r="D40" s="877"/>
      <c r="E40" s="880">
        <v>1</v>
      </c>
      <c r="F40" s="853">
        <v>2.14</v>
      </c>
      <c r="G40" s="854">
        <v>39</v>
      </c>
      <c r="H40" s="849">
        <v>2</v>
      </c>
      <c r="I40" s="850">
        <v>3.96</v>
      </c>
      <c r="J40" s="863">
        <v>36.5</v>
      </c>
      <c r="K40" s="855">
        <v>0.46</v>
      </c>
      <c r="L40" s="852">
        <v>1</v>
      </c>
      <c r="M40" s="852">
        <v>13</v>
      </c>
      <c r="N40" s="856">
        <v>4.22</v>
      </c>
      <c r="O40" s="852" t="s">
        <v>5638</v>
      </c>
      <c r="P40" s="878" t="s">
        <v>5709</v>
      </c>
      <c r="Q40" s="857">
        <f t="shared" si="0"/>
        <v>2</v>
      </c>
      <c r="R40" s="857">
        <f t="shared" si="0"/>
        <v>3.96</v>
      </c>
      <c r="S40" s="875">
        <f t="shared" si="1"/>
        <v>8.44</v>
      </c>
      <c r="T40" s="875">
        <f t="shared" si="2"/>
        <v>73</v>
      </c>
      <c r="U40" s="875">
        <f t="shared" si="3"/>
        <v>64.56</v>
      </c>
      <c r="V40" s="879">
        <f t="shared" si="4"/>
        <v>8.6492890995260669</v>
      </c>
      <c r="W40" s="858">
        <v>65</v>
      </c>
    </row>
    <row r="41" spans="1:23" ht="14.4" customHeight="1" x14ac:dyDescent="0.3">
      <c r="A41" s="926" t="s">
        <v>5710</v>
      </c>
      <c r="B41" s="911"/>
      <c r="C41" s="912"/>
      <c r="D41" s="868"/>
      <c r="E41" s="913">
        <v>1</v>
      </c>
      <c r="F41" s="914">
        <v>2.1800000000000002</v>
      </c>
      <c r="G41" s="835">
        <v>45</v>
      </c>
      <c r="H41" s="915">
        <v>1</v>
      </c>
      <c r="I41" s="916">
        <v>2.86</v>
      </c>
      <c r="J41" s="836">
        <v>56</v>
      </c>
      <c r="K41" s="917">
        <v>0.54</v>
      </c>
      <c r="L41" s="918">
        <v>2</v>
      </c>
      <c r="M41" s="918">
        <v>17</v>
      </c>
      <c r="N41" s="919">
        <v>5.53</v>
      </c>
      <c r="O41" s="918" t="s">
        <v>5638</v>
      </c>
      <c r="P41" s="920" t="s">
        <v>5711</v>
      </c>
      <c r="Q41" s="921">
        <f t="shared" si="0"/>
        <v>1</v>
      </c>
      <c r="R41" s="921">
        <f t="shared" si="0"/>
        <v>2.86</v>
      </c>
      <c r="S41" s="911">
        <f t="shared" si="1"/>
        <v>5.53</v>
      </c>
      <c r="T41" s="911">
        <f t="shared" si="2"/>
        <v>56</v>
      </c>
      <c r="U41" s="911">
        <f t="shared" si="3"/>
        <v>50.47</v>
      </c>
      <c r="V41" s="922">
        <f t="shared" si="4"/>
        <v>10.126582278481012</v>
      </c>
      <c r="W41" s="837">
        <v>50</v>
      </c>
    </row>
    <row r="42" spans="1:23" ht="14.4" customHeight="1" x14ac:dyDescent="0.3">
      <c r="A42" s="926" t="s">
        <v>5712</v>
      </c>
      <c r="B42" s="911"/>
      <c r="C42" s="912"/>
      <c r="D42" s="868"/>
      <c r="E42" s="913"/>
      <c r="F42" s="914"/>
      <c r="G42" s="835"/>
      <c r="H42" s="915">
        <v>1</v>
      </c>
      <c r="I42" s="916">
        <v>1.84</v>
      </c>
      <c r="J42" s="836">
        <v>36</v>
      </c>
      <c r="K42" s="917">
        <v>0.87</v>
      </c>
      <c r="L42" s="918">
        <v>2</v>
      </c>
      <c r="M42" s="918">
        <v>22</v>
      </c>
      <c r="N42" s="919">
        <v>7.46</v>
      </c>
      <c r="O42" s="918" t="s">
        <v>5638</v>
      </c>
      <c r="P42" s="920" t="s">
        <v>5713</v>
      </c>
      <c r="Q42" s="921">
        <f t="shared" si="0"/>
        <v>1</v>
      </c>
      <c r="R42" s="921">
        <f t="shared" si="0"/>
        <v>1.84</v>
      </c>
      <c r="S42" s="911">
        <f t="shared" si="1"/>
        <v>7.46</v>
      </c>
      <c r="T42" s="911">
        <f t="shared" si="2"/>
        <v>36</v>
      </c>
      <c r="U42" s="911">
        <f t="shared" si="3"/>
        <v>28.54</v>
      </c>
      <c r="V42" s="922">
        <f t="shared" si="4"/>
        <v>4.8257372654155493</v>
      </c>
      <c r="W42" s="837">
        <v>29</v>
      </c>
    </row>
    <row r="43" spans="1:23" ht="14.4" customHeight="1" x14ac:dyDescent="0.3">
      <c r="A43" s="927" t="s">
        <v>5714</v>
      </c>
      <c r="B43" s="869"/>
      <c r="C43" s="870"/>
      <c r="D43" s="871"/>
      <c r="E43" s="872">
        <v>2</v>
      </c>
      <c r="F43" s="839">
        <v>2.13</v>
      </c>
      <c r="G43" s="840">
        <v>25.5</v>
      </c>
      <c r="H43" s="841"/>
      <c r="I43" s="842"/>
      <c r="J43" s="843"/>
      <c r="K43" s="844">
        <v>0.77</v>
      </c>
      <c r="L43" s="845">
        <v>2</v>
      </c>
      <c r="M43" s="845">
        <v>21</v>
      </c>
      <c r="N43" s="846">
        <v>7.06</v>
      </c>
      <c r="O43" s="845" t="s">
        <v>5638</v>
      </c>
      <c r="P43" s="873" t="s">
        <v>5715</v>
      </c>
      <c r="Q43" s="847">
        <f t="shared" si="0"/>
        <v>0</v>
      </c>
      <c r="R43" s="847">
        <f t="shared" si="0"/>
        <v>0</v>
      </c>
      <c r="S43" s="869" t="str">
        <f t="shared" si="1"/>
        <v/>
      </c>
      <c r="T43" s="869" t="str">
        <f t="shared" si="2"/>
        <v/>
      </c>
      <c r="U43" s="869" t="str">
        <f t="shared" si="3"/>
        <v/>
      </c>
      <c r="V43" s="874" t="str">
        <f t="shared" si="4"/>
        <v/>
      </c>
      <c r="W43" s="848"/>
    </row>
    <row r="44" spans="1:23" ht="14.4" customHeight="1" x14ac:dyDescent="0.3">
      <c r="A44" s="926" t="s">
        <v>5716</v>
      </c>
      <c r="B44" s="911"/>
      <c r="C44" s="912"/>
      <c r="D44" s="868"/>
      <c r="E44" s="913">
        <v>2</v>
      </c>
      <c r="F44" s="914">
        <v>2.52</v>
      </c>
      <c r="G44" s="835">
        <v>26</v>
      </c>
      <c r="H44" s="915">
        <v>5</v>
      </c>
      <c r="I44" s="916">
        <v>6.34</v>
      </c>
      <c r="J44" s="836">
        <v>23.4</v>
      </c>
      <c r="K44" s="917">
        <v>1.26</v>
      </c>
      <c r="L44" s="918">
        <v>3</v>
      </c>
      <c r="M44" s="918">
        <v>31</v>
      </c>
      <c r="N44" s="919">
        <v>10.3</v>
      </c>
      <c r="O44" s="918" t="s">
        <v>5638</v>
      </c>
      <c r="P44" s="920" t="s">
        <v>5717</v>
      </c>
      <c r="Q44" s="921">
        <f t="shared" si="0"/>
        <v>5</v>
      </c>
      <c r="R44" s="921">
        <f t="shared" si="0"/>
        <v>6.34</v>
      </c>
      <c r="S44" s="911">
        <f t="shared" si="1"/>
        <v>51.5</v>
      </c>
      <c r="T44" s="911">
        <f t="shared" si="2"/>
        <v>117</v>
      </c>
      <c r="U44" s="911">
        <f t="shared" si="3"/>
        <v>65.5</v>
      </c>
      <c r="V44" s="922">
        <f t="shared" si="4"/>
        <v>2.2718446601941746</v>
      </c>
      <c r="W44" s="837">
        <v>66</v>
      </c>
    </row>
    <row r="45" spans="1:23" ht="14.4" customHeight="1" x14ac:dyDescent="0.3">
      <c r="A45" s="926" t="s">
        <v>5718</v>
      </c>
      <c r="B45" s="911">
        <v>1</v>
      </c>
      <c r="C45" s="912">
        <v>2.2400000000000002</v>
      </c>
      <c r="D45" s="868">
        <v>25</v>
      </c>
      <c r="E45" s="913"/>
      <c r="F45" s="914"/>
      <c r="G45" s="835"/>
      <c r="H45" s="915"/>
      <c r="I45" s="916"/>
      <c r="J45" s="838"/>
      <c r="K45" s="917">
        <v>2.2400000000000002</v>
      </c>
      <c r="L45" s="918">
        <v>4</v>
      </c>
      <c r="M45" s="918">
        <v>36</v>
      </c>
      <c r="N45" s="919">
        <v>11.91</v>
      </c>
      <c r="O45" s="918" t="s">
        <v>5638</v>
      </c>
      <c r="P45" s="920" t="s">
        <v>5719</v>
      </c>
      <c r="Q45" s="921">
        <f t="shared" si="0"/>
        <v>-1</v>
      </c>
      <c r="R45" s="921">
        <f t="shared" si="0"/>
        <v>-2.2400000000000002</v>
      </c>
      <c r="S45" s="911" t="str">
        <f t="shared" si="1"/>
        <v/>
      </c>
      <c r="T45" s="911" t="str">
        <f t="shared" si="2"/>
        <v/>
      </c>
      <c r="U45" s="911" t="str">
        <f t="shared" si="3"/>
        <v/>
      </c>
      <c r="V45" s="922" t="str">
        <f t="shared" si="4"/>
        <v/>
      </c>
      <c r="W45" s="837"/>
    </row>
    <row r="46" spans="1:23" ht="14.4" customHeight="1" x14ac:dyDescent="0.3">
      <c r="A46" s="927" t="s">
        <v>5720</v>
      </c>
      <c r="B46" s="869"/>
      <c r="C46" s="870"/>
      <c r="D46" s="871"/>
      <c r="E46" s="872">
        <v>1</v>
      </c>
      <c r="F46" s="839">
        <v>1.38</v>
      </c>
      <c r="G46" s="840">
        <v>33</v>
      </c>
      <c r="H46" s="841">
        <v>3</v>
      </c>
      <c r="I46" s="842">
        <v>1.83</v>
      </c>
      <c r="J46" s="859">
        <v>16.7</v>
      </c>
      <c r="K46" s="844">
        <v>0.24</v>
      </c>
      <c r="L46" s="845">
        <v>1</v>
      </c>
      <c r="M46" s="845">
        <v>9</v>
      </c>
      <c r="N46" s="846">
        <v>3.06</v>
      </c>
      <c r="O46" s="845" t="s">
        <v>5638</v>
      </c>
      <c r="P46" s="873" t="s">
        <v>5721</v>
      </c>
      <c r="Q46" s="847">
        <f t="shared" si="0"/>
        <v>3</v>
      </c>
      <c r="R46" s="847">
        <f t="shared" si="0"/>
        <v>1.83</v>
      </c>
      <c r="S46" s="869">
        <f t="shared" si="1"/>
        <v>9.18</v>
      </c>
      <c r="T46" s="869">
        <f t="shared" si="2"/>
        <v>50.099999999999994</v>
      </c>
      <c r="U46" s="869">
        <f t="shared" si="3"/>
        <v>40.919999999999995</v>
      </c>
      <c r="V46" s="874">
        <f t="shared" si="4"/>
        <v>5.4575163398692803</v>
      </c>
      <c r="W46" s="848">
        <v>41</v>
      </c>
    </row>
    <row r="47" spans="1:23" ht="14.4" customHeight="1" x14ac:dyDescent="0.3">
      <c r="A47" s="926" t="s">
        <v>5722</v>
      </c>
      <c r="B47" s="911"/>
      <c r="C47" s="912"/>
      <c r="D47" s="868"/>
      <c r="E47" s="913"/>
      <c r="F47" s="914"/>
      <c r="G47" s="835"/>
      <c r="H47" s="915">
        <v>1</v>
      </c>
      <c r="I47" s="916">
        <v>0.68</v>
      </c>
      <c r="J47" s="836">
        <v>20</v>
      </c>
      <c r="K47" s="917">
        <v>0.27</v>
      </c>
      <c r="L47" s="918">
        <v>1</v>
      </c>
      <c r="M47" s="918">
        <v>11</v>
      </c>
      <c r="N47" s="919">
        <v>3.51</v>
      </c>
      <c r="O47" s="918" t="s">
        <v>5638</v>
      </c>
      <c r="P47" s="920" t="s">
        <v>5723</v>
      </c>
      <c r="Q47" s="921">
        <f t="shared" si="0"/>
        <v>1</v>
      </c>
      <c r="R47" s="921">
        <f t="shared" si="0"/>
        <v>0.68</v>
      </c>
      <c r="S47" s="911">
        <f t="shared" si="1"/>
        <v>3.51</v>
      </c>
      <c r="T47" s="911">
        <f t="shared" si="2"/>
        <v>20</v>
      </c>
      <c r="U47" s="911">
        <f t="shared" si="3"/>
        <v>16.490000000000002</v>
      </c>
      <c r="V47" s="922">
        <f t="shared" si="4"/>
        <v>5.6980056980056988</v>
      </c>
      <c r="W47" s="837">
        <v>16</v>
      </c>
    </row>
    <row r="48" spans="1:23" ht="14.4" customHeight="1" x14ac:dyDescent="0.3">
      <c r="A48" s="926" t="s">
        <v>5724</v>
      </c>
      <c r="B48" s="911"/>
      <c r="C48" s="912"/>
      <c r="D48" s="868"/>
      <c r="E48" s="913"/>
      <c r="F48" s="914"/>
      <c r="G48" s="835"/>
      <c r="H48" s="915">
        <v>1</v>
      </c>
      <c r="I48" s="916">
        <v>1.21</v>
      </c>
      <c r="J48" s="836">
        <v>28</v>
      </c>
      <c r="K48" s="917">
        <v>0.46</v>
      </c>
      <c r="L48" s="918">
        <v>2</v>
      </c>
      <c r="M48" s="918">
        <v>15</v>
      </c>
      <c r="N48" s="919">
        <v>5.05</v>
      </c>
      <c r="O48" s="918" t="s">
        <v>5638</v>
      </c>
      <c r="P48" s="920" t="s">
        <v>5725</v>
      </c>
      <c r="Q48" s="921">
        <f t="shared" si="0"/>
        <v>1</v>
      </c>
      <c r="R48" s="921">
        <f t="shared" si="0"/>
        <v>1.21</v>
      </c>
      <c r="S48" s="911">
        <f t="shared" si="1"/>
        <v>5.05</v>
      </c>
      <c r="T48" s="911">
        <f t="shared" si="2"/>
        <v>28</v>
      </c>
      <c r="U48" s="911">
        <f t="shared" si="3"/>
        <v>22.95</v>
      </c>
      <c r="V48" s="922">
        <f t="shared" si="4"/>
        <v>5.544554455445545</v>
      </c>
      <c r="W48" s="837">
        <v>23</v>
      </c>
    </row>
    <row r="49" spans="1:23" ht="14.4" customHeight="1" x14ac:dyDescent="0.3">
      <c r="A49" s="927" t="s">
        <v>5726</v>
      </c>
      <c r="B49" s="865">
        <v>7</v>
      </c>
      <c r="C49" s="866">
        <v>5.41</v>
      </c>
      <c r="D49" s="867">
        <v>19.7</v>
      </c>
      <c r="E49" s="872"/>
      <c r="F49" s="839"/>
      <c r="G49" s="840"/>
      <c r="H49" s="845">
        <v>2</v>
      </c>
      <c r="I49" s="839">
        <v>1.84</v>
      </c>
      <c r="J49" s="859">
        <v>22.5</v>
      </c>
      <c r="K49" s="844">
        <v>0.37</v>
      </c>
      <c r="L49" s="845">
        <v>1</v>
      </c>
      <c r="M49" s="845">
        <v>12</v>
      </c>
      <c r="N49" s="846">
        <v>4.16</v>
      </c>
      <c r="O49" s="845" t="s">
        <v>5638</v>
      </c>
      <c r="P49" s="873" t="s">
        <v>5727</v>
      </c>
      <c r="Q49" s="847">
        <f t="shared" si="0"/>
        <v>-5</v>
      </c>
      <c r="R49" s="847">
        <f t="shared" si="0"/>
        <v>-3.5700000000000003</v>
      </c>
      <c r="S49" s="869">
        <f t="shared" si="1"/>
        <v>8.32</v>
      </c>
      <c r="T49" s="869">
        <f t="shared" si="2"/>
        <v>45</v>
      </c>
      <c r="U49" s="869">
        <f t="shared" si="3"/>
        <v>36.68</v>
      </c>
      <c r="V49" s="874">
        <f t="shared" si="4"/>
        <v>5.4086538461538458</v>
      </c>
      <c r="W49" s="848">
        <v>37</v>
      </c>
    </row>
    <row r="50" spans="1:23" ht="14.4" customHeight="1" x14ac:dyDescent="0.3">
      <c r="A50" s="926" t="s">
        <v>5728</v>
      </c>
      <c r="B50" s="923">
        <v>8</v>
      </c>
      <c r="C50" s="924">
        <v>5.93</v>
      </c>
      <c r="D50" s="864">
        <v>21.8</v>
      </c>
      <c r="E50" s="913">
        <v>3</v>
      </c>
      <c r="F50" s="914">
        <v>2.09</v>
      </c>
      <c r="G50" s="835">
        <v>19.7</v>
      </c>
      <c r="H50" s="918">
        <v>4</v>
      </c>
      <c r="I50" s="914">
        <v>2.9</v>
      </c>
      <c r="J50" s="836">
        <v>21</v>
      </c>
      <c r="K50" s="917">
        <v>0.49</v>
      </c>
      <c r="L50" s="918">
        <v>2</v>
      </c>
      <c r="M50" s="918">
        <v>20</v>
      </c>
      <c r="N50" s="919">
        <v>6.61</v>
      </c>
      <c r="O50" s="918" t="s">
        <v>5638</v>
      </c>
      <c r="P50" s="920" t="s">
        <v>5729</v>
      </c>
      <c r="Q50" s="921">
        <f t="shared" si="0"/>
        <v>-4</v>
      </c>
      <c r="R50" s="921">
        <f t="shared" si="0"/>
        <v>-3.03</v>
      </c>
      <c r="S50" s="911">
        <f t="shared" si="1"/>
        <v>26.44</v>
      </c>
      <c r="T50" s="911">
        <f t="shared" si="2"/>
        <v>84</v>
      </c>
      <c r="U50" s="911">
        <f t="shared" si="3"/>
        <v>57.56</v>
      </c>
      <c r="V50" s="922">
        <f t="shared" si="4"/>
        <v>3.1770045385779122</v>
      </c>
      <c r="W50" s="837">
        <v>58</v>
      </c>
    </row>
    <row r="51" spans="1:23" ht="14.4" customHeight="1" x14ac:dyDescent="0.3">
      <c r="A51" s="926" t="s">
        <v>5730</v>
      </c>
      <c r="B51" s="923">
        <v>9</v>
      </c>
      <c r="C51" s="924">
        <v>6.62</v>
      </c>
      <c r="D51" s="864">
        <v>19.8</v>
      </c>
      <c r="E51" s="913"/>
      <c r="F51" s="914"/>
      <c r="G51" s="835"/>
      <c r="H51" s="918">
        <v>3</v>
      </c>
      <c r="I51" s="914">
        <v>2.44</v>
      </c>
      <c r="J51" s="836">
        <v>25.3</v>
      </c>
      <c r="K51" s="917">
        <v>0.69</v>
      </c>
      <c r="L51" s="918">
        <v>3</v>
      </c>
      <c r="M51" s="918">
        <v>27</v>
      </c>
      <c r="N51" s="919">
        <v>8.99</v>
      </c>
      <c r="O51" s="918" t="s">
        <v>5638</v>
      </c>
      <c r="P51" s="920" t="s">
        <v>5731</v>
      </c>
      <c r="Q51" s="921">
        <f t="shared" si="0"/>
        <v>-6</v>
      </c>
      <c r="R51" s="921">
        <f t="shared" si="0"/>
        <v>-4.18</v>
      </c>
      <c r="S51" s="911">
        <f t="shared" si="1"/>
        <v>26.97</v>
      </c>
      <c r="T51" s="911">
        <f t="shared" si="2"/>
        <v>75.900000000000006</v>
      </c>
      <c r="U51" s="911">
        <f t="shared" si="3"/>
        <v>48.930000000000007</v>
      </c>
      <c r="V51" s="922">
        <f t="shared" si="4"/>
        <v>2.8142380422691882</v>
      </c>
      <c r="W51" s="837">
        <v>49</v>
      </c>
    </row>
    <row r="52" spans="1:23" ht="14.4" customHeight="1" x14ac:dyDescent="0.3">
      <c r="A52" s="927" t="s">
        <v>5732</v>
      </c>
      <c r="B52" s="869">
        <v>1</v>
      </c>
      <c r="C52" s="870">
        <v>1.17</v>
      </c>
      <c r="D52" s="871">
        <v>12</v>
      </c>
      <c r="E52" s="841"/>
      <c r="F52" s="842"/>
      <c r="G52" s="843"/>
      <c r="H52" s="845"/>
      <c r="I52" s="839"/>
      <c r="J52" s="840"/>
      <c r="K52" s="844">
        <v>0.71</v>
      </c>
      <c r="L52" s="845">
        <v>1</v>
      </c>
      <c r="M52" s="845">
        <v>9</v>
      </c>
      <c r="N52" s="846">
        <v>3.04</v>
      </c>
      <c r="O52" s="845" t="s">
        <v>5638</v>
      </c>
      <c r="P52" s="873" t="s">
        <v>5733</v>
      </c>
      <c r="Q52" s="847">
        <f t="shared" si="0"/>
        <v>-1</v>
      </c>
      <c r="R52" s="847">
        <f t="shared" si="0"/>
        <v>-1.17</v>
      </c>
      <c r="S52" s="869" t="str">
        <f t="shared" si="1"/>
        <v/>
      </c>
      <c r="T52" s="869" t="str">
        <f t="shared" si="2"/>
        <v/>
      </c>
      <c r="U52" s="869" t="str">
        <f t="shared" si="3"/>
        <v/>
      </c>
      <c r="V52" s="874" t="str">
        <f t="shared" si="4"/>
        <v/>
      </c>
      <c r="W52" s="848"/>
    </row>
    <row r="53" spans="1:23" ht="14.4" customHeight="1" x14ac:dyDescent="0.3">
      <c r="A53" s="926" t="s">
        <v>5734</v>
      </c>
      <c r="B53" s="911"/>
      <c r="C53" s="912"/>
      <c r="D53" s="868"/>
      <c r="E53" s="915">
        <v>1</v>
      </c>
      <c r="F53" s="916">
        <v>2.41</v>
      </c>
      <c r="G53" s="838">
        <v>22</v>
      </c>
      <c r="H53" s="918"/>
      <c r="I53" s="914"/>
      <c r="J53" s="835"/>
      <c r="K53" s="917">
        <v>0.74</v>
      </c>
      <c r="L53" s="918">
        <v>1</v>
      </c>
      <c r="M53" s="918">
        <v>10</v>
      </c>
      <c r="N53" s="919">
        <v>3.33</v>
      </c>
      <c r="O53" s="918" t="s">
        <v>5638</v>
      </c>
      <c r="P53" s="920" t="s">
        <v>5735</v>
      </c>
      <c r="Q53" s="921">
        <f t="shared" si="0"/>
        <v>0</v>
      </c>
      <c r="R53" s="921">
        <f t="shared" si="0"/>
        <v>0</v>
      </c>
      <c r="S53" s="911" t="str">
        <f t="shared" si="1"/>
        <v/>
      </c>
      <c r="T53" s="911" t="str">
        <f t="shared" si="2"/>
        <v/>
      </c>
      <c r="U53" s="911" t="str">
        <f t="shared" si="3"/>
        <v/>
      </c>
      <c r="V53" s="922" t="str">
        <f t="shared" si="4"/>
        <v/>
      </c>
      <c r="W53" s="837"/>
    </row>
    <row r="54" spans="1:23" ht="14.4" customHeight="1" x14ac:dyDescent="0.3">
      <c r="A54" s="927" t="s">
        <v>5736</v>
      </c>
      <c r="B54" s="869"/>
      <c r="C54" s="870"/>
      <c r="D54" s="871"/>
      <c r="E54" s="841">
        <v>1</v>
      </c>
      <c r="F54" s="842">
        <v>0.77</v>
      </c>
      <c r="G54" s="843">
        <v>21</v>
      </c>
      <c r="H54" s="845"/>
      <c r="I54" s="839"/>
      <c r="J54" s="840"/>
      <c r="K54" s="844">
        <v>0.45</v>
      </c>
      <c r="L54" s="845">
        <v>2</v>
      </c>
      <c r="M54" s="845">
        <v>15</v>
      </c>
      <c r="N54" s="846">
        <v>4.87</v>
      </c>
      <c r="O54" s="845" t="s">
        <v>5638</v>
      </c>
      <c r="P54" s="873" t="s">
        <v>5737</v>
      </c>
      <c r="Q54" s="847">
        <f t="shared" si="0"/>
        <v>0</v>
      </c>
      <c r="R54" s="847">
        <f t="shared" si="0"/>
        <v>0</v>
      </c>
      <c r="S54" s="869" t="str">
        <f t="shared" si="1"/>
        <v/>
      </c>
      <c r="T54" s="869" t="str">
        <f t="shared" si="2"/>
        <v/>
      </c>
      <c r="U54" s="869" t="str">
        <f t="shared" si="3"/>
        <v/>
      </c>
      <c r="V54" s="874" t="str">
        <f t="shared" si="4"/>
        <v/>
      </c>
      <c r="W54" s="848"/>
    </row>
    <row r="55" spans="1:23" ht="14.4" customHeight="1" x14ac:dyDescent="0.3">
      <c r="A55" s="927" t="s">
        <v>5738</v>
      </c>
      <c r="B55" s="869"/>
      <c r="C55" s="870"/>
      <c r="D55" s="871"/>
      <c r="E55" s="872"/>
      <c r="F55" s="839"/>
      <c r="G55" s="840"/>
      <c r="H55" s="841">
        <v>4</v>
      </c>
      <c r="I55" s="842">
        <v>2.27</v>
      </c>
      <c r="J55" s="859">
        <v>18.5</v>
      </c>
      <c r="K55" s="844">
        <v>0.4</v>
      </c>
      <c r="L55" s="845">
        <v>2</v>
      </c>
      <c r="M55" s="845">
        <v>17</v>
      </c>
      <c r="N55" s="846">
        <v>5.74</v>
      </c>
      <c r="O55" s="845" t="s">
        <v>5638</v>
      </c>
      <c r="P55" s="873" t="s">
        <v>5739</v>
      </c>
      <c r="Q55" s="847">
        <f t="shared" si="0"/>
        <v>4</v>
      </c>
      <c r="R55" s="847">
        <f t="shared" si="0"/>
        <v>2.27</v>
      </c>
      <c r="S55" s="869">
        <f t="shared" si="1"/>
        <v>22.96</v>
      </c>
      <c r="T55" s="869">
        <f t="shared" si="2"/>
        <v>74</v>
      </c>
      <c r="U55" s="869">
        <f t="shared" si="3"/>
        <v>51.04</v>
      </c>
      <c r="V55" s="874">
        <f t="shared" si="4"/>
        <v>3.2229965156794425</v>
      </c>
      <c r="W55" s="848">
        <v>51</v>
      </c>
    </row>
    <row r="56" spans="1:23" ht="14.4" customHeight="1" x14ac:dyDescent="0.3">
      <c r="A56" s="926" t="s">
        <v>5740</v>
      </c>
      <c r="B56" s="911">
        <v>1</v>
      </c>
      <c r="C56" s="912">
        <v>0.46</v>
      </c>
      <c r="D56" s="868">
        <v>17</v>
      </c>
      <c r="E56" s="913"/>
      <c r="F56" s="914"/>
      <c r="G56" s="835"/>
      <c r="H56" s="915"/>
      <c r="I56" s="916"/>
      <c r="J56" s="838"/>
      <c r="K56" s="917">
        <v>0.46</v>
      </c>
      <c r="L56" s="918">
        <v>2</v>
      </c>
      <c r="M56" s="918">
        <v>20</v>
      </c>
      <c r="N56" s="919">
        <v>6.77</v>
      </c>
      <c r="O56" s="918" t="s">
        <v>5638</v>
      </c>
      <c r="P56" s="920" t="s">
        <v>5741</v>
      </c>
      <c r="Q56" s="921">
        <f t="shared" si="0"/>
        <v>-1</v>
      </c>
      <c r="R56" s="921">
        <f t="shared" si="0"/>
        <v>-0.46</v>
      </c>
      <c r="S56" s="911" t="str">
        <f t="shared" si="1"/>
        <v/>
      </c>
      <c r="T56" s="911" t="str">
        <f t="shared" si="2"/>
        <v/>
      </c>
      <c r="U56" s="911" t="str">
        <f t="shared" si="3"/>
        <v/>
      </c>
      <c r="V56" s="922" t="str">
        <f t="shared" si="4"/>
        <v/>
      </c>
      <c r="W56" s="837"/>
    </row>
    <row r="57" spans="1:23" ht="14.4" customHeight="1" x14ac:dyDescent="0.3">
      <c r="A57" s="928" t="s">
        <v>5742</v>
      </c>
      <c r="B57" s="875"/>
      <c r="C57" s="876"/>
      <c r="D57" s="877"/>
      <c r="E57" s="849">
        <v>1</v>
      </c>
      <c r="F57" s="850">
        <v>0.31</v>
      </c>
      <c r="G57" s="851">
        <v>8</v>
      </c>
      <c r="H57" s="852"/>
      <c r="I57" s="853"/>
      <c r="J57" s="854"/>
      <c r="K57" s="855">
        <v>0.31</v>
      </c>
      <c r="L57" s="852">
        <v>2</v>
      </c>
      <c r="M57" s="852">
        <v>14</v>
      </c>
      <c r="N57" s="856">
        <v>4.71</v>
      </c>
      <c r="O57" s="852" t="s">
        <v>5638</v>
      </c>
      <c r="P57" s="878" t="s">
        <v>5743</v>
      </c>
      <c r="Q57" s="857">
        <f t="shared" si="0"/>
        <v>0</v>
      </c>
      <c r="R57" s="857">
        <f t="shared" si="0"/>
        <v>0</v>
      </c>
      <c r="S57" s="875" t="str">
        <f t="shared" si="1"/>
        <v/>
      </c>
      <c r="T57" s="875" t="str">
        <f t="shared" si="2"/>
        <v/>
      </c>
      <c r="U57" s="875" t="str">
        <f t="shared" si="3"/>
        <v/>
      </c>
      <c r="V57" s="879" t="str">
        <f t="shared" si="4"/>
        <v/>
      </c>
      <c r="W57" s="858"/>
    </row>
    <row r="58" spans="1:23" ht="14.4" customHeight="1" x14ac:dyDescent="0.3">
      <c r="A58" s="928" t="s">
        <v>5744</v>
      </c>
      <c r="B58" s="875"/>
      <c r="C58" s="876"/>
      <c r="D58" s="877"/>
      <c r="E58" s="849">
        <v>1</v>
      </c>
      <c r="F58" s="850">
        <v>0.77</v>
      </c>
      <c r="G58" s="851">
        <v>22</v>
      </c>
      <c r="H58" s="852"/>
      <c r="I58" s="853"/>
      <c r="J58" s="854"/>
      <c r="K58" s="855">
        <v>0.47</v>
      </c>
      <c r="L58" s="852">
        <v>2</v>
      </c>
      <c r="M58" s="852">
        <v>16</v>
      </c>
      <c r="N58" s="856">
        <v>5.43</v>
      </c>
      <c r="O58" s="852" t="s">
        <v>5638</v>
      </c>
      <c r="P58" s="878" t="s">
        <v>5745</v>
      </c>
      <c r="Q58" s="857">
        <f t="shared" si="0"/>
        <v>0</v>
      </c>
      <c r="R58" s="857">
        <f t="shared" si="0"/>
        <v>0</v>
      </c>
      <c r="S58" s="875" t="str">
        <f t="shared" si="1"/>
        <v/>
      </c>
      <c r="T58" s="875" t="str">
        <f t="shared" si="2"/>
        <v/>
      </c>
      <c r="U58" s="875" t="str">
        <f t="shared" si="3"/>
        <v/>
      </c>
      <c r="V58" s="879" t="str">
        <f t="shared" si="4"/>
        <v/>
      </c>
      <c r="W58" s="858"/>
    </row>
    <row r="59" spans="1:23" ht="14.4" customHeight="1" x14ac:dyDescent="0.3">
      <c r="A59" s="927" t="s">
        <v>5746</v>
      </c>
      <c r="B59" s="869"/>
      <c r="C59" s="870"/>
      <c r="D59" s="871"/>
      <c r="E59" s="872">
        <v>1</v>
      </c>
      <c r="F59" s="839">
        <v>0.95</v>
      </c>
      <c r="G59" s="840">
        <v>30</v>
      </c>
      <c r="H59" s="841">
        <v>2</v>
      </c>
      <c r="I59" s="842">
        <v>0.95</v>
      </c>
      <c r="J59" s="859">
        <v>17.5</v>
      </c>
      <c r="K59" s="844">
        <v>0.48</v>
      </c>
      <c r="L59" s="845">
        <v>2</v>
      </c>
      <c r="M59" s="845">
        <v>20</v>
      </c>
      <c r="N59" s="846">
        <v>6.77</v>
      </c>
      <c r="O59" s="845" t="s">
        <v>5638</v>
      </c>
      <c r="P59" s="873" t="s">
        <v>5747</v>
      </c>
      <c r="Q59" s="847">
        <f t="shared" si="0"/>
        <v>2</v>
      </c>
      <c r="R59" s="847">
        <f t="shared" si="0"/>
        <v>0.95</v>
      </c>
      <c r="S59" s="869">
        <f t="shared" si="1"/>
        <v>13.54</v>
      </c>
      <c r="T59" s="869">
        <f t="shared" si="2"/>
        <v>35</v>
      </c>
      <c r="U59" s="869">
        <f t="shared" si="3"/>
        <v>21.46</v>
      </c>
      <c r="V59" s="874">
        <f t="shared" si="4"/>
        <v>2.58493353028065</v>
      </c>
      <c r="W59" s="848">
        <v>21</v>
      </c>
    </row>
    <row r="60" spans="1:23" ht="14.4" customHeight="1" x14ac:dyDescent="0.3">
      <c r="A60" s="928" t="s">
        <v>5748</v>
      </c>
      <c r="B60" s="875"/>
      <c r="C60" s="876"/>
      <c r="D60" s="877"/>
      <c r="E60" s="880"/>
      <c r="F60" s="853"/>
      <c r="G60" s="854"/>
      <c r="H60" s="849">
        <v>1</v>
      </c>
      <c r="I60" s="850">
        <v>2.74</v>
      </c>
      <c r="J60" s="863">
        <v>36</v>
      </c>
      <c r="K60" s="855">
        <v>1.42</v>
      </c>
      <c r="L60" s="852">
        <v>4</v>
      </c>
      <c r="M60" s="852">
        <v>33</v>
      </c>
      <c r="N60" s="856">
        <v>11.11</v>
      </c>
      <c r="O60" s="852" t="s">
        <v>5638</v>
      </c>
      <c r="P60" s="878" t="s">
        <v>5749</v>
      </c>
      <c r="Q60" s="857">
        <f t="shared" si="0"/>
        <v>1</v>
      </c>
      <c r="R60" s="857">
        <f t="shared" si="0"/>
        <v>2.74</v>
      </c>
      <c r="S60" s="875">
        <f t="shared" si="1"/>
        <v>11.11</v>
      </c>
      <c r="T60" s="875">
        <f t="shared" si="2"/>
        <v>36</v>
      </c>
      <c r="U60" s="875">
        <f t="shared" si="3"/>
        <v>24.89</v>
      </c>
      <c r="V60" s="879">
        <f t="shared" si="4"/>
        <v>3.2403240324032403</v>
      </c>
      <c r="W60" s="858">
        <v>25</v>
      </c>
    </row>
    <row r="61" spans="1:23" ht="14.4" customHeight="1" x14ac:dyDescent="0.3">
      <c r="A61" s="928" t="s">
        <v>5750</v>
      </c>
      <c r="B61" s="875">
        <v>1</v>
      </c>
      <c r="C61" s="876">
        <v>0.88</v>
      </c>
      <c r="D61" s="877">
        <v>31</v>
      </c>
      <c r="E61" s="880">
        <v>3</v>
      </c>
      <c r="F61" s="853">
        <v>2.5099999999999998</v>
      </c>
      <c r="G61" s="854">
        <v>20.7</v>
      </c>
      <c r="H61" s="849">
        <v>6</v>
      </c>
      <c r="I61" s="850">
        <v>5.1100000000000003</v>
      </c>
      <c r="J61" s="863">
        <v>24.7</v>
      </c>
      <c r="K61" s="855">
        <v>0.84</v>
      </c>
      <c r="L61" s="852">
        <v>3</v>
      </c>
      <c r="M61" s="852">
        <v>30</v>
      </c>
      <c r="N61" s="856">
        <v>9.9600000000000009</v>
      </c>
      <c r="O61" s="852" t="s">
        <v>5638</v>
      </c>
      <c r="P61" s="878" t="s">
        <v>5751</v>
      </c>
      <c r="Q61" s="857">
        <f t="shared" si="0"/>
        <v>5</v>
      </c>
      <c r="R61" s="857">
        <f t="shared" si="0"/>
        <v>4.2300000000000004</v>
      </c>
      <c r="S61" s="875">
        <f t="shared" si="1"/>
        <v>59.760000000000005</v>
      </c>
      <c r="T61" s="875">
        <f t="shared" si="2"/>
        <v>148.19999999999999</v>
      </c>
      <c r="U61" s="875">
        <f t="shared" si="3"/>
        <v>88.439999999999984</v>
      </c>
      <c r="V61" s="879">
        <f t="shared" si="4"/>
        <v>2.4799196787148592</v>
      </c>
      <c r="W61" s="858">
        <v>88</v>
      </c>
    </row>
    <row r="62" spans="1:23" ht="14.4" customHeight="1" x14ac:dyDescent="0.3">
      <c r="A62" s="926" t="s">
        <v>5752</v>
      </c>
      <c r="B62" s="911">
        <v>7</v>
      </c>
      <c r="C62" s="912">
        <v>6.77</v>
      </c>
      <c r="D62" s="868">
        <v>22.6</v>
      </c>
      <c r="E62" s="913">
        <v>9</v>
      </c>
      <c r="F62" s="914">
        <v>8.76</v>
      </c>
      <c r="G62" s="835">
        <v>25.8</v>
      </c>
      <c r="H62" s="915">
        <v>12</v>
      </c>
      <c r="I62" s="916">
        <v>12.65</v>
      </c>
      <c r="J62" s="836">
        <v>26.8</v>
      </c>
      <c r="K62" s="917">
        <v>0.93</v>
      </c>
      <c r="L62" s="918">
        <v>4</v>
      </c>
      <c r="M62" s="918">
        <v>33</v>
      </c>
      <c r="N62" s="919">
        <v>11.01</v>
      </c>
      <c r="O62" s="918" t="s">
        <v>5638</v>
      </c>
      <c r="P62" s="920" t="s">
        <v>5753</v>
      </c>
      <c r="Q62" s="921">
        <f t="shared" si="0"/>
        <v>5</v>
      </c>
      <c r="R62" s="921">
        <f t="shared" si="0"/>
        <v>5.8800000000000008</v>
      </c>
      <c r="S62" s="911">
        <f t="shared" si="1"/>
        <v>132.12</v>
      </c>
      <c r="T62" s="911">
        <f t="shared" si="2"/>
        <v>321.60000000000002</v>
      </c>
      <c r="U62" s="911">
        <f t="shared" si="3"/>
        <v>189.48000000000002</v>
      </c>
      <c r="V62" s="922">
        <f t="shared" si="4"/>
        <v>2.4341507720254314</v>
      </c>
      <c r="W62" s="837">
        <v>190</v>
      </c>
    </row>
    <row r="63" spans="1:23" ht="14.4" customHeight="1" x14ac:dyDescent="0.3">
      <c r="A63" s="926" t="s">
        <v>5754</v>
      </c>
      <c r="B63" s="911">
        <v>9</v>
      </c>
      <c r="C63" s="912">
        <v>10.87</v>
      </c>
      <c r="D63" s="868">
        <v>25.7</v>
      </c>
      <c r="E63" s="913">
        <v>3</v>
      </c>
      <c r="F63" s="914">
        <v>3.53</v>
      </c>
      <c r="G63" s="835">
        <v>26.7</v>
      </c>
      <c r="H63" s="915">
        <v>6</v>
      </c>
      <c r="I63" s="916">
        <v>9.2799999999999994</v>
      </c>
      <c r="J63" s="836">
        <v>30.2</v>
      </c>
      <c r="K63" s="917">
        <v>1.05</v>
      </c>
      <c r="L63" s="918">
        <v>4</v>
      </c>
      <c r="M63" s="918">
        <v>34</v>
      </c>
      <c r="N63" s="919">
        <v>11.31</v>
      </c>
      <c r="O63" s="918" t="s">
        <v>5638</v>
      </c>
      <c r="P63" s="920" t="s">
        <v>5755</v>
      </c>
      <c r="Q63" s="921">
        <f t="shared" si="0"/>
        <v>-3</v>
      </c>
      <c r="R63" s="921">
        <f t="shared" si="0"/>
        <v>-1.5899999999999999</v>
      </c>
      <c r="S63" s="911">
        <f t="shared" si="1"/>
        <v>67.86</v>
      </c>
      <c r="T63" s="911">
        <f t="shared" si="2"/>
        <v>181.2</v>
      </c>
      <c r="U63" s="911">
        <f t="shared" si="3"/>
        <v>113.33999999999999</v>
      </c>
      <c r="V63" s="922">
        <f t="shared" si="4"/>
        <v>2.6702033598585322</v>
      </c>
      <c r="W63" s="837">
        <v>113</v>
      </c>
    </row>
    <row r="64" spans="1:23" ht="14.4" customHeight="1" x14ac:dyDescent="0.3">
      <c r="A64" s="928" t="s">
        <v>5756</v>
      </c>
      <c r="B64" s="875"/>
      <c r="C64" s="876"/>
      <c r="D64" s="877"/>
      <c r="E64" s="880">
        <v>1</v>
      </c>
      <c r="F64" s="853">
        <v>0.77</v>
      </c>
      <c r="G64" s="854">
        <v>25</v>
      </c>
      <c r="H64" s="849">
        <v>4</v>
      </c>
      <c r="I64" s="850">
        <v>3.9</v>
      </c>
      <c r="J64" s="863">
        <v>26.3</v>
      </c>
      <c r="K64" s="855">
        <v>0.67</v>
      </c>
      <c r="L64" s="852">
        <v>3</v>
      </c>
      <c r="M64" s="852">
        <v>23</v>
      </c>
      <c r="N64" s="856">
        <v>7.75</v>
      </c>
      <c r="O64" s="852" t="s">
        <v>5638</v>
      </c>
      <c r="P64" s="878" t="s">
        <v>5757</v>
      </c>
      <c r="Q64" s="857">
        <f t="shared" si="0"/>
        <v>4</v>
      </c>
      <c r="R64" s="857">
        <f t="shared" si="0"/>
        <v>3.9</v>
      </c>
      <c r="S64" s="875">
        <f t="shared" si="1"/>
        <v>31</v>
      </c>
      <c r="T64" s="875">
        <f t="shared" si="2"/>
        <v>105.2</v>
      </c>
      <c r="U64" s="875">
        <f t="shared" si="3"/>
        <v>74.2</v>
      </c>
      <c r="V64" s="879">
        <f t="shared" si="4"/>
        <v>3.3935483870967742</v>
      </c>
      <c r="W64" s="858">
        <v>74</v>
      </c>
    </row>
    <row r="65" spans="1:23" ht="14.4" customHeight="1" x14ac:dyDescent="0.3">
      <c r="A65" s="926" t="s">
        <v>5758</v>
      </c>
      <c r="B65" s="911"/>
      <c r="C65" s="912"/>
      <c r="D65" s="868"/>
      <c r="E65" s="913">
        <v>1</v>
      </c>
      <c r="F65" s="914">
        <v>1.51</v>
      </c>
      <c r="G65" s="835">
        <v>35</v>
      </c>
      <c r="H65" s="915"/>
      <c r="I65" s="916"/>
      <c r="J65" s="838"/>
      <c r="K65" s="917">
        <v>1.04</v>
      </c>
      <c r="L65" s="918">
        <v>3</v>
      </c>
      <c r="M65" s="918">
        <v>29</v>
      </c>
      <c r="N65" s="919">
        <v>9.6999999999999993</v>
      </c>
      <c r="O65" s="918" t="s">
        <v>5638</v>
      </c>
      <c r="P65" s="920" t="s">
        <v>5759</v>
      </c>
      <c r="Q65" s="921">
        <f t="shared" si="0"/>
        <v>0</v>
      </c>
      <c r="R65" s="921">
        <f t="shared" si="0"/>
        <v>0</v>
      </c>
      <c r="S65" s="911" t="str">
        <f t="shared" si="1"/>
        <v/>
      </c>
      <c r="T65" s="911" t="str">
        <f t="shared" si="2"/>
        <v/>
      </c>
      <c r="U65" s="911" t="str">
        <f t="shared" si="3"/>
        <v/>
      </c>
      <c r="V65" s="922" t="str">
        <f t="shared" si="4"/>
        <v/>
      </c>
      <c r="W65" s="837"/>
    </row>
    <row r="66" spans="1:23" ht="14.4" customHeight="1" x14ac:dyDescent="0.3">
      <c r="A66" s="927" t="s">
        <v>5760</v>
      </c>
      <c r="B66" s="869"/>
      <c r="C66" s="870"/>
      <c r="D66" s="871"/>
      <c r="E66" s="841">
        <v>1</v>
      </c>
      <c r="F66" s="842">
        <v>0.92</v>
      </c>
      <c r="G66" s="843">
        <v>31</v>
      </c>
      <c r="H66" s="845"/>
      <c r="I66" s="839"/>
      <c r="J66" s="840"/>
      <c r="K66" s="844">
        <v>0.92</v>
      </c>
      <c r="L66" s="845">
        <v>4</v>
      </c>
      <c r="M66" s="845">
        <v>33</v>
      </c>
      <c r="N66" s="846">
        <v>11</v>
      </c>
      <c r="O66" s="845" t="s">
        <v>5638</v>
      </c>
      <c r="P66" s="873" t="s">
        <v>5761</v>
      </c>
      <c r="Q66" s="847">
        <f t="shared" si="0"/>
        <v>0</v>
      </c>
      <c r="R66" s="847">
        <f t="shared" si="0"/>
        <v>0</v>
      </c>
      <c r="S66" s="869" t="str">
        <f t="shared" si="1"/>
        <v/>
      </c>
      <c r="T66" s="869" t="str">
        <f t="shared" si="2"/>
        <v/>
      </c>
      <c r="U66" s="869" t="str">
        <f t="shared" si="3"/>
        <v/>
      </c>
      <c r="V66" s="874" t="str">
        <f t="shared" si="4"/>
        <v/>
      </c>
      <c r="W66" s="848"/>
    </row>
    <row r="67" spans="1:23" ht="14.4" customHeight="1" x14ac:dyDescent="0.3">
      <c r="A67" s="928" t="s">
        <v>5762</v>
      </c>
      <c r="B67" s="875"/>
      <c r="C67" s="876"/>
      <c r="D67" s="877"/>
      <c r="E67" s="849">
        <v>1</v>
      </c>
      <c r="F67" s="850">
        <v>0.93</v>
      </c>
      <c r="G67" s="851">
        <v>30</v>
      </c>
      <c r="H67" s="852"/>
      <c r="I67" s="853"/>
      <c r="J67" s="854"/>
      <c r="K67" s="855">
        <v>0.88</v>
      </c>
      <c r="L67" s="852">
        <v>3</v>
      </c>
      <c r="M67" s="852">
        <v>29</v>
      </c>
      <c r="N67" s="856">
        <v>9.81</v>
      </c>
      <c r="O67" s="852" t="s">
        <v>5638</v>
      </c>
      <c r="P67" s="878" t="s">
        <v>5763</v>
      </c>
      <c r="Q67" s="857">
        <f t="shared" si="0"/>
        <v>0</v>
      </c>
      <c r="R67" s="857">
        <f t="shared" si="0"/>
        <v>0</v>
      </c>
      <c r="S67" s="875" t="str">
        <f t="shared" si="1"/>
        <v/>
      </c>
      <c r="T67" s="875" t="str">
        <f t="shared" si="2"/>
        <v/>
      </c>
      <c r="U67" s="875" t="str">
        <f t="shared" si="3"/>
        <v/>
      </c>
      <c r="V67" s="879" t="str">
        <f t="shared" si="4"/>
        <v/>
      </c>
      <c r="W67" s="858"/>
    </row>
    <row r="68" spans="1:23" ht="14.4" customHeight="1" x14ac:dyDescent="0.3">
      <c r="A68" s="926" t="s">
        <v>5764</v>
      </c>
      <c r="B68" s="911"/>
      <c r="C68" s="912"/>
      <c r="D68" s="868"/>
      <c r="E68" s="915">
        <v>2</v>
      </c>
      <c r="F68" s="916">
        <v>1.94</v>
      </c>
      <c r="G68" s="838">
        <v>20.5</v>
      </c>
      <c r="H68" s="918"/>
      <c r="I68" s="914"/>
      <c r="J68" s="835"/>
      <c r="K68" s="917">
        <v>0.97</v>
      </c>
      <c r="L68" s="918">
        <v>4</v>
      </c>
      <c r="M68" s="918">
        <v>36</v>
      </c>
      <c r="N68" s="919">
        <v>12.07</v>
      </c>
      <c r="O68" s="918" t="s">
        <v>5638</v>
      </c>
      <c r="P68" s="920" t="s">
        <v>5765</v>
      </c>
      <c r="Q68" s="921">
        <f t="shared" si="0"/>
        <v>0</v>
      </c>
      <c r="R68" s="921">
        <f t="shared" si="0"/>
        <v>0</v>
      </c>
      <c r="S68" s="911" t="str">
        <f t="shared" si="1"/>
        <v/>
      </c>
      <c r="T68" s="911" t="str">
        <f t="shared" si="2"/>
        <v/>
      </c>
      <c r="U68" s="911" t="str">
        <f t="shared" si="3"/>
        <v/>
      </c>
      <c r="V68" s="922" t="str">
        <f t="shared" si="4"/>
        <v/>
      </c>
      <c r="W68" s="837"/>
    </row>
    <row r="69" spans="1:23" ht="14.4" customHeight="1" x14ac:dyDescent="0.3">
      <c r="A69" s="926" t="s">
        <v>5766</v>
      </c>
      <c r="B69" s="911">
        <v>1</v>
      </c>
      <c r="C69" s="912">
        <v>1.6</v>
      </c>
      <c r="D69" s="868">
        <v>42</v>
      </c>
      <c r="E69" s="915">
        <v>1</v>
      </c>
      <c r="F69" s="916">
        <v>8.93</v>
      </c>
      <c r="G69" s="838">
        <v>134</v>
      </c>
      <c r="H69" s="918"/>
      <c r="I69" s="914"/>
      <c r="J69" s="835"/>
      <c r="K69" s="917">
        <v>1.42</v>
      </c>
      <c r="L69" s="918">
        <v>4</v>
      </c>
      <c r="M69" s="918">
        <v>39</v>
      </c>
      <c r="N69" s="919">
        <v>12.93</v>
      </c>
      <c r="O69" s="918" t="s">
        <v>5638</v>
      </c>
      <c r="P69" s="920" t="s">
        <v>5767</v>
      </c>
      <c r="Q69" s="921">
        <f t="shared" si="0"/>
        <v>-1</v>
      </c>
      <c r="R69" s="921">
        <f t="shared" si="0"/>
        <v>-1.6</v>
      </c>
      <c r="S69" s="911" t="str">
        <f t="shared" si="1"/>
        <v/>
      </c>
      <c r="T69" s="911" t="str">
        <f t="shared" si="2"/>
        <v/>
      </c>
      <c r="U69" s="911" t="str">
        <f t="shared" si="3"/>
        <v/>
      </c>
      <c r="V69" s="922" t="str">
        <f t="shared" si="4"/>
        <v/>
      </c>
      <c r="W69" s="837"/>
    </row>
    <row r="70" spans="1:23" ht="14.4" customHeight="1" x14ac:dyDescent="0.3">
      <c r="A70" s="928" t="s">
        <v>5768</v>
      </c>
      <c r="B70" s="860">
        <v>2</v>
      </c>
      <c r="C70" s="861">
        <v>1.39</v>
      </c>
      <c r="D70" s="862">
        <v>15</v>
      </c>
      <c r="E70" s="880">
        <v>5</v>
      </c>
      <c r="F70" s="853">
        <v>3.95</v>
      </c>
      <c r="G70" s="854">
        <v>22.6</v>
      </c>
      <c r="H70" s="852">
        <v>1</v>
      </c>
      <c r="I70" s="853">
        <v>0.67</v>
      </c>
      <c r="J70" s="863">
        <v>22</v>
      </c>
      <c r="K70" s="855">
        <v>0.67</v>
      </c>
      <c r="L70" s="852">
        <v>3</v>
      </c>
      <c r="M70" s="852">
        <v>25</v>
      </c>
      <c r="N70" s="856">
        <v>8.4</v>
      </c>
      <c r="O70" s="852" t="s">
        <v>5638</v>
      </c>
      <c r="P70" s="878" t="s">
        <v>5769</v>
      </c>
      <c r="Q70" s="857">
        <f t="shared" ref="Q70:R133" si="5">H70-B70</f>
        <v>-1</v>
      </c>
      <c r="R70" s="857">
        <f t="shared" si="5"/>
        <v>-0.71999999999999986</v>
      </c>
      <c r="S70" s="875">
        <f t="shared" ref="S70:S133" si="6">IF(H70=0,"",H70*N70)</f>
        <v>8.4</v>
      </c>
      <c r="T70" s="875">
        <f t="shared" ref="T70:T133" si="7">IF(H70=0,"",H70*J70)</f>
        <v>22</v>
      </c>
      <c r="U70" s="875">
        <f t="shared" ref="U70:U133" si="8">IF(H70=0,"",T70-S70)</f>
        <v>13.6</v>
      </c>
      <c r="V70" s="879">
        <f t="shared" ref="V70:V133" si="9">IF(H70=0,"",T70/S70)</f>
        <v>2.6190476190476191</v>
      </c>
      <c r="W70" s="858">
        <v>14</v>
      </c>
    </row>
    <row r="71" spans="1:23" ht="14.4" customHeight="1" x14ac:dyDescent="0.3">
      <c r="A71" s="926" t="s">
        <v>5770</v>
      </c>
      <c r="B71" s="923">
        <v>8</v>
      </c>
      <c r="C71" s="924">
        <v>13.07</v>
      </c>
      <c r="D71" s="864">
        <v>24.5</v>
      </c>
      <c r="E71" s="913">
        <v>7</v>
      </c>
      <c r="F71" s="914">
        <v>9.0399999999999991</v>
      </c>
      <c r="G71" s="835">
        <v>37.700000000000003</v>
      </c>
      <c r="H71" s="918">
        <v>8</v>
      </c>
      <c r="I71" s="914">
        <v>6.69</v>
      </c>
      <c r="J71" s="836">
        <v>23.8</v>
      </c>
      <c r="K71" s="917">
        <v>0.81</v>
      </c>
      <c r="L71" s="918">
        <v>4</v>
      </c>
      <c r="M71" s="918">
        <v>33</v>
      </c>
      <c r="N71" s="919">
        <v>10.88</v>
      </c>
      <c r="O71" s="918" t="s">
        <v>5638</v>
      </c>
      <c r="P71" s="920" t="s">
        <v>5771</v>
      </c>
      <c r="Q71" s="921">
        <f t="shared" si="5"/>
        <v>0</v>
      </c>
      <c r="R71" s="921">
        <f t="shared" si="5"/>
        <v>-6.38</v>
      </c>
      <c r="S71" s="911">
        <f t="shared" si="6"/>
        <v>87.04</v>
      </c>
      <c r="T71" s="911">
        <f t="shared" si="7"/>
        <v>190.4</v>
      </c>
      <c r="U71" s="911">
        <f t="shared" si="8"/>
        <v>103.36</v>
      </c>
      <c r="V71" s="922">
        <f t="shared" si="9"/>
        <v>2.1875</v>
      </c>
      <c r="W71" s="837">
        <v>104</v>
      </c>
    </row>
    <row r="72" spans="1:23" ht="14.4" customHeight="1" x14ac:dyDescent="0.3">
      <c r="A72" s="926" t="s">
        <v>5772</v>
      </c>
      <c r="B72" s="923">
        <v>7</v>
      </c>
      <c r="C72" s="924">
        <v>8.0500000000000007</v>
      </c>
      <c r="D72" s="864">
        <v>20.9</v>
      </c>
      <c r="E72" s="913">
        <v>3</v>
      </c>
      <c r="F72" s="914">
        <v>5.77</v>
      </c>
      <c r="G72" s="835">
        <v>49</v>
      </c>
      <c r="H72" s="918">
        <v>6</v>
      </c>
      <c r="I72" s="914">
        <v>11.21</v>
      </c>
      <c r="J72" s="836">
        <v>38.700000000000003</v>
      </c>
      <c r="K72" s="917">
        <v>1.1200000000000001</v>
      </c>
      <c r="L72" s="918">
        <v>4</v>
      </c>
      <c r="M72" s="918">
        <v>38</v>
      </c>
      <c r="N72" s="919">
        <v>12.79</v>
      </c>
      <c r="O72" s="918" t="s">
        <v>5638</v>
      </c>
      <c r="P72" s="920" t="s">
        <v>5773</v>
      </c>
      <c r="Q72" s="921">
        <f t="shared" si="5"/>
        <v>-1</v>
      </c>
      <c r="R72" s="921">
        <f t="shared" si="5"/>
        <v>3.16</v>
      </c>
      <c r="S72" s="911">
        <f t="shared" si="6"/>
        <v>76.739999999999995</v>
      </c>
      <c r="T72" s="911">
        <f t="shared" si="7"/>
        <v>232.20000000000002</v>
      </c>
      <c r="U72" s="911">
        <f t="shared" si="8"/>
        <v>155.46000000000004</v>
      </c>
      <c r="V72" s="922">
        <f t="shared" si="9"/>
        <v>3.0258014073494923</v>
      </c>
      <c r="W72" s="837">
        <v>155</v>
      </c>
    </row>
    <row r="73" spans="1:23" ht="14.4" customHeight="1" x14ac:dyDescent="0.3">
      <c r="A73" s="927" t="s">
        <v>5774</v>
      </c>
      <c r="B73" s="869">
        <v>1</v>
      </c>
      <c r="C73" s="870">
        <v>0.92</v>
      </c>
      <c r="D73" s="871">
        <v>33</v>
      </c>
      <c r="E73" s="872"/>
      <c r="F73" s="839"/>
      <c r="G73" s="840"/>
      <c r="H73" s="841">
        <v>2</v>
      </c>
      <c r="I73" s="842">
        <v>1.55</v>
      </c>
      <c r="J73" s="859">
        <v>30</v>
      </c>
      <c r="K73" s="844">
        <v>0.54</v>
      </c>
      <c r="L73" s="845">
        <v>3</v>
      </c>
      <c r="M73" s="845">
        <v>24</v>
      </c>
      <c r="N73" s="846">
        <v>8.09</v>
      </c>
      <c r="O73" s="845" t="s">
        <v>5638</v>
      </c>
      <c r="P73" s="873" t="s">
        <v>5775</v>
      </c>
      <c r="Q73" s="847">
        <f t="shared" si="5"/>
        <v>1</v>
      </c>
      <c r="R73" s="847">
        <f t="shared" si="5"/>
        <v>0.63</v>
      </c>
      <c r="S73" s="869">
        <f t="shared" si="6"/>
        <v>16.18</v>
      </c>
      <c r="T73" s="869">
        <f t="shared" si="7"/>
        <v>60</v>
      </c>
      <c r="U73" s="869">
        <f t="shared" si="8"/>
        <v>43.82</v>
      </c>
      <c r="V73" s="874">
        <f t="shared" si="9"/>
        <v>3.7082818294190361</v>
      </c>
      <c r="W73" s="848">
        <v>44</v>
      </c>
    </row>
    <row r="74" spans="1:23" ht="14.4" customHeight="1" x14ac:dyDescent="0.3">
      <c r="A74" s="926" t="s">
        <v>5776</v>
      </c>
      <c r="B74" s="911">
        <v>1</v>
      </c>
      <c r="C74" s="912">
        <v>0.64</v>
      </c>
      <c r="D74" s="868">
        <v>18</v>
      </c>
      <c r="E74" s="913"/>
      <c r="F74" s="914"/>
      <c r="G74" s="835"/>
      <c r="H74" s="915">
        <v>2</v>
      </c>
      <c r="I74" s="916">
        <v>1.39</v>
      </c>
      <c r="J74" s="836">
        <v>27</v>
      </c>
      <c r="K74" s="917">
        <v>0.64</v>
      </c>
      <c r="L74" s="918">
        <v>3</v>
      </c>
      <c r="M74" s="918">
        <v>29</v>
      </c>
      <c r="N74" s="919">
        <v>9.6199999999999992</v>
      </c>
      <c r="O74" s="918" t="s">
        <v>5638</v>
      </c>
      <c r="P74" s="920" t="s">
        <v>5777</v>
      </c>
      <c r="Q74" s="921">
        <f t="shared" si="5"/>
        <v>1</v>
      </c>
      <c r="R74" s="921">
        <f t="shared" si="5"/>
        <v>0.74999999999999989</v>
      </c>
      <c r="S74" s="911">
        <f t="shared" si="6"/>
        <v>19.239999999999998</v>
      </c>
      <c r="T74" s="911">
        <f t="shared" si="7"/>
        <v>54</v>
      </c>
      <c r="U74" s="911">
        <f t="shared" si="8"/>
        <v>34.760000000000005</v>
      </c>
      <c r="V74" s="922">
        <f t="shared" si="9"/>
        <v>2.8066528066528069</v>
      </c>
      <c r="W74" s="837">
        <v>35</v>
      </c>
    </row>
    <row r="75" spans="1:23" ht="14.4" customHeight="1" x14ac:dyDescent="0.3">
      <c r="A75" s="926" t="s">
        <v>5778</v>
      </c>
      <c r="B75" s="911">
        <v>2</v>
      </c>
      <c r="C75" s="912">
        <v>1.68</v>
      </c>
      <c r="D75" s="868">
        <v>26</v>
      </c>
      <c r="E75" s="913">
        <v>1</v>
      </c>
      <c r="F75" s="914">
        <v>0.99</v>
      </c>
      <c r="G75" s="835">
        <v>37</v>
      </c>
      <c r="H75" s="915"/>
      <c r="I75" s="916"/>
      <c r="J75" s="838"/>
      <c r="K75" s="917">
        <v>0.82</v>
      </c>
      <c r="L75" s="918">
        <v>4</v>
      </c>
      <c r="M75" s="918">
        <v>33</v>
      </c>
      <c r="N75" s="919">
        <v>10.94</v>
      </c>
      <c r="O75" s="918" t="s">
        <v>5638</v>
      </c>
      <c r="P75" s="920" t="s">
        <v>5779</v>
      </c>
      <c r="Q75" s="921">
        <f t="shared" si="5"/>
        <v>-2</v>
      </c>
      <c r="R75" s="921">
        <f t="shared" si="5"/>
        <v>-1.68</v>
      </c>
      <c r="S75" s="911" t="str">
        <f t="shared" si="6"/>
        <v/>
      </c>
      <c r="T75" s="911" t="str">
        <f t="shared" si="7"/>
        <v/>
      </c>
      <c r="U75" s="911" t="str">
        <f t="shared" si="8"/>
        <v/>
      </c>
      <c r="V75" s="922" t="str">
        <f t="shared" si="9"/>
        <v/>
      </c>
      <c r="W75" s="837"/>
    </row>
    <row r="76" spans="1:23" ht="14.4" customHeight="1" x14ac:dyDescent="0.3">
      <c r="A76" s="928" t="s">
        <v>5780</v>
      </c>
      <c r="B76" s="875"/>
      <c r="C76" s="876"/>
      <c r="D76" s="877"/>
      <c r="E76" s="880"/>
      <c r="F76" s="853"/>
      <c r="G76" s="854"/>
      <c r="H76" s="849">
        <v>1</v>
      </c>
      <c r="I76" s="850">
        <v>2.02</v>
      </c>
      <c r="J76" s="863">
        <v>43</v>
      </c>
      <c r="K76" s="855">
        <v>0.91</v>
      </c>
      <c r="L76" s="852">
        <v>3</v>
      </c>
      <c r="M76" s="852">
        <v>30</v>
      </c>
      <c r="N76" s="856">
        <v>9.93</v>
      </c>
      <c r="O76" s="852" t="s">
        <v>5638</v>
      </c>
      <c r="P76" s="878" t="s">
        <v>5781</v>
      </c>
      <c r="Q76" s="857">
        <f t="shared" si="5"/>
        <v>1</v>
      </c>
      <c r="R76" s="857">
        <f t="shared" si="5"/>
        <v>2.02</v>
      </c>
      <c r="S76" s="875">
        <f t="shared" si="6"/>
        <v>9.93</v>
      </c>
      <c r="T76" s="875">
        <f t="shared" si="7"/>
        <v>43</v>
      </c>
      <c r="U76" s="875">
        <f t="shared" si="8"/>
        <v>33.07</v>
      </c>
      <c r="V76" s="879">
        <f t="shared" si="9"/>
        <v>4.3303121852970801</v>
      </c>
      <c r="W76" s="858">
        <v>33</v>
      </c>
    </row>
    <row r="77" spans="1:23" ht="14.4" customHeight="1" x14ac:dyDescent="0.3">
      <c r="A77" s="926" t="s">
        <v>5782</v>
      </c>
      <c r="B77" s="911">
        <v>1</v>
      </c>
      <c r="C77" s="912">
        <v>2.63</v>
      </c>
      <c r="D77" s="868">
        <v>57</v>
      </c>
      <c r="E77" s="913"/>
      <c r="F77" s="914"/>
      <c r="G77" s="835"/>
      <c r="H77" s="915"/>
      <c r="I77" s="916"/>
      <c r="J77" s="838"/>
      <c r="K77" s="917">
        <v>1.25</v>
      </c>
      <c r="L77" s="918">
        <v>4</v>
      </c>
      <c r="M77" s="918">
        <v>39</v>
      </c>
      <c r="N77" s="919">
        <v>12.94</v>
      </c>
      <c r="O77" s="918" t="s">
        <v>5638</v>
      </c>
      <c r="P77" s="920" t="s">
        <v>5783</v>
      </c>
      <c r="Q77" s="921">
        <f t="shared" si="5"/>
        <v>-1</v>
      </c>
      <c r="R77" s="921">
        <f t="shared" si="5"/>
        <v>-2.63</v>
      </c>
      <c r="S77" s="911" t="str">
        <f t="shared" si="6"/>
        <v/>
      </c>
      <c r="T77" s="911" t="str">
        <f t="shared" si="7"/>
        <v/>
      </c>
      <c r="U77" s="911" t="str">
        <f t="shared" si="8"/>
        <v/>
      </c>
      <c r="V77" s="922" t="str">
        <f t="shared" si="9"/>
        <v/>
      </c>
      <c r="W77" s="837"/>
    </row>
    <row r="78" spans="1:23" ht="14.4" customHeight="1" x14ac:dyDescent="0.3">
      <c r="A78" s="928" t="s">
        <v>5784</v>
      </c>
      <c r="B78" s="875">
        <v>2</v>
      </c>
      <c r="C78" s="876">
        <v>2.68</v>
      </c>
      <c r="D78" s="877">
        <v>32</v>
      </c>
      <c r="E78" s="849">
        <v>3</v>
      </c>
      <c r="F78" s="850">
        <v>5.89</v>
      </c>
      <c r="G78" s="851">
        <v>42</v>
      </c>
      <c r="H78" s="852">
        <v>1</v>
      </c>
      <c r="I78" s="853">
        <v>0.47</v>
      </c>
      <c r="J78" s="863">
        <v>8</v>
      </c>
      <c r="K78" s="855">
        <v>0.47</v>
      </c>
      <c r="L78" s="852">
        <v>2</v>
      </c>
      <c r="M78" s="852">
        <v>16</v>
      </c>
      <c r="N78" s="856">
        <v>5.45</v>
      </c>
      <c r="O78" s="852" t="s">
        <v>5638</v>
      </c>
      <c r="P78" s="878" t="s">
        <v>5785</v>
      </c>
      <c r="Q78" s="857">
        <f t="shared" si="5"/>
        <v>-1</v>
      </c>
      <c r="R78" s="857">
        <f t="shared" si="5"/>
        <v>-2.21</v>
      </c>
      <c r="S78" s="875">
        <f t="shared" si="6"/>
        <v>5.45</v>
      </c>
      <c r="T78" s="875">
        <f t="shared" si="7"/>
        <v>8</v>
      </c>
      <c r="U78" s="875">
        <f t="shared" si="8"/>
        <v>2.5499999999999998</v>
      </c>
      <c r="V78" s="879">
        <f t="shared" si="9"/>
        <v>1.4678899082568806</v>
      </c>
      <c r="W78" s="858">
        <v>3</v>
      </c>
    </row>
    <row r="79" spans="1:23" ht="14.4" customHeight="1" x14ac:dyDescent="0.3">
      <c r="A79" s="926" t="s">
        <v>5786</v>
      </c>
      <c r="B79" s="911">
        <v>5</v>
      </c>
      <c r="C79" s="912">
        <v>3.28</v>
      </c>
      <c r="D79" s="868">
        <v>22.6</v>
      </c>
      <c r="E79" s="915">
        <v>6</v>
      </c>
      <c r="F79" s="916">
        <v>4.9400000000000004</v>
      </c>
      <c r="G79" s="838">
        <v>27.5</v>
      </c>
      <c r="H79" s="918">
        <v>2</v>
      </c>
      <c r="I79" s="914">
        <v>1.17</v>
      </c>
      <c r="J79" s="836">
        <v>17</v>
      </c>
      <c r="K79" s="917">
        <v>0.59</v>
      </c>
      <c r="L79" s="918">
        <v>3</v>
      </c>
      <c r="M79" s="918">
        <v>23</v>
      </c>
      <c r="N79" s="919">
        <v>7.59</v>
      </c>
      <c r="O79" s="918" t="s">
        <v>5638</v>
      </c>
      <c r="P79" s="920" t="s">
        <v>5787</v>
      </c>
      <c r="Q79" s="921">
        <f t="shared" si="5"/>
        <v>-3</v>
      </c>
      <c r="R79" s="921">
        <f t="shared" si="5"/>
        <v>-2.11</v>
      </c>
      <c r="S79" s="911">
        <f t="shared" si="6"/>
        <v>15.18</v>
      </c>
      <c r="T79" s="911">
        <f t="shared" si="7"/>
        <v>34</v>
      </c>
      <c r="U79" s="911">
        <f t="shared" si="8"/>
        <v>18.82</v>
      </c>
      <c r="V79" s="922">
        <f t="shared" si="9"/>
        <v>2.2397891963109355</v>
      </c>
      <c r="W79" s="837">
        <v>19</v>
      </c>
    </row>
    <row r="80" spans="1:23" ht="14.4" customHeight="1" x14ac:dyDescent="0.3">
      <c r="A80" s="926" t="s">
        <v>5788</v>
      </c>
      <c r="B80" s="911">
        <v>2</v>
      </c>
      <c r="C80" s="912">
        <v>1.59</v>
      </c>
      <c r="D80" s="868">
        <v>19.5</v>
      </c>
      <c r="E80" s="915">
        <v>4</v>
      </c>
      <c r="F80" s="916">
        <v>3.84</v>
      </c>
      <c r="G80" s="838">
        <v>27.8</v>
      </c>
      <c r="H80" s="918"/>
      <c r="I80" s="914"/>
      <c r="J80" s="835"/>
      <c r="K80" s="917">
        <v>0.79</v>
      </c>
      <c r="L80" s="918">
        <v>3</v>
      </c>
      <c r="M80" s="918">
        <v>27</v>
      </c>
      <c r="N80" s="919">
        <v>8.9499999999999993</v>
      </c>
      <c r="O80" s="918" t="s">
        <v>5638</v>
      </c>
      <c r="P80" s="920" t="s">
        <v>5789</v>
      </c>
      <c r="Q80" s="921">
        <f t="shared" si="5"/>
        <v>-2</v>
      </c>
      <c r="R80" s="921">
        <f t="shared" si="5"/>
        <v>-1.59</v>
      </c>
      <c r="S80" s="911" t="str">
        <f t="shared" si="6"/>
        <v/>
      </c>
      <c r="T80" s="911" t="str">
        <f t="shared" si="7"/>
        <v/>
      </c>
      <c r="U80" s="911" t="str">
        <f t="shared" si="8"/>
        <v/>
      </c>
      <c r="V80" s="922" t="str">
        <f t="shared" si="9"/>
        <v/>
      </c>
      <c r="W80" s="837"/>
    </row>
    <row r="81" spans="1:23" ht="14.4" customHeight="1" x14ac:dyDescent="0.3">
      <c r="A81" s="928" t="s">
        <v>5790</v>
      </c>
      <c r="B81" s="875"/>
      <c r="C81" s="876"/>
      <c r="D81" s="877"/>
      <c r="E81" s="880"/>
      <c r="F81" s="853"/>
      <c r="G81" s="854"/>
      <c r="H81" s="849">
        <v>1</v>
      </c>
      <c r="I81" s="850">
        <v>0.41</v>
      </c>
      <c r="J81" s="863">
        <v>5</v>
      </c>
      <c r="K81" s="855">
        <v>0.41</v>
      </c>
      <c r="L81" s="852">
        <v>1</v>
      </c>
      <c r="M81" s="852">
        <v>5</v>
      </c>
      <c r="N81" s="856">
        <v>2.4900000000000002</v>
      </c>
      <c r="O81" s="852" t="s">
        <v>5638</v>
      </c>
      <c r="P81" s="878" t="s">
        <v>5791</v>
      </c>
      <c r="Q81" s="857">
        <f t="shared" si="5"/>
        <v>1</v>
      </c>
      <c r="R81" s="857">
        <f t="shared" si="5"/>
        <v>0.41</v>
      </c>
      <c r="S81" s="875">
        <f t="shared" si="6"/>
        <v>2.4900000000000002</v>
      </c>
      <c r="T81" s="875">
        <f t="shared" si="7"/>
        <v>5</v>
      </c>
      <c r="U81" s="875">
        <f t="shared" si="8"/>
        <v>2.5099999999999998</v>
      </c>
      <c r="V81" s="879">
        <f t="shared" si="9"/>
        <v>2.0080321285140559</v>
      </c>
      <c r="W81" s="858">
        <v>3</v>
      </c>
    </row>
    <row r="82" spans="1:23" ht="14.4" customHeight="1" x14ac:dyDescent="0.3">
      <c r="A82" s="928" t="s">
        <v>5792</v>
      </c>
      <c r="B82" s="875"/>
      <c r="C82" s="876"/>
      <c r="D82" s="877"/>
      <c r="E82" s="880"/>
      <c r="F82" s="853"/>
      <c r="G82" s="854"/>
      <c r="H82" s="849">
        <v>1</v>
      </c>
      <c r="I82" s="850">
        <v>31.64</v>
      </c>
      <c r="J82" s="863">
        <v>25</v>
      </c>
      <c r="K82" s="855">
        <v>31.46</v>
      </c>
      <c r="L82" s="852">
        <v>2</v>
      </c>
      <c r="M82" s="852">
        <v>22</v>
      </c>
      <c r="N82" s="856">
        <v>7.49</v>
      </c>
      <c r="O82" s="852" t="s">
        <v>5378</v>
      </c>
      <c r="P82" s="878" t="s">
        <v>5793</v>
      </c>
      <c r="Q82" s="857">
        <f t="shared" si="5"/>
        <v>1</v>
      </c>
      <c r="R82" s="857">
        <f t="shared" si="5"/>
        <v>31.64</v>
      </c>
      <c r="S82" s="875">
        <f t="shared" si="6"/>
        <v>7.49</v>
      </c>
      <c r="T82" s="875">
        <f t="shared" si="7"/>
        <v>25</v>
      </c>
      <c r="U82" s="875">
        <f t="shared" si="8"/>
        <v>17.509999999999998</v>
      </c>
      <c r="V82" s="879">
        <f t="shared" si="9"/>
        <v>3.3377837116154874</v>
      </c>
      <c r="W82" s="858">
        <v>18</v>
      </c>
    </row>
    <row r="83" spans="1:23" ht="14.4" customHeight="1" x14ac:dyDescent="0.3">
      <c r="A83" s="928" t="s">
        <v>5794</v>
      </c>
      <c r="B83" s="875"/>
      <c r="C83" s="876"/>
      <c r="D83" s="877"/>
      <c r="E83" s="849">
        <v>2</v>
      </c>
      <c r="F83" s="850">
        <v>23.88</v>
      </c>
      <c r="G83" s="851">
        <v>37</v>
      </c>
      <c r="H83" s="852"/>
      <c r="I83" s="853"/>
      <c r="J83" s="854"/>
      <c r="K83" s="855">
        <v>10.97</v>
      </c>
      <c r="L83" s="852">
        <v>5</v>
      </c>
      <c r="M83" s="852">
        <v>42</v>
      </c>
      <c r="N83" s="856">
        <v>13.91</v>
      </c>
      <c r="O83" s="852" t="s">
        <v>5638</v>
      </c>
      <c r="P83" s="878" t="s">
        <v>5795</v>
      </c>
      <c r="Q83" s="857">
        <f t="shared" si="5"/>
        <v>0</v>
      </c>
      <c r="R83" s="857">
        <f t="shared" si="5"/>
        <v>0</v>
      </c>
      <c r="S83" s="875" t="str">
        <f t="shared" si="6"/>
        <v/>
      </c>
      <c r="T83" s="875" t="str">
        <f t="shared" si="7"/>
        <v/>
      </c>
      <c r="U83" s="875" t="str">
        <f t="shared" si="8"/>
        <v/>
      </c>
      <c r="V83" s="879" t="str">
        <f t="shared" si="9"/>
        <v/>
      </c>
      <c r="W83" s="858"/>
    </row>
    <row r="84" spans="1:23" ht="14.4" customHeight="1" x14ac:dyDescent="0.3">
      <c r="A84" s="926" t="s">
        <v>5796</v>
      </c>
      <c r="B84" s="911">
        <v>1</v>
      </c>
      <c r="C84" s="912">
        <v>23.67</v>
      </c>
      <c r="D84" s="868">
        <v>85</v>
      </c>
      <c r="E84" s="915"/>
      <c r="F84" s="916"/>
      <c r="G84" s="838"/>
      <c r="H84" s="918"/>
      <c r="I84" s="914"/>
      <c r="J84" s="835"/>
      <c r="K84" s="917">
        <v>12.28</v>
      </c>
      <c r="L84" s="918">
        <v>6</v>
      </c>
      <c r="M84" s="918">
        <v>52</v>
      </c>
      <c r="N84" s="919">
        <v>17.27</v>
      </c>
      <c r="O84" s="918" t="s">
        <v>5638</v>
      </c>
      <c r="P84" s="920" t="s">
        <v>5797</v>
      </c>
      <c r="Q84" s="921">
        <f t="shared" si="5"/>
        <v>-1</v>
      </c>
      <c r="R84" s="921">
        <f t="shared" si="5"/>
        <v>-23.67</v>
      </c>
      <c r="S84" s="911" t="str">
        <f t="shared" si="6"/>
        <v/>
      </c>
      <c r="T84" s="911" t="str">
        <f t="shared" si="7"/>
        <v/>
      </c>
      <c r="U84" s="911" t="str">
        <f t="shared" si="8"/>
        <v/>
      </c>
      <c r="V84" s="922" t="str">
        <f t="shared" si="9"/>
        <v/>
      </c>
      <c r="W84" s="837"/>
    </row>
    <row r="85" spans="1:23" ht="14.4" customHeight="1" x14ac:dyDescent="0.3">
      <c r="A85" s="927" t="s">
        <v>5798</v>
      </c>
      <c r="B85" s="865">
        <v>1</v>
      </c>
      <c r="C85" s="866">
        <v>5.25</v>
      </c>
      <c r="D85" s="867">
        <v>30</v>
      </c>
      <c r="E85" s="872"/>
      <c r="F85" s="839"/>
      <c r="G85" s="840"/>
      <c r="H85" s="845"/>
      <c r="I85" s="839"/>
      <c r="J85" s="840"/>
      <c r="K85" s="844">
        <v>6.57</v>
      </c>
      <c r="L85" s="845">
        <v>5</v>
      </c>
      <c r="M85" s="845">
        <v>41</v>
      </c>
      <c r="N85" s="846">
        <v>13.61</v>
      </c>
      <c r="O85" s="845" t="s">
        <v>5638</v>
      </c>
      <c r="P85" s="873" t="s">
        <v>5799</v>
      </c>
      <c r="Q85" s="847">
        <f t="shared" si="5"/>
        <v>-1</v>
      </c>
      <c r="R85" s="847">
        <f t="shared" si="5"/>
        <v>-5.25</v>
      </c>
      <c r="S85" s="869" t="str">
        <f t="shared" si="6"/>
        <v/>
      </c>
      <c r="T85" s="869" t="str">
        <f t="shared" si="7"/>
        <v/>
      </c>
      <c r="U85" s="869" t="str">
        <f t="shared" si="8"/>
        <v/>
      </c>
      <c r="V85" s="874" t="str">
        <f t="shared" si="9"/>
        <v/>
      </c>
      <c r="W85" s="848"/>
    </row>
    <row r="86" spans="1:23" ht="14.4" customHeight="1" x14ac:dyDescent="0.3">
      <c r="A86" s="926" t="s">
        <v>5800</v>
      </c>
      <c r="B86" s="923">
        <v>1</v>
      </c>
      <c r="C86" s="924">
        <v>9.77</v>
      </c>
      <c r="D86" s="864">
        <v>43</v>
      </c>
      <c r="E86" s="913"/>
      <c r="F86" s="914"/>
      <c r="G86" s="835"/>
      <c r="H86" s="918"/>
      <c r="I86" s="914"/>
      <c r="J86" s="835"/>
      <c r="K86" s="917">
        <v>8.16</v>
      </c>
      <c r="L86" s="918">
        <v>5</v>
      </c>
      <c r="M86" s="918">
        <v>47</v>
      </c>
      <c r="N86" s="919">
        <v>15.54</v>
      </c>
      <c r="O86" s="918" t="s">
        <v>5638</v>
      </c>
      <c r="P86" s="920" t="s">
        <v>5801</v>
      </c>
      <c r="Q86" s="921">
        <f t="shared" si="5"/>
        <v>-1</v>
      </c>
      <c r="R86" s="921">
        <f t="shared" si="5"/>
        <v>-9.77</v>
      </c>
      <c r="S86" s="911" t="str">
        <f t="shared" si="6"/>
        <v/>
      </c>
      <c r="T86" s="911" t="str">
        <f t="shared" si="7"/>
        <v/>
      </c>
      <c r="U86" s="911" t="str">
        <f t="shared" si="8"/>
        <v/>
      </c>
      <c r="V86" s="922" t="str">
        <f t="shared" si="9"/>
        <v/>
      </c>
      <c r="W86" s="837"/>
    </row>
    <row r="87" spans="1:23" ht="14.4" customHeight="1" x14ac:dyDescent="0.3">
      <c r="A87" s="927" t="s">
        <v>5802</v>
      </c>
      <c r="B87" s="869">
        <v>1</v>
      </c>
      <c r="C87" s="870">
        <v>3.67</v>
      </c>
      <c r="D87" s="871">
        <v>10</v>
      </c>
      <c r="E87" s="841">
        <v>2</v>
      </c>
      <c r="F87" s="842">
        <v>11.17</v>
      </c>
      <c r="G87" s="843">
        <v>25</v>
      </c>
      <c r="H87" s="845">
        <v>1</v>
      </c>
      <c r="I87" s="839">
        <v>6.8</v>
      </c>
      <c r="J87" s="859">
        <v>32</v>
      </c>
      <c r="K87" s="844">
        <v>3.67</v>
      </c>
      <c r="L87" s="845">
        <v>2</v>
      </c>
      <c r="M87" s="845">
        <v>14</v>
      </c>
      <c r="N87" s="846">
        <v>4.54</v>
      </c>
      <c r="O87" s="845" t="s">
        <v>5638</v>
      </c>
      <c r="P87" s="873" t="s">
        <v>5803</v>
      </c>
      <c r="Q87" s="847">
        <f t="shared" si="5"/>
        <v>0</v>
      </c>
      <c r="R87" s="847">
        <f t="shared" si="5"/>
        <v>3.13</v>
      </c>
      <c r="S87" s="869">
        <f t="shared" si="6"/>
        <v>4.54</v>
      </c>
      <c r="T87" s="869">
        <f t="shared" si="7"/>
        <v>32</v>
      </c>
      <c r="U87" s="869">
        <f t="shared" si="8"/>
        <v>27.46</v>
      </c>
      <c r="V87" s="874">
        <f t="shared" si="9"/>
        <v>7.0484581497797354</v>
      </c>
      <c r="W87" s="848">
        <v>27</v>
      </c>
    </row>
    <row r="88" spans="1:23" ht="14.4" customHeight="1" x14ac:dyDescent="0.3">
      <c r="A88" s="926" t="s">
        <v>5804</v>
      </c>
      <c r="B88" s="911">
        <v>1</v>
      </c>
      <c r="C88" s="912">
        <v>3.96</v>
      </c>
      <c r="D88" s="868">
        <v>13</v>
      </c>
      <c r="E88" s="915">
        <v>2</v>
      </c>
      <c r="F88" s="916">
        <v>9.02</v>
      </c>
      <c r="G88" s="838">
        <v>19.5</v>
      </c>
      <c r="H88" s="918"/>
      <c r="I88" s="914"/>
      <c r="J88" s="835"/>
      <c r="K88" s="917">
        <v>3.96</v>
      </c>
      <c r="L88" s="918">
        <v>2</v>
      </c>
      <c r="M88" s="918">
        <v>19</v>
      </c>
      <c r="N88" s="919">
        <v>6.43</v>
      </c>
      <c r="O88" s="918" t="s">
        <v>5638</v>
      </c>
      <c r="P88" s="920" t="s">
        <v>5805</v>
      </c>
      <c r="Q88" s="921">
        <f t="shared" si="5"/>
        <v>-1</v>
      </c>
      <c r="R88" s="921">
        <f t="shared" si="5"/>
        <v>-3.96</v>
      </c>
      <c r="S88" s="911" t="str">
        <f t="shared" si="6"/>
        <v/>
      </c>
      <c r="T88" s="911" t="str">
        <f t="shared" si="7"/>
        <v/>
      </c>
      <c r="U88" s="911" t="str">
        <f t="shared" si="8"/>
        <v/>
      </c>
      <c r="V88" s="922" t="str">
        <f t="shared" si="9"/>
        <v/>
      </c>
      <c r="W88" s="837"/>
    </row>
    <row r="89" spans="1:23" ht="14.4" customHeight="1" x14ac:dyDescent="0.3">
      <c r="A89" s="926" t="s">
        <v>5806</v>
      </c>
      <c r="B89" s="911">
        <v>2</v>
      </c>
      <c r="C89" s="912">
        <v>15.8</v>
      </c>
      <c r="D89" s="868">
        <v>37.5</v>
      </c>
      <c r="E89" s="915">
        <v>1</v>
      </c>
      <c r="F89" s="916">
        <v>5.5</v>
      </c>
      <c r="G89" s="838">
        <v>25</v>
      </c>
      <c r="H89" s="918">
        <v>1</v>
      </c>
      <c r="I89" s="914">
        <v>6.65</v>
      </c>
      <c r="J89" s="836">
        <v>31</v>
      </c>
      <c r="K89" s="917">
        <v>5.1100000000000003</v>
      </c>
      <c r="L89" s="918">
        <v>3</v>
      </c>
      <c r="M89" s="918">
        <v>23</v>
      </c>
      <c r="N89" s="919">
        <v>7.75</v>
      </c>
      <c r="O89" s="918" t="s">
        <v>5638</v>
      </c>
      <c r="P89" s="920" t="s">
        <v>5807</v>
      </c>
      <c r="Q89" s="921">
        <f t="shared" si="5"/>
        <v>-1</v>
      </c>
      <c r="R89" s="921">
        <f t="shared" si="5"/>
        <v>-9.15</v>
      </c>
      <c r="S89" s="911">
        <f t="shared" si="6"/>
        <v>7.75</v>
      </c>
      <c r="T89" s="911">
        <f t="shared" si="7"/>
        <v>31</v>
      </c>
      <c r="U89" s="911">
        <f t="shared" si="8"/>
        <v>23.25</v>
      </c>
      <c r="V89" s="922">
        <f t="shared" si="9"/>
        <v>4</v>
      </c>
      <c r="W89" s="837">
        <v>23</v>
      </c>
    </row>
    <row r="90" spans="1:23" ht="14.4" customHeight="1" x14ac:dyDescent="0.3">
      <c r="A90" s="927" t="s">
        <v>5808</v>
      </c>
      <c r="B90" s="869">
        <v>1</v>
      </c>
      <c r="C90" s="870">
        <v>7.58</v>
      </c>
      <c r="D90" s="871">
        <v>44</v>
      </c>
      <c r="E90" s="872"/>
      <c r="F90" s="839"/>
      <c r="G90" s="840"/>
      <c r="H90" s="841">
        <v>4</v>
      </c>
      <c r="I90" s="842">
        <v>23.41</v>
      </c>
      <c r="J90" s="859">
        <v>30.8</v>
      </c>
      <c r="K90" s="844">
        <v>4.3099999999999996</v>
      </c>
      <c r="L90" s="845">
        <v>2</v>
      </c>
      <c r="M90" s="845">
        <v>15</v>
      </c>
      <c r="N90" s="846">
        <v>5.05</v>
      </c>
      <c r="O90" s="845" t="s">
        <v>5378</v>
      </c>
      <c r="P90" s="873" t="s">
        <v>5809</v>
      </c>
      <c r="Q90" s="847">
        <f t="shared" si="5"/>
        <v>3</v>
      </c>
      <c r="R90" s="847">
        <f t="shared" si="5"/>
        <v>15.83</v>
      </c>
      <c r="S90" s="869">
        <f t="shared" si="6"/>
        <v>20.2</v>
      </c>
      <c r="T90" s="869">
        <f t="shared" si="7"/>
        <v>123.2</v>
      </c>
      <c r="U90" s="869">
        <f t="shared" si="8"/>
        <v>103</v>
      </c>
      <c r="V90" s="874">
        <f t="shared" si="9"/>
        <v>6.0990099009900991</v>
      </c>
      <c r="W90" s="848">
        <v>103</v>
      </c>
    </row>
    <row r="91" spans="1:23" ht="14.4" customHeight="1" x14ac:dyDescent="0.3">
      <c r="A91" s="926" t="s">
        <v>5810</v>
      </c>
      <c r="B91" s="911"/>
      <c r="C91" s="912"/>
      <c r="D91" s="868"/>
      <c r="E91" s="913">
        <v>4</v>
      </c>
      <c r="F91" s="914">
        <v>22.25</v>
      </c>
      <c r="G91" s="835">
        <v>32.799999999999997</v>
      </c>
      <c r="H91" s="915">
        <v>3</v>
      </c>
      <c r="I91" s="916">
        <v>16.45</v>
      </c>
      <c r="J91" s="836">
        <v>32</v>
      </c>
      <c r="K91" s="917">
        <v>4.5599999999999996</v>
      </c>
      <c r="L91" s="918">
        <v>3</v>
      </c>
      <c r="M91" s="918">
        <v>23</v>
      </c>
      <c r="N91" s="919">
        <v>7.66</v>
      </c>
      <c r="O91" s="918" t="s">
        <v>5378</v>
      </c>
      <c r="P91" s="920" t="s">
        <v>5811</v>
      </c>
      <c r="Q91" s="921">
        <f t="shared" si="5"/>
        <v>3</v>
      </c>
      <c r="R91" s="921">
        <f t="shared" si="5"/>
        <v>16.45</v>
      </c>
      <c r="S91" s="911">
        <f t="shared" si="6"/>
        <v>22.98</v>
      </c>
      <c r="T91" s="911">
        <f t="shared" si="7"/>
        <v>96</v>
      </c>
      <c r="U91" s="911">
        <f t="shared" si="8"/>
        <v>73.02</v>
      </c>
      <c r="V91" s="922">
        <f t="shared" si="9"/>
        <v>4.1775456919060048</v>
      </c>
      <c r="W91" s="837">
        <v>73</v>
      </c>
    </row>
    <row r="92" spans="1:23" ht="14.4" customHeight="1" x14ac:dyDescent="0.3">
      <c r="A92" s="926" t="s">
        <v>5812</v>
      </c>
      <c r="B92" s="911"/>
      <c r="C92" s="912"/>
      <c r="D92" s="868"/>
      <c r="E92" s="913">
        <v>1</v>
      </c>
      <c r="F92" s="914">
        <v>5.32</v>
      </c>
      <c r="G92" s="835">
        <v>23</v>
      </c>
      <c r="H92" s="915">
        <v>1</v>
      </c>
      <c r="I92" s="916">
        <v>5.32</v>
      </c>
      <c r="J92" s="836">
        <v>29</v>
      </c>
      <c r="K92" s="917">
        <v>5.32</v>
      </c>
      <c r="L92" s="918">
        <v>4</v>
      </c>
      <c r="M92" s="918">
        <v>33</v>
      </c>
      <c r="N92" s="919">
        <v>10.87</v>
      </c>
      <c r="O92" s="918" t="s">
        <v>5378</v>
      </c>
      <c r="P92" s="920" t="s">
        <v>5813</v>
      </c>
      <c r="Q92" s="921">
        <f t="shared" si="5"/>
        <v>1</v>
      </c>
      <c r="R92" s="921">
        <f t="shared" si="5"/>
        <v>5.32</v>
      </c>
      <c r="S92" s="911">
        <f t="shared" si="6"/>
        <v>10.87</v>
      </c>
      <c r="T92" s="911">
        <f t="shared" si="7"/>
        <v>29</v>
      </c>
      <c r="U92" s="911">
        <f t="shared" si="8"/>
        <v>18.130000000000003</v>
      </c>
      <c r="V92" s="922">
        <f t="shared" si="9"/>
        <v>2.6678932842686294</v>
      </c>
      <c r="W92" s="837">
        <v>18</v>
      </c>
    </row>
    <row r="93" spans="1:23" ht="14.4" customHeight="1" x14ac:dyDescent="0.3">
      <c r="A93" s="927" t="s">
        <v>5814</v>
      </c>
      <c r="B93" s="869"/>
      <c r="C93" s="870"/>
      <c r="D93" s="871"/>
      <c r="E93" s="841">
        <v>1</v>
      </c>
      <c r="F93" s="842">
        <v>7.16</v>
      </c>
      <c r="G93" s="843">
        <v>28</v>
      </c>
      <c r="H93" s="845"/>
      <c r="I93" s="839"/>
      <c r="J93" s="840"/>
      <c r="K93" s="844">
        <v>3.26</v>
      </c>
      <c r="L93" s="845">
        <v>1</v>
      </c>
      <c r="M93" s="845">
        <v>9</v>
      </c>
      <c r="N93" s="846">
        <v>3.12</v>
      </c>
      <c r="O93" s="845" t="s">
        <v>5638</v>
      </c>
      <c r="P93" s="873" t="s">
        <v>5815</v>
      </c>
      <c r="Q93" s="847">
        <f t="shared" si="5"/>
        <v>0</v>
      </c>
      <c r="R93" s="847">
        <f t="shared" si="5"/>
        <v>0</v>
      </c>
      <c r="S93" s="869" t="str">
        <f t="shared" si="6"/>
        <v/>
      </c>
      <c r="T93" s="869" t="str">
        <f t="shared" si="7"/>
        <v/>
      </c>
      <c r="U93" s="869" t="str">
        <f t="shared" si="8"/>
        <v/>
      </c>
      <c r="V93" s="874" t="str">
        <f t="shared" si="9"/>
        <v/>
      </c>
      <c r="W93" s="848"/>
    </row>
    <row r="94" spans="1:23" ht="14.4" customHeight="1" x14ac:dyDescent="0.3">
      <c r="A94" s="926" t="s">
        <v>5816</v>
      </c>
      <c r="B94" s="911">
        <v>1</v>
      </c>
      <c r="C94" s="912">
        <v>3.95</v>
      </c>
      <c r="D94" s="868">
        <v>19</v>
      </c>
      <c r="E94" s="915"/>
      <c r="F94" s="916"/>
      <c r="G94" s="838"/>
      <c r="H94" s="918">
        <v>1</v>
      </c>
      <c r="I94" s="914">
        <v>5.49</v>
      </c>
      <c r="J94" s="836">
        <v>29</v>
      </c>
      <c r="K94" s="917">
        <v>3.33</v>
      </c>
      <c r="L94" s="918">
        <v>2</v>
      </c>
      <c r="M94" s="918">
        <v>15</v>
      </c>
      <c r="N94" s="919">
        <v>4.95</v>
      </c>
      <c r="O94" s="918" t="s">
        <v>5638</v>
      </c>
      <c r="P94" s="920" t="s">
        <v>5817</v>
      </c>
      <c r="Q94" s="921">
        <f t="shared" si="5"/>
        <v>0</v>
      </c>
      <c r="R94" s="921">
        <f t="shared" si="5"/>
        <v>1.54</v>
      </c>
      <c r="S94" s="911">
        <f t="shared" si="6"/>
        <v>4.95</v>
      </c>
      <c r="T94" s="911">
        <f t="shared" si="7"/>
        <v>29</v>
      </c>
      <c r="U94" s="911">
        <f t="shared" si="8"/>
        <v>24.05</v>
      </c>
      <c r="V94" s="922">
        <f t="shared" si="9"/>
        <v>5.8585858585858581</v>
      </c>
      <c r="W94" s="837">
        <v>24</v>
      </c>
    </row>
    <row r="95" spans="1:23" ht="14.4" customHeight="1" x14ac:dyDescent="0.3">
      <c r="A95" s="926" t="s">
        <v>5818</v>
      </c>
      <c r="B95" s="911"/>
      <c r="C95" s="912"/>
      <c r="D95" s="868"/>
      <c r="E95" s="915">
        <v>1</v>
      </c>
      <c r="F95" s="916">
        <v>3.97</v>
      </c>
      <c r="G95" s="838">
        <v>15</v>
      </c>
      <c r="H95" s="918"/>
      <c r="I95" s="914"/>
      <c r="J95" s="835"/>
      <c r="K95" s="917">
        <v>3.97</v>
      </c>
      <c r="L95" s="918">
        <v>2</v>
      </c>
      <c r="M95" s="918">
        <v>19</v>
      </c>
      <c r="N95" s="919">
        <v>6.22</v>
      </c>
      <c r="O95" s="918" t="s">
        <v>5638</v>
      </c>
      <c r="P95" s="920" t="s">
        <v>5819</v>
      </c>
      <c r="Q95" s="921">
        <f t="shared" si="5"/>
        <v>0</v>
      </c>
      <c r="R95" s="921">
        <f t="shared" si="5"/>
        <v>0</v>
      </c>
      <c r="S95" s="911" t="str">
        <f t="shared" si="6"/>
        <v/>
      </c>
      <c r="T95" s="911" t="str">
        <f t="shared" si="7"/>
        <v/>
      </c>
      <c r="U95" s="911" t="str">
        <f t="shared" si="8"/>
        <v/>
      </c>
      <c r="V95" s="922" t="str">
        <f t="shared" si="9"/>
        <v/>
      </c>
      <c r="W95" s="837"/>
    </row>
    <row r="96" spans="1:23" ht="14.4" customHeight="1" x14ac:dyDescent="0.3">
      <c r="A96" s="927" t="s">
        <v>5820</v>
      </c>
      <c r="B96" s="869">
        <v>1</v>
      </c>
      <c r="C96" s="870">
        <v>3.62</v>
      </c>
      <c r="D96" s="871">
        <v>38</v>
      </c>
      <c r="E96" s="872">
        <v>1</v>
      </c>
      <c r="F96" s="839">
        <v>2.04</v>
      </c>
      <c r="G96" s="840">
        <v>15</v>
      </c>
      <c r="H96" s="841">
        <v>1</v>
      </c>
      <c r="I96" s="842">
        <v>2.95</v>
      </c>
      <c r="J96" s="859">
        <v>30</v>
      </c>
      <c r="K96" s="844">
        <v>2.04</v>
      </c>
      <c r="L96" s="845">
        <v>3</v>
      </c>
      <c r="M96" s="845">
        <v>24</v>
      </c>
      <c r="N96" s="846">
        <v>8.15</v>
      </c>
      <c r="O96" s="845" t="s">
        <v>5638</v>
      </c>
      <c r="P96" s="873" t="s">
        <v>5821</v>
      </c>
      <c r="Q96" s="847">
        <f t="shared" si="5"/>
        <v>0</v>
      </c>
      <c r="R96" s="847">
        <f t="shared" si="5"/>
        <v>-0.66999999999999993</v>
      </c>
      <c r="S96" s="869">
        <f t="shared" si="6"/>
        <v>8.15</v>
      </c>
      <c r="T96" s="869">
        <f t="shared" si="7"/>
        <v>30</v>
      </c>
      <c r="U96" s="869">
        <f t="shared" si="8"/>
        <v>21.85</v>
      </c>
      <c r="V96" s="874">
        <f t="shared" si="9"/>
        <v>3.6809815950920242</v>
      </c>
      <c r="W96" s="848">
        <v>22</v>
      </c>
    </row>
    <row r="97" spans="1:23" ht="14.4" customHeight="1" x14ac:dyDescent="0.3">
      <c r="A97" s="926" t="s">
        <v>5822</v>
      </c>
      <c r="B97" s="911">
        <v>1</v>
      </c>
      <c r="C97" s="912">
        <v>2.38</v>
      </c>
      <c r="D97" s="868">
        <v>21</v>
      </c>
      <c r="E97" s="913"/>
      <c r="F97" s="914"/>
      <c r="G97" s="835"/>
      <c r="H97" s="915">
        <v>1</v>
      </c>
      <c r="I97" s="916">
        <v>2.38</v>
      </c>
      <c r="J97" s="836">
        <v>27</v>
      </c>
      <c r="K97" s="917">
        <v>2.38</v>
      </c>
      <c r="L97" s="918">
        <v>4</v>
      </c>
      <c r="M97" s="918">
        <v>32</v>
      </c>
      <c r="N97" s="919">
        <v>10.57</v>
      </c>
      <c r="O97" s="918" t="s">
        <v>5638</v>
      </c>
      <c r="P97" s="920" t="s">
        <v>5823</v>
      </c>
      <c r="Q97" s="921">
        <f t="shared" si="5"/>
        <v>0</v>
      </c>
      <c r="R97" s="921">
        <f t="shared" si="5"/>
        <v>0</v>
      </c>
      <c r="S97" s="911">
        <f t="shared" si="6"/>
        <v>10.57</v>
      </c>
      <c r="T97" s="911">
        <f t="shared" si="7"/>
        <v>27</v>
      </c>
      <c r="U97" s="911">
        <f t="shared" si="8"/>
        <v>16.43</v>
      </c>
      <c r="V97" s="922">
        <f t="shared" si="9"/>
        <v>2.5543992431409648</v>
      </c>
      <c r="W97" s="837">
        <v>16</v>
      </c>
    </row>
    <row r="98" spans="1:23" ht="14.4" customHeight="1" x14ac:dyDescent="0.3">
      <c r="A98" s="926" t="s">
        <v>5824</v>
      </c>
      <c r="B98" s="911"/>
      <c r="C98" s="912"/>
      <c r="D98" s="868"/>
      <c r="E98" s="913"/>
      <c r="F98" s="914"/>
      <c r="G98" s="835"/>
      <c r="H98" s="915">
        <v>1</v>
      </c>
      <c r="I98" s="916">
        <v>3.43</v>
      </c>
      <c r="J98" s="836">
        <v>33</v>
      </c>
      <c r="K98" s="917">
        <v>3.43</v>
      </c>
      <c r="L98" s="918">
        <v>4</v>
      </c>
      <c r="M98" s="918">
        <v>39</v>
      </c>
      <c r="N98" s="919">
        <v>13.14</v>
      </c>
      <c r="O98" s="918" t="s">
        <v>5638</v>
      </c>
      <c r="P98" s="920" t="s">
        <v>5825</v>
      </c>
      <c r="Q98" s="921">
        <f t="shared" si="5"/>
        <v>1</v>
      </c>
      <c r="R98" s="921">
        <f t="shared" si="5"/>
        <v>3.43</v>
      </c>
      <c r="S98" s="911">
        <f t="shared" si="6"/>
        <v>13.14</v>
      </c>
      <c r="T98" s="911">
        <f t="shared" si="7"/>
        <v>33</v>
      </c>
      <c r="U98" s="911">
        <f t="shared" si="8"/>
        <v>19.86</v>
      </c>
      <c r="V98" s="922">
        <f t="shared" si="9"/>
        <v>2.5114155251141552</v>
      </c>
      <c r="W98" s="837">
        <v>20</v>
      </c>
    </row>
    <row r="99" spans="1:23" ht="14.4" customHeight="1" x14ac:dyDescent="0.3">
      <c r="A99" s="927" t="s">
        <v>5826</v>
      </c>
      <c r="B99" s="865">
        <v>1</v>
      </c>
      <c r="C99" s="866">
        <v>1.91</v>
      </c>
      <c r="D99" s="867">
        <v>32</v>
      </c>
      <c r="E99" s="872"/>
      <c r="F99" s="839"/>
      <c r="G99" s="840"/>
      <c r="H99" s="845"/>
      <c r="I99" s="839"/>
      <c r="J99" s="840"/>
      <c r="K99" s="844">
        <v>1.91</v>
      </c>
      <c r="L99" s="845">
        <v>6</v>
      </c>
      <c r="M99" s="845">
        <v>56</v>
      </c>
      <c r="N99" s="846">
        <v>18.79</v>
      </c>
      <c r="O99" s="845" t="s">
        <v>5638</v>
      </c>
      <c r="P99" s="873" t="s">
        <v>5827</v>
      </c>
      <c r="Q99" s="847">
        <f t="shared" si="5"/>
        <v>-1</v>
      </c>
      <c r="R99" s="847">
        <f t="shared" si="5"/>
        <v>-1.91</v>
      </c>
      <c r="S99" s="869" t="str">
        <f t="shared" si="6"/>
        <v/>
      </c>
      <c r="T99" s="869" t="str">
        <f t="shared" si="7"/>
        <v/>
      </c>
      <c r="U99" s="869" t="str">
        <f t="shared" si="8"/>
        <v/>
      </c>
      <c r="V99" s="874" t="str">
        <f t="shared" si="9"/>
        <v/>
      </c>
      <c r="W99" s="848"/>
    </row>
    <row r="100" spans="1:23" ht="14.4" customHeight="1" x14ac:dyDescent="0.3">
      <c r="A100" s="927" t="s">
        <v>5828</v>
      </c>
      <c r="B100" s="869"/>
      <c r="C100" s="870"/>
      <c r="D100" s="871"/>
      <c r="E100" s="872"/>
      <c r="F100" s="839"/>
      <c r="G100" s="840"/>
      <c r="H100" s="841">
        <v>1</v>
      </c>
      <c r="I100" s="842">
        <v>0.95</v>
      </c>
      <c r="J100" s="859">
        <v>24</v>
      </c>
      <c r="K100" s="844">
        <v>0.95</v>
      </c>
      <c r="L100" s="845">
        <v>4</v>
      </c>
      <c r="M100" s="845">
        <v>33</v>
      </c>
      <c r="N100" s="846">
        <v>10.83</v>
      </c>
      <c r="O100" s="845" t="s">
        <v>5638</v>
      </c>
      <c r="P100" s="873" t="s">
        <v>5829</v>
      </c>
      <c r="Q100" s="847">
        <f t="shared" si="5"/>
        <v>1</v>
      </c>
      <c r="R100" s="847">
        <f t="shared" si="5"/>
        <v>0.95</v>
      </c>
      <c r="S100" s="869">
        <f t="shared" si="6"/>
        <v>10.83</v>
      </c>
      <c r="T100" s="869">
        <f t="shared" si="7"/>
        <v>24</v>
      </c>
      <c r="U100" s="869">
        <f t="shared" si="8"/>
        <v>13.17</v>
      </c>
      <c r="V100" s="874">
        <f t="shared" si="9"/>
        <v>2.21606648199446</v>
      </c>
      <c r="W100" s="848">
        <v>13</v>
      </c>
    </row>
    <row r="101" spans="1:23" ht="14.4" customHeight="1" x14ac:dyDescent="0.3">
      <c r="A101" s="927" t="s">
        <v>5830</v>
      </c>
      <c r="B101" s="869"/>
      <c r="C101" s="870"/>
      <c r="D101" s="871"/>
      <c r="E101" s="872"/>
      <c r="F101" s="839"/>
      <c r="G101" s="840"/>
      <c r="H101" s="841">
        <v>1</v>
      </c>
      <c r="I101" s="842">
        <v>9.51</v>
      </c>
      <c r="J101" s="859">
        <v>43</v>
      </c>
      <c r="K101" s="844">
        <v>5.74</v>
      </c>
      <c r="L101" s="845">
        <v>2</v>
      </c>
      <c r="M101" s="845">
        <v>20</v>
      </c>
      <c r="N101" s="846">
        <v>6.69</v>
      </c>
      <c r="O101" s="845" t="s">
        <v>5638</v>
      </c>
      <c r="P101" s="873" t="s">
        <v>5831</v>
      </c>
      <c r="Q101" s="847">
        <f t="shared" si="5"/>
        <v>1</v>
      </c>
      <c r="R101" s="847">
        <f t="shared" si="5"/>
        <v>9.51</v>
      </c>
      <c r="S101" s="869">
        <f t="shared" si="6"/>
        <v>6.69</v>
      </c>
      <c r="T101" s="869">
        <f t="shared" si="7"/>
        <v>43</v>
      </c>
      <c r="U101" s="869">
        <f t="shared" si="8"/>
        <v>36.31</v>
      </c>
      <c r="V101" s="874">
        <f t="shared" si="9"/>
        <v>6.4275037369207766</v>
      </c>
      <c r="W101" s="848">
        <v>36</v>
      </c>
    </row>
    <row r="102" spans="1:23" ht="14.4" customHeight="1" x14ac:dyDescent="0.3">
      <c r="A102" s="927" t="s">
        <v>5832</v>
      </c>
      <c r="B102" s="865">
        <v>1</v>
      </c>
      <c r="C102" s="866">
        <v>2.3199999999999998</v>
      </c>
      <c r="D102" s="867">
        <v>29</v>
      </c>
      <c r="E102" s="872"/>
      <c r="F102" s="839"/>
      <c r="G102" s="840"/>
      <c r="H102" s="845"/>
      <c r="I102" s="839"/>
      <c r="J102" s="840"/>
      <c r="K102" s="844">
        <v>1.81</v>
      </c>
      <c r="L102" s="845">
        <v>3</v>
      </c>
      <c r="M102" s="845">
        <v>25</v>
      </c>
      <c r="N102" s="846">
        <v>8.42</v>
      </c>
      <c r="O102" s="845" t="s">
        <v>5638</v>
      </c>
      <c r="P102" s="873" t="s">
        <v>5833</v>
      </c>
      <c r="Q102" s="847">
        <f t="shared" si="5"/>
        <v>-1</v>
      </c>
      <c r="R102" s="847">
        <f t="shared" si="5"/>
        <v>-2.3199999999999998</v>
      </c>
      <c r="S102" s="869" t="str">
        <f t="shared" si="6"/>
        <v/>
      </c>
      <c r="T102" s="869" t="str">
        <f t="shared" si="7"/>
        <v/>
      </c>
      <c r="U102" s="869" t="str">
        <f t="shared" si="8"/>
        <v/>
      </c>
      <c r="V102" s="874" t="str">
        <f t="shared" si="9"/>
        <v/>
      </c>
      <c r="W102" s="848"/>
    </row>
    <row r="103" spans="1:23" ht="14.4" customHeight="1" x14ac:dyDescent="0.3">
      <c r="A103" s="927" t="s">
        <v>5834</v>
      </c>
      <c r="B103" s="865">
        <v>1</v>
      </c>
      <c r="C103" s="866">
        <v>2.4500000000000002</v>
      </c>
      <c r="D103" s="867">
        <v>22</v>
      </c>
      <c r="E103" s="872"/>
      <c r="F103" s="839"/>
      <c r="G103" s="840"/>
      <c r="H103" s="845"/>
      <c r="I103" s="839"/>
      <c r="J103" s="840"/>
      <c r="K103" s="844">
        <v>0.56000000000000005</v>
      </c>
      <c r="L103" s="845">
        <v>1</v>
      </c>
      <c r="M103" s="845">
        <v>7</v>
      </c>
      <c r="N103" s="846">
        <v>2.4900000000000002</v>
      </c>
      <c r="O103" s="845" t="s">
        <v>5638</v>
      </c>
      <c r="P103" s="873" t="s">
        <v>5835</v>
      </c>
      <c r="Q103" s="847">
        <f t="shared" si="5"/>
        <v>-1</v>
      </c>
      <c r="R103" s="847">
        <f t="shared" si="5"/>
        <v>-2.4500000000000002</v>
      </c>
      <c r="S103" s="869" t="str">
        <f t="shared" si="6"/>
        <v/>
      </c>
      <c r="T103" s="869" t="str">
        <f t="shared" si="7"/>
        <v/>
      </c>
      <c r="U103" s="869" t="str">
        <f t="shared" si="8"/>
        <v/>
      </c>
      <c r="V103" s="874" t="str">
        <f t="shared" si="9"/>
        <v/>
      </c>
      <c r="W103" s="848"/>
    </row>
    <row r="104" spans="1:23" ht="14.4" customHeight="1" x14ac:dyDescent="0.3">
      <c r="A104" s="927" t="s">
        <v>5836</v>
      </c>
      <c r="B104" s="869">
        <v>2</v>
      </c>
      <c r="C104" s="870">
        <v>17.87</v>
      </c>
      <c r="D104" s="871">
        <v>30.5</v>
      </c>
      <c r="E104" s="841">
        <v>2</v>
      </c>
      <c r="F104" s="842">
        <v>2.2200000000000002</v>
      </c>
      <c r="G104" s="843">
        <v>15.5</v>
      </c>
      <c r="H104" s="845"/>
      <c r="I104" s="839"/>
      <c r="J104" s="840"/>
      <c r="K104" s="844">
        <v>1.06</v>
      </c>
      <c r="L104" s="845">
        <v>2</v>
      </c>
      <c r="M104" s="845">
        <v>17</v>
      </c>
      <c r="N104" s="846">
        <v>5.72</v>
      </c>
      <c r="O104" s="845" t="s">
        <v>5638</v>
      </c>
      <c r="P104" s="873" t="s">
        <v>5837</v>
      </c>
      <c r="Q104" s="847">
        <f t="shared" si="5"/>
        <v>-2</v>
      </c>
      <c r="R104" s="847">
        <f t="shared" si="5"/>
        <v>-17.87</v>
      </c>
      <c r="S104" s="869" t="str">
        <f t="shared" si="6"/>
        <v/>
      </c>
      <c r="T104" s="869" t="str">
        <f t="shared" si="7"/>
        <v/>
      </c>
      <c r="U104" s="869" t="str">
        <f t="shared" si="8"/>
        <v/>
      </c>
      <c r="V104" s="874" t="str">
        <f t="shared" si="9"/>
        <v/>
      </c>
      <c r="W104" s="848"/>
    </row>
    <row r="105" spans="1:23" ht="14.4" customHeight="1" x14ac:dyDescent="0.3">
      <c r="A105" s="926" t="s">
        <v>5838</v>
      </c>
      <c r="B105" s="911">
        <v>1</v>
      </c>
      <c r="C105" s="912">
        <v>2.17</v>
      </c>
      <c r="D105" s="868">
        <v>30</v>
      </c>
      <c r="E105" s="915">
        <v>1</v>
      </c>
      <c r="F105" s="916">
        <v>1.97</v>
      </c>
      <c r="G105" s="838">
        <v>28</v>
      </c>
      <c r="H105" s="918"/>
      <c r="I105" s="914"/>
      <c r="J105" s="835"/>
      <c r="K105" s="917">
        <v>1.36</v>
      </c>
      <c r="L105" s="918">
        <v>2</v>
      </c>
      <c r="M105" s="918">
        <v>22</v>
      </c>
      <c r="N105" s="919">
        <v>7.36</v>
      </c>
      <c r="O105" s="918" t="s">
        <v>5638</v>
      </c>
      <c r="P105" s="920" t="s">
        <v>5839</v>
      </c>
      <c r="Q105" s="921">
        <f t="shared" si="5"/>
        <v>-1</v>
      </c>
      <c r="R105" s="921">
        <f t="shared" si="5"/>
        <v>-2.17</v>
      </c>
      <c r="S105" s="911" t="str">
        <f t="shared" si="6"/>
        <v/>
      </c>
      <c r="T105" s="911" t="str">
        <f t="shared" si="7"/>
        <v/>
      </c>
      <c r="U105" s="911" t="str">
        <f t="shared" si="8"/>
        <v/>
      </c>
      <c r="V105" s="922" t="str">
        <f t="shared" si="9"/>
        <v/>
      </c>
      <c r="W105" s="837"/>
    </row>
    <row r="106" spans="1:23" ht="14.4" customHeight="1" x14ac:dyDescent="0.3">
      <c r="A106" s="927" t="s">
        <v>5840</v>
      </c>
      <c r="B106" s="865">
        <v>2</v>
      </c>
      <c r="C106" s="866">
        <v>1.1100000000000001</v>
      </c>
      <c r="D106" s="867">
        <v>16</v>
      </c>
      <c r="E106" s="872"/>
      <c r="F106" s="839"/>
      <c r="G106" s="840"/>
      <c r="H106" s="845">
        <v>2</v>
      </c>
      <c r="I106" s="839">
        <v>2.57</v>
      </c>
      <c r="J106" s="859">
        <v>30.5</v>
      </c>
      <c r="K106" s="844">
        <v>0.52</v>
      </c>
      <c r="L106" s="845">
        <v>2</v>
      </c>
      <c r="M106" s="845">
        <v>17</v>
      </c>
      <c r="N106" s="846">
        <v>5.55</v>
      </c>
      <c r="O106" s="845" t="s">
        <v>5638</v>
      </c>
      <c r="P106" s="873" t="s">
        <v>5841</v>
      </c>
      <c r="Q106" s="847">
        <f t="shared" si="5"/>
        <v>0</v>
      </c>
      <c r="R106" s="847">
        <f t="shared" si="5"/>
        <v>1.4599999999999997</v>
      </c>
      <c r="S106" s="869">
        <f t="shared" si="6"/>
        <v>11.1</v>
      </c>
      <c r="T106" s="869">
        <f t="shared" si="7"/>
        <v>61</v>
      </c>
      <c r="U106" s="869">
        <f t="shared" si="8"/>
        <v>49.9</v>
      </c>
      <c r="V106" s="874">
        <f t="shared" si="9"/>
        <v>5.4954954954954953</v>
      </c>
      <c r="W106" s="848">
        <v>50</v>
      </c>
    </row>
    <row r="107" spans="1:23" ht="14.4" customHeight="1" x14ac:dyDescent="0.3">
      <c r="A107" s="926" t="s">
        <v>5842</v>
      </c>
      <c r="B107" s="923">
        <v>2</v>
      </c>
      <c r="C107" s="924">
        <v>1.77</v>
      </c>
      <c r="D107" s="864">
        <v>26</v>
      </c>
      <c r="E107" s="913">
        <v>3</v>
      </c>
      <c r="F107" s="914">
        <v>3.82</v>
      </c>
      <c r="G107" s="835">
        <v>29</v>
      </c>
      <c r="H107" s="918"/>
      <c r="I107" s="914"/>
      <c r="J107" s="835"/>
      <c r="K107" s="917">
        <v>0.77</v>
      </c>
      <c r="L107" s="918">
        <v>3</v>
      </c>
      <c r="M107" s="918">
        <v>24</v>
      </c>
      <c r="N107" s="919">
        <v>7.94</v>
      </c>
      <c r="O107" s="918" t="s">
        <v>5638</v>
      </c>
      <c r="P107" s="920" t="s">
        <v>5843</v>
      </c>
      <c r="Q107" s="921">
        <f t="shared" si="5"/>
        <v>-2</v>
      </c>
      <c r="R107" s="921">
        <f t="shared" si="5"/>
        <v>-1.77</v>
      </c>
      <c r="S107" s="911" t="str">
        <f t="shared" si="6"/>
        <v/>
      </c>
      <c r="T107" s="911" t="str">
        <f t="shared" si="7"/>
        <v/>
      </c>
      <c r="U107" s="911" t="str">
        <f t="shared" si="8"/>
        <v/>
      </c>
      <c r="V107" s="922" t="str">
        <f t="shared" si="9"/>
        <v/>
      </c>
      <c r="W107" s="837"/>
    </row>
    <row r="108" spans="1:23" ht="14.4" customHeight="1" x14ac:dyDescent="0.3">
      <c r="A108" s="927" t="s">
        <v>5844</v>
      </c>
      <c r="B108" s="865">
        <v>10</v>
      </c>
      <c r="C108" s="866">
        <v>6.59</v>
      </c>
      <c r="D108" s="867">
        <v>23</v>
      </c>
      <c r="E108" s="872">
        <v>11</v>
      </c>
      <c r="F108" s="839">
        <v>7.99</v>
      </c>
      <c r="G108" s="840">
        <v>23.9</v>
      </c>
      <c r="H108" s="845">
        <v>11</v>
      </c>
      <c r="I108" s="839">
        <v>8.3699999999999992</v>
      </c>
      <c r="J108" s="859">
        <v>24.5</v>
      </c>
      <c r="K108" s="844">
        <v>0.62</v>
      </c>
      <c r="L108" s="845">
        <v>3</v>
      </c>
      <c r="M108" s="845">
        <v>27</v>
      </c>
      <c r="N108" s="846">
        <v>9.1199999999999992</v>
      </c>
      <c r="O108" s="845" t="s">
        <v>5638</v>
      </c>
      <c r="P108" s="873" t="s">
        <v>5845</v>
      </c>
      <c r="Q108" s="847">
        <f t="shared" si="5"/>
        <v>1</v>
      </c>
      <c r="R108" s="847">
        <f t="shared" si="5"/>
        <v>1.7799999999999994</v>
      </c>
      <c r="S108" s="869">
        <f t="shared" si="6"/>
        <v>100.32</v>
      </c>
      <c r="T108" s="869">
        <f t="shared" si="7"/>
        <v>269.5</v>
      </c>
      <c r="U108" s="869">
        <f t="shared" si="8"/>
        <v>169.18</v>
      </c>
      <c r="V108" s="874">
        <f t="shared" si="9"/>
        <v>2.6864035087719298</v>
      </c>
      <c r="W108" s="848">
        <v>169</v>
      </c>
    </row>
    <row r="109" spans="1:23" ht="14.4" customHeight="1" x14ac:dyDescent="0.3">
      <c r="A109" s="926" t="s">
        <v>5846</v>
      </c>
      <c r="B109" s="923">
        <v>20</v>
      </c>
      <c r="C109" s="924">
        <v>15.28</v>
      </c>
      <c r="D109" s="864">
        <v>25.2</v>
      </c>
      <c r="E109" s="913">
        <v>15</v>
      </c>
      <c r="F109" s="914">
        <v>11.49</v>
      </c>
      <c r="G109" s="835">
        <v>24.4</v>
      </c>
      <c r="H109" s="918">
        <v>14</v>
      </c>
      <c r="I109" s="914">
        <v>10.47</v>
      </c>
      <c r="J109" s="836">
        <v>22.6</v>
      </c>
      <c r="K109" s="917">
        <v>0.71</v>
      </c>
      <c r="L109" s="918">
        <v>3</v>
      </c>
      <c r="M109" s="918">
        <v>31</v>
      </c>
      <c r="N109" s="919">
        <v>10.24</v>
      </c>
      <c r="O109" s="918" t="s">
        <v>5638</v>
      </c>
      <c r="P109" s="920" t="s">
        <v>5847</v>
      </c>
      <c r="Q109" s="921">
        <f t="shared" si="5"/>
        <v>-6</v>
      </c>
      <c r="R109" s="921">
        <f t="shared" si="5"/>
        <v>-4.8099999999999987</v>
      </c>
      <c r="S109" s="911">
        <f t="shared" si="6"/>
        <v>143.36000000000001</v>
      </c>
      <c r="T109" s="911">
        <f t="shared" si="7"/>
        <v>316.40000000000003</v>
      </c>
      <c r="U109" s="911">
        <f t="shared" si="8"/>
        <v>173.04000000000002</v>
      </c>
      <c r="V109" s="922">
        <f t="shared" si="9"/>
        <v>2.20703125</v>
      </c>
      <c r="W109" s="837">
        <v>173</v>
      </c>
    </row>
    <row r="110" spans="1:23" ht="14.4" customHeight="1" x14ac:dyDescent="0.3">
      <c r="A110" s="926" t="s">
        <v>5848</v>
      </c>
      <c r="B110" s="923">
        <v>17</v>
      </c>
      <c r="C110" s="924">
        <v>18.63</v>
      </c>
      <c r="D110" s="864">
        <v>28.4</v>
      </c>
      <c r="E110" s="913">
        <v>4</v>
      </c>
      <c r="F110" s="914">
        <v>5</v>
      </c>
      <c r="G110" s="835">
        <v>35</v>
      </c>
      <c r="H110" s="918">
        <v>13</v>
      </c>
      <c r="I110" s="914">
        <v>14.28</v>
      </c>
      <c r="J110" s="836">
        <v>30.1</v>
      </c>
      <c r="K110" s="917">
        <v>0.98</v>
      </c>
      <c r="L110" s="918">
        <v>4</v>
      </c>
      <c r="M110" s="918">
        <v>36</v>
      </c>
      <c r="N110" s="919">
        <v>12.11</v>
      </c>
      <c r="O110" s="918" t="s">
        <v>5638</v>
      </c>
      <c r="P110" s="920" t="s">
        <v>5849</v>
      </c>
      <c r="Q110" s="921">
        <f t="shared" si="5"/>
        <v>-4</v>
      </c>
      <c r="R110" s="921">
        <f t="shared" si="5"/>
        <v>-4.3499999999999996</v>
      </c>
      <c r="S110" s="911">
        <f t="shared" si="6"/>
        <v>157.43</v>
      </c>
      <c r="T110" s="911">
        <f t="shared" si="7"/>
        <v>391.3</v>
      </c>
      <c r="U110" s="911">
        <f t="shared" si="8"/>
        <v>233.87</v>
      </c>
      <c r="V110" s="922">
        <f t="shared" si="9"/>
        <v>2.4855491329479769</v>
      </c>
      <c r="W110" s="837">
        <v>234</v>
      </c>
    </row>
    <row r="111" spans="1:23" ht="14.4" customHeight="1" x14ac:dyDescent="0.3">
      <c r="A111" s="927" t="s">
        <v>5850</v>
      </c>
      <c r="B111" s="869">
        <v>1</v>
      </c>
      <c r="C111" s="870">
        <v>0.5</v>
      </c>
      <c r="D111" s="871">
        <v>15</v>
      </c>
      <c r="E111" s="841">
        <v>1</v>
      </c>
      <c r="F111" s="842">
        <v>0.45</v>
      </c>
      <c r="G111" s="843">
        <v>24</v>
      </c>
      <c r="H111" s="845"/>
      <c r="I111" s="839"/>
      <c r="J111" s="840"/>
      <c r="K111" s="844">
        <v>0.45</v>
      </c>
      <c r="L111" s="845">
        <v>3</v>
      </c>
      <c r="M111" s="845">
        <v>24</v>
      </c>
      <c r="N111" s="846">
        <v>8.01</v>
      </c>
      <c r="O111" s="845" t="s">
        <v>5638</v>
      </c>
      <c r="P111" s="873" t="s">
        <v>5851</v>
      </c>
      <c r="Q111" s="847">
        <f t="shared" si="5"/>
        <v>-1</v>
      </c>
      <c r="R111" s="847">
        <f t="shared" si="5"/>
        <v>-0.5</v>
      </c>
      <c r="S111" s="869" t="str">
        <f t="shared" si="6"/>
        <v/>
      </c>
      <c r="T111" s="869" t="str">
        <f t="shared" si="7"/>
        <v/>
      </c>
      <c r="U111" s="869" t="str">
        <f t="shared" si="8"/>
        <v/>
      </c>
      <c r="V111" s="874" t="str">
        <f t="shared" si="9"/>
        <v/>
      </c>
      <c r="W111" s="848"/>
    </row>
    <row r="112" spans="1:23" ht="14.4" customHeight="1" x14ac:dyDescent="0.3">
      <c r="A112" s="926" t="s">
        <v>5852</v>
      </c>
      <c r="B112" s="911">
        <v>1</v>
      </c>
      <c r="C112" s="912">
        <v>0.51</v>
      </c>
      <c r="D112" s="868">
        <v>14</v>
      </c>
      <c r="E112" s="915">
        <v>2</v>
      </c>
      <c r="F112" s="916">
        <v>1.41</v>
      </c>
      <c r="G112" s="838">
        <v>33</v>
      </c>
      <c r="H112" s="918">
        <v>1</v>
      </c>
      <c r="I112" s="914">
        <v>0.57999999999999996</v>
      </c>
      <c r="J112" s="836">
        <v>29</v>
      </c>
      <c r="K112" s="917">
        <v>0.51</v>
      </c>
      <c r="L112" s="918">
        <v>3</v>
      </c>
      <c r="M112" s="918">
        <v>27</v>
      </c>
      <c r="N112" s="919">
        <v>8.9600000000000009</v>
      </c>
      <c r="O112" s="918" t="s">
        <v>5638</v>
      </c>
      <c r="P112" s="920" t="s">
        <v>5853</v>
      </c>
      <c r="Q112" s="921">
        <f t="shared" si="5"/>
        <v>0</v>
      </c>
      <c r="R112" s="921">
        <f t="shared" si="5"/>
        <v>6.9999999999999951E-2</v>
      </c>
      <c r="S112" s="911">
        <f t="shared" si="6"/>
        <v>8.9600000000000009</v>
      </c>
      <c r="T112" s="911">
        <f t="shared" si="7"/>
        <v>29</v>
      </c>
      <c r="U112" s="911">
        <f t="shared" si="8"/>
        <v>20.04</v>
      </c>
      <c r="V112" s="922">
        <f t="shared" si="9"/>
        <v>3.2366071428571423</v>
      </c>
      <c r="W112" s="837">
        <v>20</v>
      </c>
    </row>
    <row r="113" spans="1:23" ht="14.4" customHeight="1" x14ac:dyDescent="0.3">
      <c r="A113" s="926" t="s">
        <v>5854</v>
      </c>
      <c r="B113" s="911"/>
      <c r="C113" s="912"/>
      <c r="D113" s="868"/>
      <c r="E113" s="915">
        <v>1</v>
      </c>
      <c r="F113" s="916">
        <v>0.73</v>
      </c>
      <c r="G113" s="838">
        <v>31</v>
      </c>
      <c r="H113" s="918">
        <v>1</v>
      </c>
      <c r="I113" s="914">
        <v>0.62</v>
      </c>
      <c r="J113" s="835">
        <v>8</v>
      </c>
      <c r="K113" s="917">
        <v>0.62</v>
      </c>
      <c r="L113" s="918">
        <v>3</v>
      </c>
      <c r="M113" s="918">
        <v>28</v>
      </c>
      <c r="N113" s="919">
        <v>9.49</v>
      </c>
      <c r="O113" s="918" t="s">
        <v>5638</v>
      </c>
      <c r="P113" s="920" t="s">
        <v>5855</v>
      </c>
      <c r="Q113" s="921">
        <f t="shared" si="5"/>
        <v>1</v>
      </c>
      <c r="R113" s="921">
        <f t="shared" si="5"/>
        <v>0.62</v>
      </c>
      <c r="S113" s="911">
        <f t="shared" si="6"/>
        <v>9.49</v>
      </c>
      <c r="T113" s="911">
        <f t="shared" si="7"/>
        <v>8</v>
      </c>
      <c r="U113" s="911">
        <f t="shared" si="8"/>
        <v>-1.4900000000000002</v>
      </c>
      <c r="V113" s="922">
        <f t="shared" si="9"/>
        <v>0.84299262381454165</v>
      </c>
      <c r="W113" s="837"/>
    </row>
    <row r="114" spans="1:23" ht="14.4" customHeight="1" x14ac:dyDescent="0.3">
      <c r="A114" s="927" t="s">
        <v>5856</v>
      </c>
      <c r="B114" s="865">
        <v>1</v>
      </c>
      <c r="C114" s="866">
        <v>4.59</v>
      </c>
      <c r="D114" s="867">
        <v>58</v>
      </c>
      <c r="E114" s="872"/>
      <c r="F114" s="839"/>
      <c r="G114" s="840"/>
      <c r="H114" s="845"/>
      <c r="I114" s="839"/>
      <c r="J114" s="840"/>
      <c r="K114" s="844">
        <v>2.81</v>
      </c>
      <c r="L114" s="845">
        <v>5</v>
      </c>
      <c r="M114" s="845">
        <v>43</v>
      </c>
      <c r="N114" s="846">
        <v>14.31</v>
      </c>
      <c r="O114" s="845" t="s">
        <v>5638</v>
      </c>
      <c r="P114" s="873" t="s">
        <v>5857</v>
      </c>
      <c r="Q114" s="847">
        <f t="shared" si="5"/>
        <v>-1</v>
      </c>
      <c r="R114" s="847">
        <f t="shared" si="5"/>
        <v>-4.59</v>
      </c>
      <c r="S114" s="869" t="str">
        <f t="shared" si="6"/>
        <v/>
      </c>
      <c r="T114" s="869" t="str">
        <f t="shared" si="7"/>
        <v/>
      </c>
      <c r="U114" s="869" t="str">
        <f t="shared" si="8"/>
        <v/>
      </c>
      <c r="V114" s="874" t="str">
        <f t="shared" si="9"/>
        <v/>
      </c>
      <c r="W114" s="848"/>
    </row>
    <row r="115" spans="1:23" ht="14.4" customHeight="1" x14ac:dyDescent="0.3">
      <c r="A115" s="927" t="s">
        <v>5858</v>
      </c>
      <c r="B115" s="865">
        <v>6</v>
      </c>
      <c r="C115" s="866">
        <v>4.03</v>
      </c>
      <c r="D115" s="867">
        <v>21.8</v>
      </c>
      <c r="E115" s="872">
        <v>2</v>
      </c>
      <c r="F115" s="839">
        <v>1.06</v>
      </c>
      <c r="G115" s="840">
        <v>19.5</v>
      </c>
      <c r="H115" s="845">
        <v>2</v>
      </c>
      <c r="I115" s="839">
        <v>0.93</v>
      </c>
      <c r="J115" s="859">
        <v>14.5</v>
      </c>
      <c r="K115" s="844">
        <v>0.46</v>
      </c>
      <c r="L115" s="845">
        <v>2</v>
      </c>
      <c r="M115" s="845">
        <v>20</v>
      </c>
      <c r="N115" s="846">
        <v>6.7</v>
      </c>
      <c r="O115" s="845" t="s">
        <v>5638</v>
      </c>
      <c r="P115" s="873" t="s">
        <v>5859</v>
      </c>
      <c r="Q115" s="847">
        <f t="shared" si="5"/>
        <v>-4</v>
      </c>
      <c r="R115" s="847">
        <f t="shared" si="5"/>
        <v>-3.1</v>
      </c>
      <c r="S115" s="869">
        <f t="shared" si="6"/>
        <v>13.4</v>
      </c>
      <c r="T115" s="869">
        <f t="shared" si="7"/>
        <v>29</v>
      </c>
      <c r="U115" s="869">
        <f t="shared" si="8"/>
        <v>15.6</v>
      </c>
      <c r="V115" s="874">
        <f t="shared" si="9"/>
        <v>2.1641791044776117</v>
      </c>
      <c r="W115" s="848">
        <v>16</v>
      </c>
    </row>
    <row r="116" spans="1:23" ht="14.4" customHeight="1" x14ac:dyDescent="0.3">
      <c r="A116" s="926" t="s">
        <v>5860</v>
      </c>
      <c r="B116" s="923">
        <v>8</v>
      </c>
      <c r="C116" s="924">
        <v>5.63</v>
      </c>
      <c r="D116" s="864">
        <v>21.4</v>
      </c>
      <c r="E116" s="913">
        <v>2</v>
      </c>
      <c r="F116" s="914">
        <v>1.26</v>
      </c>
      <c r="G116" s="835">
        <v>27.5</v>
      </c>
      <c r="H116" s="918">
        <v>1</v>
      </c>
      <c r="I116" s="914">
        <v>0.59</v>
      </c>
      <c r="J116" s="836">
        <v>18</v>
      </c>
      <c r="K116" s="917">
        <v>0.59</v>
      </c>
      <c r="L116" s="918">
        <v>3</v>
      </c>
      <c r="M116" s="918">
        <v>28</v>
      </c>
      <c r="N116" s="919">
        <v>9.18</v>
      </c>
      <c r="O116" s="918" t="s">
        <v>5638</v>
      </c>
      <c r="P116" s="920" t="s">
        <v>5861</v>
      </c>
      <c r="Q116" s="921">
        <f t="shared" si="5"/>
        <v>-7</v>
      </c>
      <c r="R116" s="921">
        <f t="shared" si="5"/>
        <v>-5.04</v>
      </c>
      <c r="S116" s="911">
        <f t="shared" si="6"/>
        <v>9.18</v>
      </c>
      <c r="T116" s="911">
        <f t="shared" si="7"/>
        <v>18</v>
      </c>
      <c r="U116" s="911">
        <f t="shared" si="8"/>
        <v>8.82</v>
      </c>
      <c r="V116" s="922">
        <f t="shared" si="9"/>
        <v>1.9607843137254903</v>
      </c>
      <c r="W116" s="837">
        <v>9</v>
      </c>
    </row>
    <row r="117" spans="1:23" ht="14.4" customHeight="1" x14ac:dyDescent="0.3">
      <c r="A117" s="926" t="s">
        <v>5862</v>
      </c>
      <c r="B117" s="923">
        <v>3</v>
      </c>
      <c r="C117" s="924">
        <v>2.62</v>
      </c>
      <c r="D117" s="864">
        <v>28</v>
      </c>
      <c r="E117" s="913"/>
      <c r="F117" s="914"/>
      <c r="G117" s="835"/>
      <c r="H117" s="918"/>
      <c r="I117" s="914"/>
      <c r="J117" s="835"/>
      <c r="K117" s="917">
        <v>0.68</v>
      </c>
      <c r="L117" s="918">
        <v>3</v>
      </c>
      <c r="M117" s="918">
        <v>28</v>
      </c>
      <c r="N117" s="919">
        <v>9.17</v>
      </c>
      <c r="O117" s="918" t="s">
        <v>5638</v>
      </c>
      <c r="P117" s="920" t="s">
        <v>5863</v>
      </c>
      <c r="Q117" s="921">
        <f t="shared" si="5"/>
        <v>-3</v>
      </c>
      <c r="R117" s="921">
        <f t="shared" si="5"/>
        <v>-2.62</v>
      </c>
      <c r="S117" s="911" t="str">
        <f t="shared" si="6"/>
        <v/>
      </c>
      <c r="T117" s="911" t="str">
        <f t="shared" si="7"/>
        <v/>
      </c>
      <c r="U117" s="911" t="str">
        <f t="shared" si="8"/>
        <v/>
      </c>
      <c r="V117" s="922" t="str">
        <f t="shared" si="9"/>
        <v/>
      </c>
      <c r="W117" s="837"/>
    </row>
    <row r="118" spans="1:23" ht="14.4" customHeight="1" x14ac:dyDescent="0.3">
      <c r="A118" s="927" t="s">
        <v>5864</v>
      </c>
      <c r="B118" s="865">
        <v>2</v>
      </c>
      <c r="C118" s="866">
        <v>1.4</v>
      </c>
      <c r="D118" s="867">
        <v>23.5</v>
      </c>
      <c r="E118" s="872">
        <v>3</v>
      </c>
      <c r="F118" s="839">
        <v>1.84</v>
      </c>
      <c r="G118" s="840">
        <v>21.3</v>
      </c>
      <c r="H118" s="845"/>
      <c r="I118" s="839"/>
      <c r="J118" s="840"/>
      <c r="K118" s="844">
        <v>0.35</v>
      </c>
      <c r="L118" s="845">
        <v>2</v>
      </c>
      <c r="M118" s="845">
        <v>15</v>
      </c>
      <c r="N118" s="846">
        <v>4.9000000000000004</v>
      </c>
      <c r="O118" s="845" t="s">
        <v>5638</v>
      </c>
      <c r="P118" s="873" t="s">
        <v>5865</v>
      </c>
      <c r="Q118" s="847">
        <f t="shared" si="5"/>
        <v>-2</v>
      </c>
      <c r="R118" s="847">
        <f t="shared" si="5"/>
        <v>-1.4</v>
      </c>
      <c r="S118" s="869" t="str">
        <f t="shared" si="6"/>
        <v/>
      </c>
      <c r="T118" s="869" t="str">
        <f t="shared" si="7"/>
        <v/>
      </c>
      <c r="U118" s="869" t="str">
        <f t="shared" si="8"/>
        <v/>
      </c>
      <c r="V118" s="874" t="str">
        <f t="shared" si="9"/>
        <v/>
      </c>
      <c r="W118" s="848"/>
    </row>
    <row r="119" spans="1:23" ht="14.4" customHeight="1" x14ac:dyDescent="0.3">
      <c r="A119" s="926" t="s">
        <v>5866</v>
      </c>
      <c r="B119" s="923">
        <v>9</v>
      </c>
      <c r="C119" s="924">
        <v>5.34</v>
      </c>
      <c r="D119" s="864">
        <v>18.3</v>
      </c>
      <c r="E119" s="913"/>
      <c r="F119" s="914"/>
      <c r="G119" s="835"/>
      <c r="H119" s="918">
        <v>2</v>
      </c>
      <c r="I119" s="914">
        <v>1.94</v>
      </c>
      <c r="J119" s="836">
        <v>33</v>
      </c>
      <c r="K119" s="917">
        <v>0.52</v>
      </c>
      <c r="L119" s="918">
        <v>3</v>
      </c>
      <c r="M119" s="918">
        <v>23</v>
      </c>
      <c r="N119" s="919">
        <v>7.73</v>
      </c>
      <c r="O119" s="918" t="s">
        <v>5638</v>
      </c>
      <c r="P119" s="920" t="s">
        <v>5867</v>
      </c>
      <c r="Q119" s="921">
        <f t="shared" si="5"/>
        <v>-7</v>
      </c>
      <c r="R119" s="921">
        <f t="shared" si="5"/>
        <v>-3.4</v>
      </c>
      <c r="S119" s="911">
        <f t="shared" si="6"/>
        <v>15.46</v>
      </c>
      <c r="T119" s="911">
        <f t="shared" si="7"/>
        <v>66</v>
      </c>
      <c r="U119" s="911">
        <f t="shared" si="8"/>
        <v>50.54</v>
      </c>
      <c r="V119" s="922">
        <f t="shared" si="9"/>
        <v>4.2690815006468306</v>
      </c>
      <c r="W119" s="837">
        <v>51</v>
      </c>
    </row>
    <row r="120" spans="1:23" ht="14.4" customHeight="1" x14ac:dyDescent="0.3">
      <c r="A120" s="926" t="s">
        <v>5868</v>
      </c>
      <c r="B120" s="923">
        <v>5</v>
      </c>
      <c r="C120" s="924">
        <v>5.07</v>
      </c>
      <c r="D120" s="864">
        <v>30</v>
      </c>
      <c r="E120" s="913">
        <v>2</v>
      </c>
      <c r="F120" s="914">
        <v>2.16</v>
      </c>
      <c r="G120" s="835">
        <v>27</v>
      </c>
      <c r="H120" s="918">
        <v>4</v>
      </c>
      <c r="I120" s="914">
        <v>4.8499999999999996</v>
      </c>
      <c r="J120" s="836">
        <v>33.799999999999997</v>
      </c>
      <c r="K120" s="917">
        <v>0.72</v>
      </c>
      <c r="L120" s="918">
        <v>3</v>
      </c>
      <c r="M120" s="918">
        <v>28</v>
      </c>
      <c r="N120" s="919">
        <v>9.44</v>
      </c>
      <c r="O120" s="918" t="s">
        <v>5638</v>
      </c>
      <c r="P120" s="920" t="s">
        <v>5869</v>
      </c>
      <c r="Q120" s="921">
        <f t="shared" si="5"/>
        <v>-1</v>
      </c>
      <c r="R120" s="921">
        <f t="shared" si="5"/>
        <v>-0.22000000000000064</v>
      </c>
      <c r="S120" s="911">
        <f t="shared" si="6"/>
        <v>37.76</v>
      </c>
      <c r="T120" s="911">
        <f t="shared" si="7"/>
        <v>135.19999999999999</v>
      </c>
      <c r="U120" s="911">
        <f t="shared" si="8"/>
        <v>97.44</v>
      </c>
      <c r="V120" s="922">
        <f t="shared" si="9"/>
        <v>3.5805084745762712</v>
      </c>
      <c r="W120" s="837">
        <v>97</v>
      </c>
    </row>
    <row r="121" spans="1:23" ht="14.4" customHeight="1" x14ac:dyDescent="0.3">
      <c r="A121" s="927" t="s">
        <v>5870</v>
      </c>
      <c r="B121" s="869">
        <v>2</v>
      </c>
      <c r="C121" s="870">
        <v>0.96</v>
      </c>
      <c r="D121" s="871">
        <v>19</v>
      </c>
      <c r="E121" s="841">
        <v>3</v>
      </c>
      <c r="F121" s="842">
        <v>2.15</v>
      </c>
      <c r="G121" s="843">
        <v>20.7</v>
      </c>
      <c r="H121" s="845">
        <v>1</v>
      </c>
      <c r="I121" s="839">
        <v>0.33</v>
      </c>
      <c r="J121" s="859">
        <v>9</v>
      </c>
      <c r="K121" s="844">
        <v>0.33</v>
      </c>
      <c r="L121" s="845">
        <v>2</v>
      </c>
      <c r="M121" s="845">
        <v>15</v>
      </c>
      <c r="N121" s="846">
        <v>5.1100000000000003</v>
      </c>
      <c r="O121" s="845" t="s">
        <v>5638</v>
      </c>
      <c r="P121" s="873" t="s">
        <v>5871</v>
      </c>
      <c r="Q121" s="847">
        <f t="shared" si="5"/>
        <v>-1</v>
      </c>
      <c r="R121" s="847">
        <f t="shared" si="5"/>
        <v>-0.62999999999999989</v>
      </c>
      <c r="S121" s="869">
        <f t="shared" si="6"/>
        <v>5.1100000000000003</v>
      </c>
      <c r="T121" s="869">
        <f t="shared" si="7"/>
        <v>9</v>
      </c>
      <c r="U121" s="869">
        <f t="shared" si="8"/>
        <v>3.8899999999999997</v>
      </c>
      <c r="V121" s="874">
        <f t="shared" si="9"/>
        <v>1.7612524461839529</v>
      </c>
      <c r="W121" s="848">
        <v>4</v>
      </c>
    </row>
    <row r="122" spans="1:23" ht="14.4" customHeight="1" x14ac:dyDescent="0.3">
      <c r="A122" s="926" t="s">
        <v>5872</v>
      </c>
      <c r="B122" s="911"/>
      <c r="C122" s="912"/>
      <c r="D122" s="868"/>
      <c r="E122" s="915">
        <v>3</v>
      </c>
      <c r="F122" s="916">
        <v>1.5</v>
      </c>
      <c r="G122" s="838">
        <v>21</v>
      </c>
      <c r="H122" s="918">
        <v>3</v>
      </c>
      <c r="I122" s="914">
        <v>1.9</v>
      </c>
      <c r="J122" s="836">
        <v>23.7</v>
      </c>
      <c r="K122" s="917">
        <v>0.41</v>
      </c>
      <c r="L122" s="918">
        <v>2</v>
      </c>
      <c r="M122" s="918">
        <v>19</v>
      </c>
      <c r="N122" s="919">
        <v>6.36</v>
      </c>
      <c r="O122" s="918" t="s">
        <v>5638</v>
      </c>
      <c r="P122" s="920" t="s">
        <v>5873</v>
      </c>
      <c r="Q122" s="921">
        <f t="shared" si="5"/>
        <v>3</v>
      </c>
      <c r="R122" s="921">
        <f t="shared" si="5"/>
        <v>1.9</v>
      </c>
      <c r="S122" s="911">
        <f t="shared" si="6"/>
        <v>19.080000000000002</v>
      </c>
      <c r="T122" s="911">
        <f t="shared" si="7"/>
        <v>71.099999999999994</v>
      </c>
      <c r="U122" s="911">
        <f t="shared" si="8"/>
        <v>52.019999999999996</v>
      </c>
      <c r="V122" s="922">
        <f t="shared" si="9"/>
        <v>3.7264150943396221</v>
      </c>
      <c r="W122" s="837">
        <v>52</v>
      </c>
    </row>
    <row r="123" spans="1:23" ht="14.4" customHeight="1" x14ac:dyDescent="0.3">
      <c r="A123" s="926" t="s">
        <v>5874</v>
      </c>
      <c r="B123" s="911">
        <v>1</v>
      </c>
      <c r="C123" s="912">
        <v>0.56999999999999995</v>
      </c>
      <c r="D123" s="868">
        <v>24</v>
      </c>
      <c r="E123" s="915">
        <v>1</v>
      </c>
      <c r="F123" s="916">
        <v>0.53</v>
      </c>
      <c r="G123" s="838">
        <v>23</v>
      </c>
      <c r="H123" s="918"/>
      <c r="I123" s="914"/>
      <c r="J123" s="835"/>
      <c r="K123" s="917">
        <v>0.53</v>
      </c>
      <c r="L123" s="918">
        <v>3</v>
      </c>
      <c r="M123" s="918">
        <v>23</v>
      </c>
      <c r="N123" s="919">
        <v>7.53</v>
      </c>
      <c r="O123" s="918" t="s">
        <v>5638</v>
      </c>
      <c r="P123" s="920" t="s">
        <v>5875</v>
      </c>
      <c r="Q123" s="921">
        <f t="shared" si="5"/>
        <v>-1</v>
      </c>
      <c r="R123" s="921">
        <f t="shared" si="5"/>
        <v>-0.56999999999999995</v>
      </c>
      <c r="S123" s="911" t="str">
        <f t="shared" si="6"/>
        <v/>
      </c>
      <c r="T123" s="911" t="str">
        <f t="shared" si="7"/>
        <v/>
      </c>
      <c r="U123" s="911" t="str">
        <f t="shared" si="8"/>
        <v/>
      </c>
      <c r="V123" s="922" t="str">
        <f t="shared" si="9"/>
        <v/>
      </c>
      <c r="W123" s="837"/>
    </row>
    <row r="124" spans="1:23" ht="14.4" customHeight="1" x14ac:dyDescent="0.3">
      <c r="A124" s="927" t="s">
        <v>5876</v>
      </c>
      <c r="B124" s="869">
        <v>1</v>
      </c>
      <c r="C124" s="870">
        <v>0.62</v>
      </c>
      <c r="D124" s="871">
        <v>16</v>
      </c>
      <c r="E124" s="841">
        <v>1</v>
      </c>
      <c r="F124" s="842">
        <v>0.71</v>
      </c>
      <c r="G124" s="843">
        <v>27</v>
      </c>
      <c r="H124" s="845"/>
      <c r="I124" s="839"/>
      <c r="J124" s="840"/>
      <c r="K124" s="844">
        <v>0.62</v>
      </c>
      <c r="L124" s="845">
        <v>3</v>
      </c>
      <c r="M124" s="845">
        <v>25</v>
      </c>
      <c r="N124" s="846">
        <v>8.19</v>
      </c>
      <c r="O124" s="845" t="s">
        <v>5638</v>
      </c>
      <c r="P124" s="873" t="s">
        <v>5877</v>
      </c>
      <c r="Q124" s="847">
        <f t="shared" si="5"/>
        <v>-1</v>
      </c>
      <c r="R124" s="847">
        <f t="shared" si="5"/>
        <v>-0.62</v>
      </c>
      <c r="S124" s="869" t="str">
        <f t="shared" si="6"/>
        <v/>
      </c>
      <c r="T124" s="869" t="str">
        <f t="shared" si="7"/>
        <v/>
      </c>
      <c r="U124" s="869" t="str">
        <f t="shared" si="8"/>
        <v/>
      </c>
      <c r="V124" s="874" t="str">
        <f t="shared" si="9"/>
        <v/>
      </c>
      <c r="W124" s="848"/>
    </row>
    <row r="125" spans="1:23" ht="14.4" customHeight="1" x14ac:dyDescent="0.3">
      <c r="A125" s="926" t="s">
        <v>5878</v>
      </c>
      <c r="B125" s="911">
        <v>1</v>
      </c>
      <c r="C125" s="912">
        <v>0.93</v>
      </c>
      <c r="D125" s="868">
        <v>30</v>
      </c>
      <c r="E125" s="915">
        <v>1</v>
      </c>
      <c r="F125" s="916">
        <v>0.93</v>
      </c>
      <c r="G125" s="838">
        <v>18</v>
      </c>
      <c r="H125" s="918"/>
      <c r="I125" s="914"/>
      <c r="J125" s="835"/>
      <c r="K125" s="917">
        <v>0.93</v>
      </c>
      <c r="L125" s="918">
        <v>4</v>
      </c>
      <c r="M125" s="918">
        <v>32</v>
      </c>
      <c r="N125" s="919">
        <v>10.6</v>
      </c>
      <c r="O125" s="918" t="s">
        <v>5638</v>
      </c>
      <c r="P125" s="920" t="s">
        <v>5879</v>
      </c>
      <c r="Q125" s="921">
        <f t="shared" si="5"/>
        <v>-1</v>
      </c>
      <c r="R125" s="921">
        <f t="shared" si="5"/>
        <v>-0.93</v>
      </c>
      <c r="S125" s="911" t="str">
        <f t="shared" si="6"/>
        <v/>
      </c>
      <c r="T125" s="911" t="str">
        <f t="shared" si="7"/>
        <v/>
      </c>
      <c r="U125" s="911" t="str">
        <f t="shared" si="8"/>
        <v/>
      </c>
      <c r="V125" s="922" t="str">
        <f t="shared" si="9"/>
        <v/>
      </c>
      <c r="W125" s="837"/>
    </row>
    <row r="126" spans="1:23" ht="14.4" customHeight="1" x14ac:dyDescent="0.3">
      <c r="A126" s="927" t="s">
        <v>5880</v>
      </c>
      <c r="B126" s="869"/>
      <c r="C126" s="870"/>
      <c r="D126" s="871"/>
      <c r="E126" s="841">
        <v>2</v>
      </c>
      <c r="F126" s="842">
        <v>1.98</v>
      </c>
      <c r="G126" s="843">
        <v>24</v>
      </c>
      <c r="H126" s="845">
        <v>3</v>
      </c>
      <c r="I126" s="839">
        <v>2.5499999999999998</v>
      </c>
      <c r="J126" s="859">
        <v>21</v>
      </c>
      <c r="K126" s="844">
        <v>0.39</v>
      </c>
      <c r="L126" s="845">
        <v>1</v>
      </c>
      <c r="M126" s="845">
        <v>13</v>
      </c>
      <c r="N126" s="846">
        <v>4.3499999999999996</v>
      </c>
      <c r="O126" s="845" t="s">
        <v>5638</v>
      </c>
      <c r="P126" s="873" t="s">
        <v>5881</v>
      </c>
      <c r="Q126" s="847">
        <f t="shared" si="5"/>
        <v>3</v>
      </c>
      <c r="R126" s="847">
        <f t="shared" si="5"/>
        <v>2.5499999999999998</v>
      </c>
      <c r="S126" s="869">
        <f t="shared" si="6"/>
        <v>13.049999999999999</v>
      </c>
      <c r="T126" s="869">
        <f t="shared" si="7"/>
        <v>63</v>
      </c>
      <c r="U126" s="869">
        <f t="shared" si="8"/>
        <v>49.95</v>
      </c>
      <c r="V126" s="874">
        <f t="shared" si="9"/>
        <v>4.8275862068965525</v>
      </c>
      <c r="W126" s="848">
        <v>50</v>
      </c>
    </row>
    <row r="127" spans="1:23" ht="14.4" customHeight="1" x14ac:dyDescent="0.3">
      <c r="A127" s="926" t="s">
        <v>5882</v>
      </c>
      <c r="B127" s="911">
        <v>3</v>
      </c>
      <c r="C127" s="912">
        <v>2.4500000000000002</v>
      </c>
      <c r="D127" s="868">
        <v>24</v>
      </c>
      <c r="E127" s="915">
        <v>7</v>
      </c>
      <c r="F127" s="916">
        <v>6.26</v>
      </c>
      <c r="G127" s="838">
        <v>24.9</v>
      </c>
      <c r="H127" s="918">
        <v>4</v>
      </c>
      <c r="I127" s="914">
        <v>4</v>
      </c>
      <c r="J127" s="836">
        <v>28.3</v>
      </c>
      <c r="K127" s="917">
        <v>0.56000000000000005</v>
      </c>
      <c r="L127" s="918">
        <v>2</v>
      </c>
      <c r="M127" s="918">
        <v>20</v>
      </c>
      <c r="N127" s="919">
        <v>6.8</v>
      </c>
      <c r="O127" s="918" t="s">
        <v>5638</v>
      </c>
      <c r="P127" s="920" t="s">
        <v>5883</v>
      </c>
      <c r="Q127" s="921">
        <f t="shared" si="5"/>
        <v>1</v>
      </c>
      <c r="R127" s="921">
        <f t="shared" si="5"/>
        <v>1.5499999999999998</v>
      </c>
      <c r="S127" s="911">
        <f t="shared" si="6"/>
        <v>27.2</v>
      </c>
      <c r="T127" s="911">
        <f t="shared" si="7"/>
        <v>113.2</v>
      </c>
      <c r="U127" s="911">
        <f t="shared" si="8"/>
        <v>86</v>
      </c>
      <c r="V127" s="922">
        <f t="shared" si="9"/>
        <v>4.1617647058823533</v>
      </c>
      <c r="W127" s="837">
        <v>86</v>
      </c>
    </row>
    <row r="128" spans="1:23" ht="14.4" customHeight="1" x14ac:dyDescent="0.3">
      <c r="A128" s="926" t="s">
        <v>5884</v>
      </c>
      <c r="B128" s="911">
        <v>4</v>
      </c>
      <c r="C128" s="912">
        <v>4.0999999999999996</v>
      </c>
      <c r="D128" s="868">
        <v>28.5</v>
      </c>
      <c r="E128" s="915">
        <v>3</v>
      </c>
      <c r="F128" s="916">
        <v>3.24</v>
      </c>
      <c r="G128" s="838">
        <v>27.7</v>
      </c>
      <c r="H128" s="918">
        <v>1</v>
      </c>
      <c r="I128" s="914">
        <v>0.81</v>
      </c>
      <c r="J128" s="836">
        <v>20</v>
      </c>
      <c r="K128" s="917">
        <v>0.76</v>
      </c>
      <c r="L128" s="918">
        <v>3</v>
      </c>
      <c r="M128" s="918">
        <v>26</v>
      </c>
      <c r="N128" s="919">
        <v>8.6199999999999992</v>
      </c>
      <c r="O128" s="918" t="s">
        <v>5638</v>
      </c>
      <c r="P128" s="920" t="s">
        <v>5885</v>
      </c>
      <c r="Q128" s="921">
        <f t="shared" si="5"/>
        <v>-3</v>
      </c>
      <c r="R128" s="921">
        <f t="shared" si="5"/>
        <v>-3.2899999999999996</v>
      </c>
      <c r="S128" s="911">
        <f t="shared" si="6"/>
        <v>8.6199999999999992</v>
      </c>
      <c r="T128" s="911">
        <f t="shared" si="7"/>
        <v>20</v>
      </c>
      <c r="U128" s="911">
        <f t="shared" si="8"/>
        <v>11.38</v>
      </c>
      <c r="V128" s="922">
        <f t="shared" si="9"/>
        <v>2.3201856148491879</v>
      </c>
      <c r="W128" s="837">
        <v>11</v>
      </c>
    </row>
    <row r="129" spans="1:23" ht="14.4" customHeight="1" x14ac:dyDescent="0.3">
      <c r="A129" s="927" t="s">
        <v>5886</v>
      </c>
      <c r="B129" s="865"/>
      <c r="C129" s="866"/>
      <c r="D129" s="867"/>
      <c r="E129" s="872">
        <v>1</v>
      </c>
      <c r="F129" s="839">
        <v>0.65</v>
      </c>
      <c r="G129" s="840">
        <v>19</v>
      </c>
      <c r="H129" s="845"/>
      <c r="I129" s="839"/>
      <c r="J129" s="840"/>
      <c r="K129" s="844">
        <v>0.33</v>
      </c>
      <c r="L129" s="845">
        <v>1</v>
      </c>
      <c r="M129" s="845">
        <v>12</v>
      </c>
      <c r="N129" s="846">
        <v>4.1500000000000004</v>
      </c>
      <c r="O129" s="845" t="s">
        <v>5638</v>
      </c>
      <c r="P129" s="873" t="s">
        <v>5887</v>
      </c>
      <c r="Q129" s="847">
        <f t="shared" si="5"/>
        <v>0</v>
      </c>
      <c r="R129" s="847">
        <f t="shared" si="5"/>
        <v>0</v>
      </c>
      <c r="S129" s="869" t="str">
        <f t="shared" si="6"/>
        <v/>
      </c>
      <c r="T129" s="869" t="str">
        <f t="shared" si="7"/>
        <v/>
      </c>
      <c r="U129" s="869" t="str">
        <f t="shared" si="8"/>
        <v/>
      </c>
      <c r="V129" s="874" t="str">
        <f t="shared" si="9"/>
        <v/>
      </c>
      <c r="W129" s="848"/>
    </row>
    <row r="130" spans="1:23" ht="14.4" customHeight="1" x14ac:dyDescent="0.3">
      <c r="A130" s="926" t="s">
        <v>5888</v>
      </c>
      <c r="B130" s="923">
        <v>2</v>
      </c>
      <c r="C130" s="924">
        <v>1.41</v>
      </c>
      <c r="D130" s="864">
        <v>23.5</v>
      </c>
      <c r="E130" s="913"/>
      <c r="F130" s="914"/>
      <c r="G130" s="835"/>
      <c r="H130" s="918"/>
      <c r="I130" s="914"/>
      <c r="J130" s="835"/>
      <c r="K130" s="917">
        <v>0.42</v>
      </c>
      <c r="L130" s="918">
        <v>2</v>
      </c>
      <c r="M130" s="918">
        <v>17</v>
      </c>
      <c r="N130" s="919">
        <v>5.55</v>
      </c>
      <c r="O130" s="918" t="s">
        <v>5638</v>
      </c>
      <c r="P130" s="920" t="s">
        <v>5889</v>
      </c>
      <c r="Q130" s="921">
        <f t="shared" si="5"/>
        <v>-2</v>
      </c>
      <c r="R130" s="921">
        <f t="shared" si="5"/>
        <v>-1.41</v>
      </c>
      <c r="S130" s="911" t="str">
        <f t="shared" si="6"/>
        <v/>
      </c>
      <c r="T130" s="911" t="str">
        <f t="shared" si="7"/>
        <v/>
      </c>
      <c r="U130" s="911" t="str">
        <f t="shared" si="8"/>
        <v/>
      </c>
      <c r="V130" s="922" t="str">
        <f t="shared" si="9"/>
        <v/>
      </c>
      <c r="W130" s="837"/>
    </row>
    <row r="131" spans="1:23" ht="14.4" customHeight="1" x14ac:dyDescent="0.3">
      <c r="A131" s="927" t="s">
        <v>5890</v>
      </c>
      <c r="B131" s="869">
        <v>1</v>
      </c>
      <c r="C131" s="870">
        <v>1.29</v>
      </c>
      <c r="D131" s="871">
        <v>32</v>
      </c>
      <c r="E131" s="872"/>
      <c r="F131" s="839"/>
      <c r="G131" s="840"/>
      <c r="H131" s="841">
        <v>1</v>
      </c>
      <c r="I131" s="842">
        <v>0.99</v>
      </c>
      <c r="J131" s="859">
        <v>26</v>
      </c>
      <c r="K131" s="844">
        <v>0.35</v>
      </c>
      <c r="L131" s="845">
        <v>1</v>
      </c>
      <c r="M131" s="845">
        <v>13</v>
      </c>
      <c r="N131" s="846">
        <v>4.26</v>
      </c>
      <c r="O131" s="845" t="s">
        <v>5638</v>
      </c>
      <c r="P131" s="873" t="s">
        <v>5891</v>
      </c>
      <c r="Q131" s="847">
        <f t="shared" si="5"/>
        <v>0</v>
      </c>
      <c r="R131" s="847">
        <f t="shared" si="5"/>
        <v>-0.30000000000000004</v>
      </c>
      <c r="S131" s="869">
        <f t="shared" si="6"/>
        <v>4.26</v>
      </c>
      <c r="T131" s="869">
        <f t="shared" si="7"/>
        <v>26</v>
      </c>
      <c r="U131" s="869">
        <f t="shared" si="8"/>
        <v>21.740000000000002</v>
      </c>
      <c r="V131" s="874">
        <f t="shared" si="9"/>
        <v>6.103286384976526</v>
      </c>
      <c r="W131" s="848">
        <v>22</v>
      </c>
    </row>
    <row r="132" spans="1:23" ht="14.4" customHeight="1" x14ac:dyDescent="0.3">
      <c r="A132" s="926" t="s">
        <v>5892</v>
      </c>
      <c r="B132" s="911">
        <v>1</v>
      </c>
      <c r="C132" s="912">
        <v>0.64</v>
      </c>
      <c r="D132" s="868">
        <v>19</v>
      </c>
      <c r="E132" s="913"/>
      <c r="F132" s="914"/>
      <c r="G132" s="835"/>
      <c r="H132" s="915">
        <v>1</v>
      </c>
      <c r="I132" s="916">
        <v>1</v>
      </c>
      <c r="J132" s="836">
        <v>29</v>
      </c>
      <c r="K132" s="917">
        <v>0.45</v>
      </c>
      <c r="L132" s="918">
        <v>2</v>
      </c>
      <c r="M132" s="918">
        <v>18</v>
      </c>
      <c r="N132" s="919">
        <v>5.97</v>
      </c>
      <c r="O132" s="918" t="s">
        <v>5638</v>
      </c>
      <c r="P132" s="920" t="s">
        <v>5893</v>
      </c>
      <c r="Q132" s="921">
        <f t="shared" si="5"/>
        <v>0</v>
      </c>
      <c r="R132" s="921">
        <f t="shared" si="5"/>
        <v>0.36</v>
      </c>
      <c r="S132" s="911">
        <f t="shared" si="6"/>
        <v>5.97</v>
      </c>
      <c r="T132" s="911">
        <f t="shared" si="7"/>
        <v>29</v>
      </c>
      <c r="U132" s="911">
        <f t="shared" si="8"/>
        <v>23.03</v>
      </c>
      <c r="V132" s="922">
        <f t="shared" si="9"/>
        <v>4.8576214405360139</v>
      </c>
      <c r="W132" s="837">
        <v>23</v>
      </c>
    </row>
    <row r="133" spans="1:23" ht="14.4" customHeight="1" x14ac:dyDescent="0.3">
      <c r="A133" s="926" t="s">
        <v>5894</v>
      </c>
      <c r="B133" s="911">
        <v>1</v>
      </c>
      <c r="C133" s="912">
        <v>0.57999999999999996</v>
      </c>
      <c r="D133" s="868">
        <v>15</v>
      </c>
      <c r="E133" s="913">
        <v>2</v>
      </c>
      <c r="F133" s="914">
        <v>1.17</v>
      </c>
      <c r="G133" s="835">
        <v>18.5</v>
      </c>
      <c r="H133" s="915">
        <v>1</v>
      </c>
      <c r="I133" s="916">
        <v>0.57999999999999996</v>
      </c>
      <c r="J133" s="836">
        <v>19</v>
      </c>
      <c r="K133" s="917">
        <v>0.57999999999999996</v>
      </c>
      <c r="L133" s="918">
        <v>3</v>
      </c>
      <c r="M133" s="918">
        <v>24</v>
      </c>
      <c r="N133" s="919">
        <v>7.84</v>
      </c>
      <c r="O133" s="918" t="s">
        <v>5638</v>
      </c>
      <c r="P133" s="920" t="s">
        <v>5895</v>
      </c>
      <c r="Q133" s="921">
        <f t="shared" si="5"/>
        <v>0</v>
      </c>
      <c r="R133" s="921">
        <f t="shared" si="5"/>
        <v>0</v>
      </c>
      <c r="S133" s="911">
        <f t="shared" si="6"/>
        <v>7.84</v>
      </c>
      <c r="T133" s="911">
        <f t="shared" si="7"/>
        <v>19</v>
      </c>
      <c r="U133" s="911">
        <f t="shared" si="8"/>
        <v>11.16</v>
      </c>
      <c r="V133" s="922">
        <f t="shared" si="9"/>
        <v>2.4234693877551021</v>
      </c>
      <c r="W133" s="837">
        <v>11</v>
      </c>
    </row>
    <row r="134" spans="1:23" ht="14.4" customHeight="1" x14ac:dyDescent="0.3">
      <c r="A134" s="927" t="s">
        <v>5896</v>
      </c>
      <c r="B134" s="865">
        <v>1</v>
      </c>
      <c r="C134" s="866">
        <v>0.73</v>
      </c>
      <c r="D134" s="867">
        <v>16</v>
      </c>
      <c r="E134" s="872">
        <v>1</v>
      </c>
      <c r="F134" s="839">
        <v>0.69</v>
      </c>
      <c r="G134" s="840">
        <v>24</v>
      </c>
      <c r="H134" s="845"/>
      <c r="I134" s="839"/>
      <c r="J134" s="840"/>
      <c r="K134" s="844">
        <v>0.69</v>
      </c>
      <c r="L134" s="845">
        <v>3</v>
      </c>
      <c r="M134" s="845">
        <v>27</v>
      </c>
      <c r="N134" s="846">
        <v>8.85</v>
      </c>
      <c r="O134" s="845" t="s">
        <v>5638</v>
      </c>
      <c r="P134" s="873" t="s">
        <v>5897</v>
      </c>
      <c r="Q134" s="847">
        <f t="shared" ref="Q134:R197" si="10">H134-B134</f>
        <v>-1</v>
      </c>
      <c r="R134" s="847">
        <f t="shared" si="10"/>
        <v>-0.73</v>
      </c>
      <c r="S134" s="869" t="str">
        <f t="shared" ref="S134:S197" si="11">IF(H134=0,"",H134*N134)</f>
        <v/>
      </c>
      <c r="T134" s="869" t="str">
        <f t="shared" ref="T134:T197" si="12">IF(H134=0,"",H134*J134)</f>
        <v/>
      </c>
      <c r="U134" s="869" t="str">
        <f t="shared" ref="U134:U197" si="13">IF(H134=0,"",T134-S134)</f>
        <v/>
      </c>
      <c r="V134" s="874" t="str">
        <f t="shared" ref="V134:V197" si="14">IF(H134=0,"",T134/S134)</f>
        <v/>
      </c>
      <c r="W134" s="848"/>
    </row>
    <row r="135" spans="1:23" ht="14.4" customHeight="1" x14ac:dyDescent="0.3">
      <c r="A135" s="926" t="s">
        <v>5898</v>
      </c>
      <c r="B135" s="923">
        <v>2</v>
      </c>
      <c r="C135" s="924">
        <v>2.71</v>
      </c>
      <c r="D135" s="864">
        <v>34</v>
      </c>
      <c r="E135" s="913">
        <v>1</v>
      </c>
      <c r="F135" s="914">
        <v>1.52</v>
      </c>
      <c r="G135" s="835">
        <v>36</v>
      </c>
      <c r="H135" s="918"/>
      <c r="I135" s="914"/>
      <c r="J135" s="835"/>
      <c r="K135" s="917">
        <v>1.0900000000000001</v>
      </c>
      <c r="L135" s="918">
        <v>3</v>
      </c>
      <c r="M135" s="918">
        <v>31</v>
      </c>
      <c r="N135" s="919">
        <v>10.18</v>
      </c>
      <c r="O135" s="918" t="s">
        <v>5638</v>
      </c>
      <c r="P135" s="920" t="s">
        <v>5899</v>
      </c>
      <c r="Q135" s="921">
        <f t="shared" si="10"/>
        <v>-2</v>
      </c>
      <c r="R135" s="921">
        <f t="shared" si="10"/>
        <v>-2.71</v>
      </c>
      <c r="S135" s="911" t="str">
        <f t="shared" si="11"/>
        <v/>
      </c>
      <c r="T135" s="911" t="str">
        <f t="shared" si="12"/>
        <v/>
      </c>
      <c r="U135" s="911" t="str">
        <f t="shared" si="13"/>
        <v/>
      </c>
      <c r="V135" s="922" t="str">
        <f t="shared" si="14"/>
        <v/>
      </c>
      <c r="W135" s="837"/>
    </row>
    <row r="136" spans="1:23" ht="14.4" customHeight="1" x14ac:dyDescent="0.3">
      <c r="A136" s="927" t="s">
        <v>5900</v>
      </c>
      <c r="B136" s="869"/>
      <c r="C136" s="870"/>
      <c r="D136" s="871"/>
      <c r="E136" s="872">
        <v>1</v>
      </c>
      <c r="F136" s="839">
        <v>1.7</v>
      </c>
      <c r="G136" s="840">
        <v>36</v>
      </c>
      <c r="H136" s="841">
        <v>1</v>
      </c>
      <c r="I136" s="842">
        <v>0.67</v>
      </c>
      <c r="J136" s="859">
        <v>23</v>
      </c>
      <c r="K136" s="844">
        <v>0.53</v>
      </c>
      <c r="L136" s="845">
        <v>2</v>
      </c>
      <c r="M136" s="845">
        <v>21</v>
      </c>
      <c r="N136" s="846">
        <v>6.97</v>
      </c>
      <c r="O136" s="845" t="s">
        <v>5638</v>
      </c>
      <c r="P136" s="873" t="s">
        <v>5901</v>
      </c>
      <c r="Q136" s="847">
        <f t="shared" si="10"/>
        <v>1</v>
      </c>
      <c r="R136" s="847">
        <f t="shared" si="10"/>
        <v>0.67</v>
      </c>
      <c r="S136" s="869">
        <f t="shared" si="11"/>
        <v>6.97</v>
      </c>
      <c r="T136" s="869">
        <f t="shared" si="12"/>
        <v>23</v>
      </c>
      <c r="U136" s="869">
        <f t="shared" si="13"/>
        <v>16.03</v>
      </c>
      <c r="V136" s="874">
        <f t="shared" si="14"/>
        <v>3.2998565279770444</v>
      </c>
      <c r="W136" s="848">
        <v>16</v>
      </c>
    </row>
    <row r="137" spans="1:23" ht="14.4" customHeight="1" x14ac:dyDescent="0.3">
      <c r="A137" s="926" t="s">
        <v>5902</v>
      </c>
      <c r="B137" s="911">
        <v>1</v>
      </c>
      <c r="C137" s="912">
        <v>1.56</v>
      </c>
      <c r="D137" s="868">
        <v>43</v>
      </c>
      <c r="E137" s="913"/>
      <c r="F137" s="914"/>
      <c r="G137" s="835"/>
      <c r="H137" s="915">
        <v>1</v>
      </c>
      <c r="I137" s="916">
        <v>1.33</v>
      </c>
      <c r="J137" s="836">
        <v>32</v>
      </c>
      <c r="K137" s="917">
        <v>0.73</v>
      </c>
      <c r="L137" s="918">
        <v>3</v>
      </c>
      <c r="M137" s="918">
        <v>26</v>
      </c>
      <c r="N137" s="919">
        <v>8.61</v>
      </c>
      <c r="O137" s="918" t="s">
        <v>5638</v>
      </c>
      <c r="P137" s="920" t="s">
        <v>5903</v>
      </c>
      <c r="Q137" s="921">
        <f t="shared" si="10"/>
        <v>0</v>
      </c>
      <c r="R137" s="921">
        <f t="shared" si="10"/>
        <v>-0.22999999999999998</v>
      </c>
      <c r="S137" s="911">
        <f t="shared" si="11"/>
        <v>8.61</v>
      </c>
      <c r="T137" s="911">
        <f t="shared" si="12"/>
        <v>32</v>
      </c>
      <c r="U137" s="911">
        <f t="shared" si="13"/>
        <v>23.39</v>
      </c>
      <c r="V137" s="922">
        <f t="shared" si="14"/>
        <v>3.7166085946573753</v>
      </c>
      <c r="W137" s="837">
        <v>23</v>
      </c>
    </row>
    <row r="138" spans="1:23" ht="14.4" customHeight="1" x14ac:dyDescent="0.3">
      <c r="A138" s="927" t="s">
        <v>5904</v>
      </c>
      <c r="B138" s="869">
        <v>1</v>
      </c>
      <c r="C138" s="870">
        <v>5.14</v>
      </c>
      <c r="D138" s="871">
        <v>29</v>
      </c>
      <c r="E138" s="872"/>
      <c r="F138" s="839"/>
      <c r="G138" s="840"/>
      <c r="H138" s="841">
        <v>1</v>
      </c>
      <c r="I138" s="842">
        <v>9.74</v>
      </c>
      <c r="J138" s="859">
        <v>62</v>
      </c>
      <c r="K138" s="844">
        <v>3.2</v>
      </c>
      <c r="L138" s="845">
        <v>2</v>
      </c>
      <c r="M138" s="845">
        <v>15</v>
      </c>
      <c r="N138" s="846">
        <v>5.01</v>
      </c>
      <c r="O138" s="845" t="s">
        <v>5638</v>
      </c>
      <c r="P138" s="873" t="s">
        <v>5905</v>
      </c>
      <c r="Q138" s="847">
        <f t="shared" si="10"/>
        <v>0</v>
      </c>
      <c r="R138" s="847">
        <f t="shared" si="10"/>
        <v>4.6000000000000005</v>
      </c>
      <c r="S138" s="869">
        <f t="shared" si="11"/>
        <v>5.01</v>
      </c>
      <c r="T138" s="869">
        <f t="shared" si="12"/>
        <v>62</v>
      </c>
      <c r="U138" s="869">
        <f t="shared" si="13"/>
        <v>56.99</v>
      </c>
      <c r="V138" s="874">
        <f t="shared" si="14"/>
        <v>12.375249500998004</v>
      </c>
      <c r="W138" s="848">
        <v>57</v>
      </c>
    </row>
    <row r="139" spans="1:23" ht="14.4" customHeight="1" x14ac:dyDescent="0.3">
      <c r="A139" s="926" t="s">
        <v>5906</v>
      </c>
      <c r="B139" s="911">
        <v>1</v>
      </c>
      <c r="C139" s="912">
        <v>9.19</v>
      </c>
      <c r="D139" s="868">
        <v>67</v>
      </c>
      <c r="E139" s="913"/>
      <c r="F139" s="914"/>
      <c r="G139" s="835"/>
      <c r="H139" s="915"/>
      <c r="I139" s="916"/>
      <c r="J139" s="838"/>
      <c r="K139" s="917">
        <v>3.52</v>
      </c>
      <c r="L139" s="918">
        <v>2</v>
      </c>
      <c r="M139" s="918">
        <v>20</v>
      </c>
      <c r="N139" s="919">
        <v>6.7</v>
      </c>
      <c r="O139" s="918" t="s">
        <v>5638</v>
      </c>
      <c r="P139" s="920" t="s">
        <v>5907</v>
      </c>
      <c r="Q139" s="921">
        <f t="shared" si="10"/>
        <v>-1</v>
      </c>
      <c r="R139" s="921">
        <f t="shared" si="10"/>
        <v>-9.19</v>
      </c>
      <c r="S139" s="911" t="str">
        <f t="shared" si="11"/>
        <v/>
      </c>
      <c r="T139" s="911" t="str">
        <f t="shared" si="12"/>
        <v/>
      </c>
      <c r="U139" s="911" t="str">
        <f t="shared" si="13"/>
        <v/>
      </c>
      <c r="V139" s="922" t="str">
        <f t="shared" si="14"/>
        <v/>
      </c>
      <c r="W139" s="837"/>
    </row>
    <row r="140" spans="1:23" ht="14.4" customHeight="1" x14ac:dyDescent="0.3">
      <c r="A140" s="926" t="s">
        <v>5908</v>
      </c>
      <c r="B140" s="911"/>
      <c r="C140" s="912"/>
      <c r="D140" s="868"/>
      <c r="E140" s="913"/>
      <c r="F140" s="914"/>
      <c r="G140" s="835"/>
      <c r="H140" s="915">
        <v>1</v>
      </c>
      <c r="I140" s="916">
        <v>5.96</v>
      </c>
      <c r="J140" s="836">
        <v>35</v>
      </c>
      <c r="K140" s="917">
        <v>4.21</v>
      </c>
      <c r="L140" s="918">
        <v>3</v>
      </c>
      <c r="M140" s="918">
        <v>23</v>
      </c>
      <c r="N140" s="919">
        <v>7.74</v>
      </c>
      <c r="O140" s="918" t="s">
        <v>5638</v>
      </c>
      <c r="P140" s="920" t="s">
        <v>5909</v>
      </c>
      <c r="Q140" s="921">
        <f t="shared" si="10"/>
        <v>1</v>
      </c>
      <c r="R140" s="921">
        <f t="shared" si="10"/>
        <v>5.96</v>
      </c>
      <c r="S140" s="911">
        <f t="shared" si="11"/>
        <v>7.74</v>
      </c>
      <c r="T140" s="911">
        <f t="shared" si="12"/>
        <v>35</v>
      </c>
      <c r="U140" s="911">
        <f t="shared" si="13"/>
        <v>27.259999999999998</v>
      </c>
      <c r="V140" s="922">
        <f t="shared" si="14"/>
        <v>4.5219638242894051</v>
      </c>
      <c r="W140" s="837">
        <v>27</v>
      </c>
    </row>
    <row r="141" spans="1:23" ht="14.4" customHeight="1" x14ac:dyDescent="0.3">
      <c r="A141" s="927" t="s">
        <v>5910</v>
      </c>
      <c r="B141" s="869"/>
      <c r="C141" s="870"/>
      <c r="D141" s="871"/>
      <c r="E141" s="872">
        <v>1</v>
      </c>
      <c r="F141" s="839">
        <v>4.04</v>
      </c>
      <c r="G141" s="840">
        <v>49</v>
      </c>
      <c r="H141" s="841">
        <v>1</v>
      </c>
      <c r="I141" s="842">
        <v>3.19</v>
      </c>
      <c r="J141" s="859">
        <v>40</v>
      </c>
      <c r="K141" s="844">
        <v>3.19</v>
      </c>
      <c r="L141" s="845">
        <v>5</v>
      </c>
      <c r="M141" s="845">
        <v>42</v>
      </c>
      <c r="N141" s="846">
        <v>14.02</v>
      </c>
      <c r="O141" s="845" t="s">
        <v>5638</v>
      </c>
      <c r="P141" s="873" t="s">
        <v>5911</v>
      </c>
      <c r="Q141" s="847">
        <f t="shared" si="10"/>
        <v>1</v>
      </c>
      <c r="R141" s="847">
        <f t="shared" si="10"/>
        <v>3.19</v>
      </c>
      <c r="S141" s="869">
        <f t="shared" si="11"/>
        <v>14.02</v>
      </c>
      <c r="T141" s="869">
        <f t="shared" si="12"/>
        <v>40</v>
      </c>
      <c r="U141" s="869">
        <f t="shared" si="13"/>
        <v>25.98</v>
      </c>
      <c r="V141" s="874">
        <f t="shared" si="14"/>
        <v>2.8530670470756063</v>
      </c>
      <c r="W141" s="848">
        <v>26</v>
      </c>
    </row>
    <row r="142" spans="1:23" ht="14.4" customHeight="1" x14ac:dyDescent="0.3">
      <c r="A142" s="926" t="s">
        <v>5912</v>
      </c>
      <c r="B142" s="911">
        <v>1</v>
      </c>
      <c r="C142" s="912">
        <v>3.76</v>
      </c>
      <c r="D142" s="868">
        <v>23</v>
      </c>
      <c r="E142" s="913">
        <v>1</v>
      </c>
      <c r="F142" s="914">
        <v>3.76</v>
      </c>
      <c r="G142" s="835">
        <v>32</v>
      </c>
      <c r="H142" s="915">
        <v>1</v>
      </c>
      <c r="I142" s="916">
        <v>3.76</v>
      </c>
      <c r="J142" s="836">
        <v>29</v>
      </c>
      <c r="K142" s="917">
        <v>3.76</v>
      </c>
      <c r="L142" s="918">
        <v>6</v>
      </c>
      <c r="M142" s="918">
        <v>52</v>
      </c>
      <c r="N142" s="919">
        <v>17.28</v>
      </c>
      <c r="O142" s="918" t="s">
        <v>5638</v>
      </c>
      <c r="P142" s="920" t="s">
        <v>5913</v>
      </c>
      <c r="Q142" s="921">
        <f t="shared" si="10"/>
        <v>0</v>
      </c>
      <c r="R142" s="921">
        <f t="shared" si="10"/>
        <v>0</v>
      </c>
      <c r="S142" s="911">
        <f t="shared" si="11"/>
        <v>17.28</v>
      </c>
      <c r="T142" s="911">
        <f t="shared" si="12"/>
        <v>29</v>
      </c>
      <c r="U142" s="911">
        <f t="shared" si="13"/>
        <v>11.719999999999999</v>
      </c>
      <c r="V142" s="922">
        <f t="shared" si="14"/>
        <v>1.6782407407407407</v>
      </c>
      <c r="W142" s="837">
        <v>12</v>
      </c>
    </row>
    <row r="143" spans="1:23" ht="14.4" customHeight="1" x14ac:dyDescent="0.3">
      <c r="A143" s="926" t="s">
        <v>5914</v>
      </c>
      <c r="B143" s="911">
        <v>1</v>
      </c>
      <c r="C143" s="912">
        <v>5.34</v>
      </c>
      <c r="D143" s="868">
        <v>46</v>
      </c>
      <c r="E143" s="913"/>
      <c r="F143" s="914"/>
      <c r="G143" s="835"/>
      <c r="H143" s="915">
        <v>6</v>
      </c>
      <c r="I143" s="916">
        <v>33.130000000000003</v>
      </c>
      <c r="J143" s="836">
        <v>49.8</v>
      </c>
      <c r="K143" s="917">
        <v>5.34</v>
      </c>
      <c r="L143" s="918">
        <v>7</v>
      </c>
      <c r="M143" s="918">
        <v>62</v>
      </c>
      <c r="N143" s="919">
        <v>20.73</v>
      </c>
      <c r="O143" s="918" t="s">
        <v>5638</v>
      </c>
      <c r="P143" s="920" t="s">
        <v>5915</v>
      </c>
      <c r="Q143" s="921">
        <f t="shared" si="10"/>
        <v>5</v>
      </c>
      <c r="R143" s="921">
        <f t="shared" si="10"/>
        <v>27.790000000000003</v>
      </c>
      <c r="S143" s="911">
        <f t="shared" si="11"/>
        <v>124.38</v>
      </c>
      <c r="T143" s="911">
        <f t="shared" si="12"/>
        <v>298.79999999999995</v>
      </c>
      <c r="U143" s="911">
        <f t="shared" si="13"/>
        <v>174.41999999999996</v>
      </c>
      <c r="V143" s="922">
        <f t="shared" si="14"/>
        <v>2.4023154848046309</v>
      </c>
      <c r="W143" s="837">
        <v>175</v>
      </c>
    </row>
    <row r="144" spans="1:23" ht="14.4" customHeight="1" x14ac:dyDescent="0.3">
      <c r="A144" s="927" t="s">
        <v>5916</v>
      </c>
      <c r="B144" s="865">
        <v>1</v>
      </c>
      <c r="C144" s="866">
        <v>4.1500000000000004</v>
      </c>
      <c r="D144" s="867">
        <v>45</v>
      </c>
      <c r="E144" s="872"/>
      <c r="F144" s="839"/>
      <c r="G144" s="840"/>
      <c r="H144" s="845"/>
      <c r="I144" s="839"/>
      <c r="J144" s="840"/>
      <c r="K144" s="844">
        <v>4.1500000000000004</v>
      </c>
      <c r="L144" s="845">
        <v>5</v>
      </c>
      <c r="M144" s="845">
        <v>49</v>
      </c>
      <c r="N144" s="846">
        <v>16.28</v>
      </c>
      <c r="O144" s="845" t="s">
        <v>5638</v>
      </c>
      <c r="P144" s="873" t="s">
        <v>5917</v>
      </c>
      <c r="Q144" s="847">
        <f t="shared" si="10"/>
        <v>-1</v>
      </c>
      <c r="R144" s="847">
        <f t="shared" si="10"/>
        <v>-4.1500000000000004</v>
      </c>
      <c r="S144" s="869" t="str">
        <f t="shared" si="11"/>
        <v/>
      </c>
      <c r="T144" s="869" t="str">
        <f t="shared" si="12"/>
        <v/>
      </c>
      <c r="U144" s="869" t="str">
        <f t="shared" si="13"/>
        <v/>
      </c>
      <c r="V144" s="874" t="str">
        <f t="shared" si="14"/>
        <v/>
      </c>
      <c r="W144" s="848"/>
    </row>
    <row r="145" spans="1:23" ht="14.4" customHeight="1" x14ac:dyDescent="0.3">
      <c r="A145" s="926" t="s">
        <v>5918</v>
      </c>
      <c r="B145" s="923">
        <v>1</v>
      </c>
      <c r="C145" s="924">
        <v>4.62</v>
      </c>
      <c r="D145" s="864">
        <v>35</v>
      </c>
      <c r="E145" s="913"/>
      <c r="F145" s="914"/>
      <c r="G145" s="835"/>
      <c r="H145" s="918">
        <v>1</v>
      </c>
      <c r="I145" s="914">
        <v>7.62</v>
      </c>
      <c r="J145" s="836">
        <v>66</v>
      </c>
      <c r="K145" s="917">
        <v>4.62</v>
      </c>
      <c r="L145" s="918">
        <v>5</v>
      </c>
      <c r="M145" s="918">
        <v>47</v>
      </c>
      <c r="N145" s="919">
        <v>15.63</v>
      </c>
      <c r="O145" s="918" t="s">
        <v>5638</v>
      </c>
      <c r="P145" s="920" t="s">
        <v>5919</v>
      </c>
      <c r="Q145" s="921">
        <f t="shared" si="10"/>
        <v>0</v>
      </c>
      <c r="R145" s="921">
        <f t="shared" si="10"/>
        <v>3</v>
      </c>
      <c r="S145" s="911">
        <f t="shared" si="11"/>
        <v>15.63</v>
      </c>
      <c r="T145" s="911">
        <f t="shared" si="12"/>
        <v>66</v>
      </c>
      <c r="U145" s="911">
        <f t="shared" si="13"/>
        <v>50.37</v>
      </c>
      <c r="V145" s="922">
        <f t="shared" si="14"/>
        <v>4.2226487523992322</v>
      </c>
      <c r="W145" s="837">
        <v>50</v>
      </c>
    </row>
    <row r="146" spans="1:23" ht="14.4" customHeight="1" x14ac:dyDescent="0.3">
      <c r="A146" s="927" t="s">
        <v>5920</v>
      </c>
      <c r="B146" s="869"/>
      <c r="C146" s="870"/>
      <c r="D146" s="871"/>
      <c r="E146" s="841">
        <v>1</v>
      </c>
      <c r="F146" s="842">
        <v>3.62</v>
      </c>
      <c r="G146" s="843">
        <v>34</v>
      </c>
      <c r="H146" s="845"/>
      <c r="I146" s="839"/>
      <c r="J146" s="840"/>
      <c r="K146" s="844">
        <v>3.62</v>
      </c>
      <c r="L146" s="845">
        <v>5</v>
      </c>
      <c r="M146" s="845">
        <v>47</v>
      </c>
      <c r="N146" s="846">
        <v>15.64</v>
      </c>
      <c r="O146" s="845" t="s">
        <v>5638</v>
      </c>
      <c r="P146" s="873" t="s">
        <v>5921</v>
      </c>
      <c r="Q146" s="847">
        <f t="shared" si="10"/>
        <v>0</v>
      </c>
      <c r="R146" s="847">
        <f t="shared" si="10"/>
        <v>0</v>
      </c>
      <c r="S146" s="869" t="str">
        <f t="shared" si="11"/>
        <v/>
      </c>
      <c r="T146" s="869" t="str">
        <f t="shared" si="12"/>
        <v/>
      </c>
      <c r="U146" s="869" t="str">
        <f t="shared" si="13"/>
        <v/>
      </c>
      <c r="V146" s="874" t="str">
        <f t="shared" si="14"/>
        <v/>
      </c>
      <c r="W146" s="848"/>
    </row>
    <row r="147" spans="1:23" ht="14.4" customHeight="1" x14ac:dyDescent="0.3">
      <c r="A147" s="927" t="s">
        <v>5922</v>
      </c>
      <c r="B147" s="869"/>
      <c r="C147" s="870"/>
      <c r="D147" s="871"/>
      <c r="E147" s="841">
        <v>1</v>
      </c>
      <c r="F147" s="842">
        <v>3.55</v>
      </c>
      <c r="G147" s="843">
        <v>36</v>
      </c>
      <c r="H147" s="845"/>
      <c r="I147" s="839"/>
      <c r="J147" s="840"/>
      <c r="K147" s="844">
        <v>2.0699999999999998</v>
      </c>
      <c r="L147" s="845">
        <v>3</v>
      </c>
      <c r="M147" s="845">
        <v>23</v>
      </c>
      <c r="N147" s="846">
        <v>7.61</v>
      </c>
      <c r="O147" s="845" t="s">
        <v>5638</v>
      </c>
      <c r="P147" s="873" t="s">
        <v>5923</v>
      </c>
      <c r="Q147" s="847">
        <f t="shared" si="10"/>
        <v>0</v>
      </c>
      <c r="R147" s="847">
        <f t="shared" si="10"/>
        <v>0</v>
      </c>
      <c r="S147" s="869" t="str">
        <f t="shared" si="11"/>
        <v/>
      </c>
      <c r="T147" s="869" t="str">
        <f t="shared" si="12"/>
        <v/>
      </c>
      <c r="U147" s="869" t="str">
        <f t="shared" si="13"/>
        <v/>
      </c>
      <c r="V147" s="874" t="str">
        <f t="shared" si="14"/>
        <v/>
      </c>
      <c r="W147" s="848"/>
    </row>
    <row r="148" spans="1:23" ht="14.4" customHeight="1" x14ac:dyDescent="0.3">
      <c r="A148" s="927" t="s">
        <v>5924</v>
      </c>
      <c r="B148" s="869"/>
      <c r="C148" s="870"/>
      <c r="D148" s="871"/>
      <c r="E148" s="841">
        <v>1</v>
      </c>
      <c r="F148" s="842">
        <v>1.68</v>
      </c>
      <c r="G148" s="843">
        <v>34</v>
      </c>
      <c r="H148" s="845"/>
      <c r="I148" s="839"/>
      <c r="J148" s="840"/>
      <c r="K148" s="844">
        <v>0.76</v>
      </c>
      <c r="L148" s="845">
        <v>2</v>
      </c>
      <c r="M148" s="845">
        <v>20</v>
      </c>
      <c r="N148" s="846">
        <v>6.62</v>
      </c>
      <c r="O148" s="845" t="s">
        <v>5638</v>
      </c>
      <c r="P148" s="873" t="s">
        <v>5925</v>
      </c>
      <c r="Q148" s="847">
        <f t="shared" si="10"/>
        <v>0</v>
      </c>
      <c r="R148" s="847">
        <f t="shared" si="10"/>
        <v>0</v>
      </c>
      <c r="S148" s="869" t="str">
        <f t="shared" si="11"/>
        <v/>
      </c>
      <c r="T148" s="869" t="str">
        <f t="shared" si="12"/>
        <v/>
      </c>
      <c r="U148" s="869" t="str">
        <f t="shared" si="13"/>
        <v/>
      </c>
      <c r="V148" s="874" t="str">
        <f t="shared" si="14"/>
        <v/>
      </c>
      <c r="W148" s="848"/>
    </row>
    <row r="149" spans="1:23" ht="14.4" customHeight="1" x14ac:dyDescent="0.3">
      <c r="A149" s="927" t="s">
        <v>5926</v>
      </c>
      <c r="B149" s="865">
        <v>1</v>
      </c>
      <c r="C149" s="866">
        <v>3.79</v>
      </c>
      <c r="D149" s="867">
        <v>62</v>
      </c>
      <c r="E149" s="872"/>
      <c r="F149" s="839"/>
      <c r="G149" s="840"/>
      <c r="H149" s="845"/>
      <c r="I149" s="839"/>
      <c r="J149" s="840"/>
      <c r="K149" s="844">
        <v>0.87</v>
      </c>
      <c r="L149" s="845">
        <v>3</v>
      </c>
      <c r="M149" s="845">
        <v>24</v>
      </c>
      <c r="N149" s="846">
        <v>8.1</v>
      </c>
      <c r="O149" s="845" t="s">
        <v>5638</v>
      </c>
      <c r="P149" s="873" t="s">
        <v>5927</v>
      </c>
      <c r="Q149" s="847">
        <f t="shared" si="10"/>
        <v>-1</v>
      </c>
      <c r="R149" s="847">
        <f t="shared" si="10"/>
        <v>-3.79</v>
      </c>
      <c r="S149" s="869" t="str">
        <f t="shared" si="11"/>
        <v/>
      </c>
      <c r="T149" s="869" t="str">
        <f t="shared" si="12"/>
        <v/>
      </c>
      <c r="U149" s="869" t="str">
        <f t="shared" si="13"/>
        <v/>
      </c>
      <c r="V149" s="874" t="str">
        <f t="shared" si="14"/>
        <v/>
      </c>
      <c r="W149" s="848"/>
    </row>
    <row r="150" spans="1:23" ht="14.4" customHeight="1" x14ac:dyDescent="0.3">
      <c r="A150" s="927" t="s">
        <v>5928</v>
      </c>
      <c r="B150" s="869"/>
      <c r="C150" s="870"/>
      <c r="D150" s="871"/>
      <c r="E150" s="872"/>
      <c r="F150" s="839"/>
      <c r="G150" s="840"/>
      <c r="H150" s="841">
        <v>1</v>
      </c>
      <c r="I150" s="842">
        <v>2.69</v>
      </c>
      <c r="J150" s="859">
        <v>34</v>
      </c>
      <c r="K150" s="844">
        <v>0.87</v>
      </c>
      <c r="L150" s="845">
        <v>2</v>
      </c>
      <c r="M150" s="845">
        <v>19</v>
      </c>
      <c r="N150" s="846">
        <v>6.25</v>
      </c>
      <c r="O150" s="845" t="s">
        <v>5638</v>
      </c>
      <c r="P150" s="873" t="s">
        <v>5929</v>
      </c>
      <c r="Q150" s="847">
        <f t="shared" si="10"/>
        <v>1</v>
      </c>
      <c r="R150" s="847">
        <f t="shared" si="10"/>
        <v>2.69</v>
      </c>
      <c r="S150" s="869">
        <f t="shared" si="11"/>
        <v>6.25</v>
      </c>
      <c r="T150" s="869">
        <f t="shared" si="12"/>
        <v>34</v>
      </c>
      <c r="U150" s="869">
        <f t="shared" si="13"/>
        <v>27.75</v>
      </c>
      <c r="V150" s="874">
        <f t="shared" si="14"/>
        <v>5.44</v>
      </c>
      <c r="W150" s="848">
        <v>28</v>
      </c>
    </row>
    <row r="151" spans="1:23" ht="14.4" customHeight="1" x14ac:dyDescent="0.3">
      <c r="A151" s="926" t="s">
        <v>5930</v>
      </c>
      <c r="B151" s="911"/>
      <c r="C151" s="912"/>
      <c r="D151" s="868"/>
      <c r="E151" s="913"/>
      <c r="F151" s="914"/>
      <c r="G151" s="835"/>
      <c r="H151" s="915">
        <v>1</v>
      </c>
      <c r="I151" s="916">
        <v>9.25</v>
      </c>
      <c r="J151" s="836">
        <v>97</v>
      </c>
      <c r="K151" s="917">
        <v>2.65</v>
      </c>
      <c r="L151" s="918">
        <v>4</v>
      </c>
      <c r="M151" s="918">
        <v>40</v>
      </c>
      <c r="N151" s="919">
        <v>13.22</v>
      </c>
      <c r="O151" s="918" t="s">
        <v>5638</v>
      </c>
      <c r="P151" s="920" t="s">
        <v>5931</v>
      </c>
      <c r="Q151" s="921">
        <f t="shared" si="10"/>
        <v>1</v>
      </c>
      <c r="R151" s="921">
        <f t="shared" si="10"/>
        <v>9.25</v>
      </c>
      <c r="S151" s="911">
        <f t="shared" si="11"/>
        <v>13.22</v>
      </c>
      <c r="T151" s="911">
        <f t="shared" si="12"/>
        <v>97</v>
      </c>
      <c r="U151" s="911">
        <f t="shared" si="13"/>
        <v>83.78</v>
      </c>
      <c r="V151" s="922">
        <f t="shared" si="14"/>
        <v>7.3373676248108923</v>
      </c>
      <c r="W151" s="837">
        <v>84</v>
      </c>
    </row>
    <row r="152" spans="1:23" ht="14.4" customHeight="1" x14ac:dyDescent="0.3">
      <c r="A152" s="927" t="s">
        <v>5932</v>
      </c>
      <c r="B152" s="869"/>
      <c r="C152" s="870"/>
      <c r="D152" s="871"/>
      <c r="E152" s="841">
        <v>2</v>
      </c>
      <c r="F152" s="842">
        <v>2.57</v>
      </c>
      <c r="G152" s="843">
        <v>26.5</v>
      </c>
      <c r="H152" s="845"/>
      <c r="I152" s="839"/>
      <c r="J152" s="840"/>
      <c r="K152" s="844">
        <v>0.48</v>
      </c>
      <c r="L152" s="845">
        <v>2</v>
      </c>
      <c r="M152" s="845">
        <v>18</v>
      </c>
      <c r="N152" s="846">
        <v>5.95</v>
      </c>
      <c r="O152" s="845" t="s">
        <v>5638</v>
      </c>
      <c r="P152" s="873" t="s">
        <v>5933</v>
      </c>
      <c r="Q152" s="847">
        <f t="shared" si="10"/>
        <v>0</v>
      </c>
      <c r="R152" s="847">
        <f t="shared" si="10"/>
        <v>0</v>
      </c>
      <c r="S152" s="869" t="str">
        <f t="shared" si="11"/>
        <v/>
      </c>
      <c r="T152" s="869" t="str">
        <f t="shared" si="12"/>
        <v/>
      </c>
      <c r="U152" s="869" t="str">
        <f t="shared" si="13"/>
        <v/>
      </c>
      <c r="V152" s="874" t="str">
        <f t="shared" si="14"/>
        <v/>
      </c>
      <c r="W152" s="848"/>
    </row>
    <row r="153" spans="1:23" ht="14.4" customHeight="1" x14ac:dyDescent="0.3">
      <c r="A153" s="927" t="s">
        <v>5934</v>
      </c>
      <c r="B153" s="869"/>
      <c r="C153" s="870"/>
      <c r="D153" s="871"/>
      <c r="E153" s="872">
        <v>1</v>
      </c>
      <c r="F153" s="839">
        <v>1.2</v>
      </c>
      <c r="G153" s="840">
        <v>29</v>
      </c>
      <c r="H153" s="841"/>
      <c r="I153" s="842"/>
      <c r="J153" s="843"/>
      <c r="K153" s="844">
        <v>0.41</v>
      </c>
      <c r="L153" s="845">
        <v>2</v>
      </c>
      <c r="M153" s="845">
        <v>16</v>
      </c>
      <c r="N153" s="846">
        <v>5.2</v>
      </c>
      <c r="O153" s="845" t="s">
        <v>5638</v>
      </c>
      <c r="P153" s="873" t="s">
        <v>5935</v>
      </c>
      <c r="Q153" s="847">
        <f t="shared" si="10"/>
        <v>0</v>
      </c>
      <c r="R153" s="847">
        <f t="shared" si="10"/>
        <v>0</v>
      </c>
      <c r="S153" s="869" t="str">
        <f t="shared" si="11"/>
        <v/>
      </c>
      <c r="T153" s="869" t="str">
        <f t="shared" si="12"/>
        <v/>
      </c>
      <c r="U153" s="869" t="str">
        <f t="shared" si="13"/>
        <v/>
      </c>
      <c r="V153" s="874" t="str">
        <f t="shared" si="14"/>
        <v/>
      </c>
      <c r="W153" s="848"/>
    </row>
    <row r="154" spans="1:23" ht="14.4" customHeight="1" x14ac:dyDescent="0.3">
      <c r="A154" s="926" t="s">
        <v>5936</v>
      </c>
      <c r="B154" s="911">
        <v>1</v>
      </c>
      <c r="C154" s="912">
        <v>0.76</v>
      </c>
      <c r="D154" s="868">
        <v>26</v>
      </c>
      <c r="E154" s="913">
        <v>1</v>
      </c>
      <c r="F154" s="914">
        <v>0.62</v>
      </c>
      <c r="G154" s="835">
        <v>16</v>
      </c>
      <c r="H154" s="915">
        <v>1</v>
      </c>
      <c r="I154" s="916">
        <v>1.17</v>
      </c>
      <c r="J154" s="836">
        <v>35</v>
      </c>
      <c r="K154" s="917">
        <v>0.62</v>
      </c>
      <c r="L154" s="918">
        <v>3</v>
      </c>
      <c r="M154" s="918">
        <v>23</v>
      </c>
      <c r="N154" s="919">
        <v>7.56</v>
      </c>
      <c r="O154" s="918" t="s">
        <v>5638</v>
      </c>
      <c r="P154" s="920" t="s">
        <v>5937</v>
      </c>
      <c r="Q154" s="921">
        <f t="shared" si="10"/>
        <v>0</v>
      </c>
      <c r="R154" s="921">
        <f t="shared" si="10"/>
        <v>0.40999999999999992</v>
      </c>
      <c r="S154" s="911">
        <f t="shared" si="11"/>
        <v>7.56</v>
      </c>
      <c r="T154" s="911">
        <f t="shared" si="12"/>
        <v>35</v>
      </c>
      <c r="U154" s="911">
        <f t="shared" si="13"/>
        <v>27.44</v>
      </c>
      <c r="V154" s="922">
        <f t="shared" si="14"/>
        <v>4.6296296296296298</v>
      </c>
      <c r="W154" s="837">
        <v>27</v>
      </c>
    </row>
    <row r="155" spans="1:23" ht="14.4" customHeight="1" x14ac:dyDescent="0.3">
      <c r="A155" s="926" t="s">
        <v>5938</v>
      </c>
      <c r="B155" s="911">
        <v>2</v>
      </c>
      <c r="C155" s="912">
        <v>2.16</v>
      </c>
      <c r="D155" s="868">
        <v>27.5</v>
      </c>
      <c r="E155" s="913">
        <v>1</v>
      </c>
      <c r="F155" s="914">
        <v>2.16</v>
      </c>
      <c r="G155" s="835">
        <v>47</v>
      </c>
      <c r="H155" s="915">
        <v>3</v>
      </c>
      <c r="I155" s="916">
        <v>5.04</v>
      </c>
      <c r="J155" s="836">
        <v>36</v>
      </c>
      <c r="K155" s="917">
        <v>0.99</v>
      </c>
      <c r="L155" s="918">
        <v>3</v>
      </c>
      <c r="M155" s="918">
        <v>29</v>
      </c>
      <c r="N155" s="919">
        <v>9.6199999999999992</v>
      </c>
      <c r="O155" s="918" t="s">
        <v>5638</v>
      </c>
      <c r="P155" s="920" t="s">
        <v>5939</v>
      </c>
      <c r="Q155" s="921">
        <f t="shared" si="10"/>
        <v>1</v>
      </c>
      <c r="R155" s="921">
        <f t="shared" si="10"/>
        <v>2.88</v>
      </c>
      <c r="S155" s="911">
        <f t="shared" si="11"/>
        <v>28.86</v>
      </c>
      <c r="T155" s="911">
        <f t="shared" si="12"/>
        <v>108</v>
      </c>
      <c r="U155" s="911">
        <f t="shared" si="13"/>
        <v>79.14</v>
      </c>
      <c r="V155" s="922">
        <f t="shared" si="14"/>
        <v>3.7422037422037424</v>
      </c>
      <c r="W155" s="837">
        <v>79</v>
      </c>
    </row>
    <row r="156" spans="1:23" ht="14.4" customHeight="1" x14ac:dyDescent="0.3">
      <c r="A156" s="927" t="s">
        <v>5940</v>
      </c>
      <c r="B156" s="865"/>
      <c r="C156" s="866"/>
      <c r="D156" s="867"/>
      <c r="E156" s="872">
        <v>1</v>
      </c>
      <c r="F156" s="839">
        <v>0.7</v>
      </c>
      <c r="G156" s="840">
        <v>23</v>
      </c>
      <c r="H156" s="845">
        <v>1</v>
      </c>
      <c r="I156" s="839">
        <v>0.79</v>
      </c>
      <c r="J156" s="859">
        <v>25</v>
      </c>
      <c r="K156" s="844">
        <v>0.56000000000000005</v>
      </c>
      <c r="L156" s="845">
        <v>2</v>
      </c>
      <c r="M156" s="845">
        <v>20</v>
      </c>
      <c r="N156" s="846">
        <v>6.73</v>
      </c>
      <c r="O156" s="845" t="s">
        <v>5638</v>
      </c>
      <c r="P156" s="873" t="s">
        <v>5941</v>
      </c>
      <c r="Q156" s="847">
        <f t="shared" si="10"/>
        <v>1</v>
      </c>
      <c r="R156" s="847">
        <f t="shared" si="10"/>
        <v>0.79</v>
      </c>
      <c r="S156" s="869">
        <f t="shared" si="11"/>
        <v>6.73</v>
      </c>
      <c r="T156" s="869">
        <f t="shared" si="12"/>
        <v>25</v>
      </c>
      <c r="U156" s="869">
        <f t="shared" si="13"/>
        <v>18.27</v>
      </c>
      <c r="V156" s="874">
        <f t="shared" si="14"/>
        <v>3.7147102526002969</v>
      </c>
      <c r="W156" s="848">
        <v>18</v>
      </c>
    </row>
    <row r="157" spans="1:23" ht="14.4" customHeight="1" x14ac:dyDescent="0.3">
      <c r="A157" s="926" t="s">
        <v>5942</v>
      </c>
      <c r="B157" s="923">
        <v>2</v>
      </c>
      <c r="C157" s="924">
        <v>1.76</v>
      </c>
      <c r="D157" s="864">
        <v>19</v>
      </c>
      <c r="E157" s="913"/>
      <c r="F157" s="914"/>
      <c r="G157" s="835"/>
      <c r="H157" s="918"/>
      <c r="I157" s="914"/>
      <c r="J157" s="835"/>
      <c r="K157" s="917">
        <v>0.88</v>
      </c>
      <c r="L157" s="918">
        <v>3</v>
      </c>
      <c r="M157" s="918">
        <v>26</v>
      </c>
      <c r="N157" s="919">
        <v>8.57</v>
      </c>
      <c r="O157" s="918" t="s">
        <v>5638</v>
      </c>
      <c r="P157" s="920" t="s">
        <v>5943</v>
      </c>
      <c r="Q157" s="921">
        <f t="shared" si="10"/>
        <v>-2</v>
      </c>
      <c r="R157" s="921">
        <f t="shared" si="10"/>
        <v>-1.76</v>
      </c>
      <c r="S157" s="911" t="str">
        <f t="shared" si="11"/>
        <v/>
      </c>
      <c r="T157" s="911" t="str">
        <f t="shared" si="12"/>
        <v/>
      </c>
      <c r="U157" s="911" t="str">
        <f t="shared" si="13"/>
        <v/>
      </c>
      <c r="V157" s="922" t="str">
        <f t="shared" si="14"/>
        <v/>
      </c>
      <c r="W157" s="837"/>
    </row>
    <row r="158" spans="1:23" ht="14.4" customHeight="1" x14ac:dyDescent="0.3">
      <c r="A158" s="927" t="s">
        <v>5944</v>
      </c>
      <c r="B158" s="869">
        <v>1</v>
      </c>
      <c r="C158" s="870">
        <v>0.49</v>
      </c>
      <c r="D158" s="871">
        <v>19</v>
      </c>
      <c r="E158" s="841"/>
      <c r="F158" s="842"/>
      <c r="G158" s="843"/>
      <c r="H158" s="845"/>
      <c r="I158" s="839"/>
      <c r="J158" s="840"/>
      <c r="K158" s="844">
        <v>0.45</v>
      </c>
      <c r="L158" s="845">
        <v>2</v>
      </c>
      <c r="M158" s="845">
        <v>18</v>
      </c>
      <c r="N158" s="846">
        <v>6.16</v>
      </c>
      <c r="O158" s="845" t="s">
        <v>5638</v>
      </c>
      <c r="P158" s="873" t="s">
        <v>5945</v>
      </c>
      <c r="Q158" s="847">
        <f t="shared" si="10"/>
        <v>-1</v>
      </c>
      <c r="R158" s="847">
        <f t="shared" si="10"/>
        <v>-0.49</v>
      </c>
      <c r="S158" s="869" t="str">
        <f t="shared" si="11"/>
        <v/>
      </c>
      <c r="T158" s="869" t="str">
        <f t="shared" si="12"/>
        <v/>
      </c>
      <c r="U158" s="869" t="str">
        <f t="shared" si="13"/>
        <v/>
      </c>
      <c r="V158" s="874" t="str">
        <f t="shared" si="14"/>
        <v/>
      </c>
      <c r="W158" s="848"/>
    </row>
    <row r="159" spans="1:23" ht="14.4" customHeight="1" x14ac:dyDescent="0.3">
      <c r="A159" s="926" t="s">
        <v>5946</v>
      </c>
      <c r="B159" s="911"/>
      <c r="C159" s="912"/>
      <c r="D159" s="868"/>
      <c r="E159" s="915">
        <v>2</v>
      </c>
      <c r="F159" s="916">
        <v>2.5</v>
      </c>
      <c r="G159" s="838">
        <v>36.5</v>
      </c>
      <c r="H159" s="918">
        <v>1</v>
      </c>
      <c r="I159" s="914">
        <v>0.94</v>
      </c>
      <c r="J159" s="836">
        <v>31</v>
      </c>
      <c r="K159" s="917">
        <v>0.54</v>
      </c>
      <c r="L159" s="918">
        <v>2</v>
      </c>
      <c r="M159" s="918">
        <v>22</v>
      </c>
      <c r="N159" s="919">
        <v>7.44</v>
      </c>
      <c r="O159" s="918" t="s">
        <v>5638</v>
      </c>
      <c r="P159" s="920" t="s">
        <v>5947</v>
      </c>
      <c r="Q159" s="921">
        <f t="shared" si="10"/>
        <v>1</v>
      </c>
      <c r="R159" s="921">
        <f t="shared" si="10"/>
        <v>0.94</v>
      </c>
      <c r="S159" s="911">
        <f t="shared" si="11"/>
        <v>7.44</v>
      </c>
      <c r="T159" s="911">
        <f t="shared" si="12"/>
        <v>31</v>
      </c>
      <c r="U159" s="911">
        <f t="shared" si="13"/>
        <v>23.56</v>
      </c>
      <c r="V159" s="922">
        <f t="shared" si="14"/>
        <v>4.1666666666666661</v>
      </c>
      <c r="W159" s="837">
        <v>24</v>
      </c>
    </row>
    <row r="160" spans="1:23" ht="14.4" customHeight="1" x14ac:dyDescent="0.3">
      <c r="A160" s="926" t="s">
        <v>5948</v>
      </c>
      <c r="B160" s="911">
        <v>1</v>
      </c>
      <c r="C160" s="912">
        <v>1.31</v>
      </c>
      <c r="D160" s="868">
        <v>36</v>
      </c>
      <c r="E160" s="915">
        <v>1</v>
      </c>
      <c r="F160" s="916">
        <v>1.31</v>
      </c>
      <c r="G160" s="838">
        <v>34</v>
      </c>
      <c r="H160" s="918"/>
      <c r="I160" s="914"/>
      <c r="J160" s="835"/>
      <c r="K160" s="917">
        <v>0.63</v>
      </c>
      <c r="L160" s="918">
        <v>2</v>
      </c>
      <c r="M160" s="918">
        <v>22</v>
      </c>
      <c r="N160" s="919">
        <v>7.35</v>
      </c>
      <c r="O160" s="918" t="s">
        <v>5638</v>
      </c>
      <c r="P160" s="920" t="s">
        <v>5949</v>
      </c>
      <c r="Q160" s="921">
        <f t="shared" si="10"/>
        <v>-1</v>
      </c>
      <c r="R160" s="921">
        <f t="shared" si="10"/>
        <v>-1.31</v>
      </c>
      <c r="S160" s="911" t="str">
        <f t="shared" si="11"/>
        <v/>
      </c>
      <c r="T160" s="911" t="str">
        <f t="shared" si="12"/>
        <v/>
      </c>
      <c r="U160" s="911" t="str">
        <f t="shared" si="13"/>
        <v/>
      </c>
      <c r="V160" s="922" t="str">
        <f t="shared" si="14"/>
        <v/>
      </c>
      <c r="W160" s="837"/>
    </row>
    <row r="161" spans="1:23" ht="14.4" customHeight="1" x14ac:dyDescent="0.3">
      <c r="A161" s="927" t="s">
        <v>5950</v>
      </c>
      <c r="B161" s="869"/>
      <c r="C161" s="870"/>
      <c r="D161" s="871"/>
      <c r="E161" s="841">
        <v>1</v>
      </c>
      <c r="F161" s="842">
        <v>1.33</v>
      </c>
      <c r="G161" s="843">
        <v>33</v>
      </c>
      <c r="H161" s="845"/>
      <c r="I161" s="839"/>
      <c r="J161" s="840"/>
      <c r="K161" s="844">
        <v>1.02</v>
      </c>
      <c r="L161" s="845">
        <v>3</v>
      </c>
      <c r="M161" s="845">
        <v>28</v>
      </c>
      <c r="N161" s="846">
        <v>9.5</v>
      </c>
      <c r="O161" s="845" t="s">
        <v>5638</v>
      </c>
      <c r="P161" s="873" t="s">
        <v>5951</v>
      </c>
      <c r="Q161" s="847">
        <f t="shared" si="10"/>
        <v>0</v>
      </c>
      <c r="R161" s="847">
        <f t="shared" si="10"/>
        <v>0</v>
      </c>
      <c r="S161" s="869" t="str">
        <f t="shared" si="11"/>
        <v/>
      </c>
      <c r="T161" s="869" t="str">
        <f t="shared" si="12"/>
        <v/>
      </c>
      <c r="U161" s="869" t="str">
        <f t="shared" si="13"/>
        <v/>
      </c>
      <c r="V161" s="874" t="str">
        <f t="shared" si="14"/>
        <v/>
      </c>
      <c r="W161" s="848"/>
    </row>
    <row r="162" spans="1:23" ht="14.4" customHeight="1" x14ac:dyDescent="0.3">
      <c r="A162" s="927" t="s">
        <v>5952</v>
      </c>
      <c r="B162" s="869"/>
      <c r="C162" s="870"/>
      <c r="D162" s="871"/>
      <c r="E162" s="872"/>
      <c r="F162" s="839"/>
      <c r="G162" s="840"/>
      <c r="H162" s="841">
        <v>1</v>
      </c>
      <c r="I162" s="842">
        <v>2.81</v>
      </c>
      <c r="J162" s="859">
        <v>68</v>
      </c>
      <c r="K162" s="844">
        <v>0.97</v>
      </c>
      <c r="L162" s="845">
        <v>4</v>
      </c>
      <c r="M162" s="845">
        <v>32</v>
      </c>
      <c r="N162" s="846">
        <v>10.73</v>
      </c>
      <c r="O162" s="845" t="s">
        <v>5638</v>
      </c>
      <c r="P162" s="873" t="s">
        <v>5953</v>
      </c>
      <c r="Q162" s="847">
        <f t="shared" si="10"/>
        <v>1</v>
      </c>
      <c r="R162" s="847">
        <f t="shared" si="10"/>
        <v>2.81</v>
      </c>
      <c r="S162" s="869">
        <f t="shared" si="11"/>
        <v>10.73</v>
      </c>
      <c r="T162" s="869">
        <f t="shared" si="12"/>
        <v>68</v>
      </c>
      <c r="U162" s="869">
        <f t="shared" si="13"/>
        <v>57.269999999999996</v>
      </c>
      <c r="V162" s="874">
        <f t="shared" si="14"/>
        <v>6.3373718546132336</v>
      </c>
      <c r="W162" s="848">
        <v>57</v>
      </c>
    </row>
    <row r="163" spans="1:23" ht="14.4" customHeight="1" x14ac:dyDescent="0.3">
      <c r="A163" s="926" t="s">
        <v>5954</v>
      </c>
      <c r="B163" s="911">
        <v>1</v>
      </c>
      <c r="C163" s="912">
        <v>3.35</v>
      </c>
      <c r="D163" s="868">
        <v>66</v>
      </c>
      <c r="E163" s="913"/>
      <c r="F163" s="914"/>
      <c r="G163" s="835"/>
      <c r="H163" s="915"/>
      <c r="I163" s="916"/>
      <c r="J163" s="838"/>
      <c r="K163" s="917">
        <v>1.69</v>
      </c>
      <c r="L163" s="918">
        <v>5</v>
      </c>
      <c r="M163" s="918">
        <v>41</v>
      </c>
      <c r="N163" s="919">
        <v>13.5</v>
      </c>
      <c r="O163" s="918" t="s">
        <v>5638</v>
      </c>
      <c r="P163" s="920" t="s">
        <v>5955</v>
      </c>
      <c r="Q163" s="921">
        <f t="shared" si="10"/>
        <v>-1</v>
      </c>
      <c r="R163" s="921">
        <f t="shared" si="10"/>
        <v>-3.35</v>
      </c>
      <c r="S163" s="911" t="str">
        <f t="shared" si="11"/>
        <v/>
      </c>
      <c r="T163" s="911" t="str">
        <f t="shared" si="12"/>
        <v/>
      </c>
      <c r="U163" s="911" t="str">
        <f t="shared" si="13"/>
        <v/>
      </c>
      <c r="V163" s="922" t="str">
        <f t="shared" si="14"/>
        <v/>
      </c>
      <c r="W163" s="837"/>
    </row>
    <row r="164" spans="1:23" ht="14.4" customHeight="1" x14ac:dyDescent="0.3">
      <c r="A164" s="927" t="s">
        <v>5956</v>
      </c>
      <c r="B164" s="865">
        <v>1</v>
      </c>
      <c r="C164" s="866">
        <v>1.9</v>
      </c>
      <c r="D164" s="867">
        <v>46</v>
      </c>
      <c r="E164" s="872"/>
      <c r="F164" s="839"/>
      <c r="G164" s="840"/>
      <c r="H164" s="845"/>
      <c r="I164" s="839"/>
      <c r="J164" s="840"/>
      <c r="K164" s="844">
        <v>0.31</v>
      </c>
      <c r="L164" s="845">
        <v>1</v>
      </c>
      <c r="M164" s="845">
        <v>12</v>
      </c>
      <c r="N164" s="846">
        <v>4</v>
      </c>
      <c r="O164" s="845" t="s">
        <v>5638</v>
      </c>
      <c r="P164" s="873" t="s">
        <v>5957</v>
      </c>
      <c r="Q164" s="847">
        <f t="shared" si="10"/>
        <v>-1</v>
      </c>
      <c r="R164" s="847">
        <f t="shared" si="10"/>
        <v>-1.9</v>
      </c>
      <c r="S164" s="869" t="str">
        <f t="shared" si="11"/>
        <v/>
      </c>
      <c r="T164" s="869" t="str">
        <f t="shared" si="12"/>
        <v/>
      </c>
      <c r="U164" s="869" t="str">
        <f t="shared" si="13"/>
        <v/>
      </c>
      <c r="V164" s="874" t="str">
        <f t="shared" si="14"/>
        <v/>
      </c>
      <c r="W164" s="848"/>
    </row>
    <row r="165" spans="1:23" ht="14.4" customHeight="1" x14ac:dyDescent="0.3">
      <c r="A165" s="926" t="s">
        <v>5958</v>
      </c>
      <c r="B165" s="923">
        <v>1</v>
      </c>
      <c r="C165" s="924">
        <v>0.82</v>
      </c>
      <c r="D165" s="864">
        <v>18</v>
      </c>
      <c r="E165" s="913">
        <v>1</v>
      </c>
      <c r="F165" s="914">
        <v>1.33</v>
      </c>
      <c r="G165" s="835">
        <v>35</v>
      </c>
      <c r="H165" s="918"/>
      <c r="I165" s="914"/>
      <c r="J165" s="835"/>
      <c r="K165" s="917">
        <v>0.41</v>
      </c>
      <c r="L165" s="918">
        <v>2</v>
      </c>
      <c r="M165" s="918">
        <v>16</v>
      </c>
      <c r="N165" s="919">
        <v>5.36</v>
      </c>
      <c r="O165" s="918" t="s">
        <v>5638</v>
      </c>
      <c r="P165" s="920" t="s">
        <v>5959</v>
      </c>
      <c r="Q165" s="921">
        <f t="shared" si="10"/>
        <v>-1</v>
      </c>
      <c r="R165" s="921">
        <f t="shared" si="10"/>
        <v>-0.82</v>
      </c>
      <c r="S165" s="911" t="str">
        <f t="shared" si="11"/>
        <v/>
      </c>
      <c r="T165" s="911" t="str">
        <f t="shared" si="12"/>
        <v/>
      </c>
      <c r="U165" s="911" t="str">
        <f t="shared" si="13"/>
        <v/>
      </c>
      <c r="V165" s="922" t="str">
        <f t="shared" si="14"/>
        <v/>
      </c>
      <c r="W165" s="837"/>
    </row>
    <row r="166" spans="1:23" ht="14.4" customHeight="1" x14ac:dyDescent="0.3">
      <c r="A166" s="927" t="s">
        <v>5960</v>
      </c>
      <c r="B166" s="869">
        <v>1</v>
      </c>
      <c r="C166" s="870">
        <v>0.94</v>
      </c>
      <c r="D166" s="871">
        <v>23</v>
      </c>
      <c r="E166" s="841">
        <v>5</v>
      </c>
      <c r="F166" s="842">
        <v>4.7699999999999996</v>
      </c>
      <c r="G166" s="843">
        <v>24.4</v>
      </c>
      <c r="H166" s="845">
        <v>4</v>
      </c>
      <c r="I166" s="839">
        <v>3.74</v>
      </c>
      <c r="J166" s="859">
        <v>25.5</v>
      </c>
      <c r="K166" s="844">
        <v>0.31</v>
      </c>
      <c r="L166" s="845">
        <v>1</v>
      </c>
      <c r="M166" s="845">
        <v>12</v>
      </c>
      <c r="N166" s="846">
        <v>3.97</v>
      </c>
      <c r="O166" s="845" t="s">
        <v>5638</v>
      </c>
      <c r="P166" s="873" t="s">
        <v>5961</v>
      </c>
      <c r="Q166" s="847">
        <f t="shared" si="10"/>
        <v>3</v>
      </c>
      <c r="R166" s="847">
        <f t="shared" si="10"/>
        <v>2.8000000000000003</v>
      </c>
      <c r="S166" s="869">
        <f t="shared" si="11"/>
        <v>15.88</v>
      </c>
      <c r="T166" s="869">
        <f t="shared" si="12"/>
        <v>102</v>
      </c>
      <c r="U166" s="869">
        <f t="shared" si="13"/>
        <v>86.12</v>
      </c>
      <c r="V166" s="874">
        <f t="shared" si="14"/>
        <v>6.4231738035264483</v>
      </c>
      <c r="W166" s="848">
        <v>86</v>
      </c>
    </row>
    <row r="167" spans="1:23" ht="14.4" customHeight="1" x14ac:dyDescent="0.3">
      <c r="A167" s="926" t="s">
        <v>5962</v>
      </c>
      <c r="B167" s="911">
        <v>5</v>
      </c>
      <c r="C167" s="912">
        <v>2.95</v>
      </c>
      <c r="D167" s="868">
        <v>20</v>
      </c>
      <c r="E167" s="915">
        <v>4</v>
      </c>
      <c r="F167" s="916">
        <v>3.95</v>
      </c>
      <c r="G167" s="838">
        <v>29.3</v>
      </c>
      <c r="H167" s="918">
        <v>1</v>
      </c>
      <c r="I167" s="914">
        <v>0.84</v>
      </c>
      <c r="J167" s="836">
        <v>25</v>
      </c>
      <c r="K167" s="917">
        <v>0.44</v>
      </c>
      <c r="L167" s="918">
        <v>2</v>
      </c>
      <c r="M167" s="918">
        <v>18</v>
      </c>
      <c r="N167" s="919">
        <v>5.88</v>
      </c>
      <c r="O167" s="918" t="s">
        <v>5638</v>
      </c>
      <c r="P167" s="920" t="s">
        <v>5963</v>
      </c>
      <c r="Q167" s="921">
        <f t="shared" si="10"/>
        <v>-4</v>
      </c>
      <c r="R167" s="921">
        <f t="shared" si="10"/>
        <v>-2.1100000000000003</v>
      </c>
      <c r="S167" s="911">
        <f t="shared" si="11"/>
        <v>5.88</v>
      </c>
      <c r="T167" s="911">
        <f t="shared" si="12"/>
        <v>25</v>
      </c>
      <c r="U167" s="911">
        <f t="shared" si="13"/>
        <v>19.12</v>
      </c>
      <c r="V167" s="922">
        <f t="shared" si="14"/>
        <v>4.2517006802721093</v>
      </c>
      <c r="W167" s="837">
        <v>19</v>
      </c>
    </row>
    <row r="168" spans="1:23" ht="14.4" customHeight="1" x14ac:dyDescent="0.3">
      <c r="A168" s="926" t="s">
        <v>5964</v>
      </c>
      <c r="B168" s="911">
        <v>4</v>
      </c>
      <c r="C168" s="912">
        <v>3.48</v>
      </c>
      <c r="D168" s="868">
        <v>25.8</v>
      </c>
      <c r="E168" s="915">
        <v>2</v>
      </c>
      <c r="F168" s="916">
        <v>1.61</v>
      </c>
      <c r="G168" s="838">
        <v>18</v>
      </c>
      <c r="H168" s="918">
        <v>2</v>
      </c>
      <c r="I168" s="914">
        <v>5.18</v>
      </c>
      <c r="J168" s="836">
        <v>55</v>
      </c>
      <c r="K168" s="917">
        <v>0.65</v>
      </c>
      <c r="L168" s="918">
        <v>3</v>
      </c>
      <c r="M168" s="918">
        <v>23</v>
      </c>
      <c r="N168" s="919">
        <v>7.7</v>
      </c>
      <c r="O168" s="918" t="s">
        <v>5638</v>
      </c>
      <c r="P168" s="920" t="s">
        <v>5965</v>
      </c>
      <c r="Q168" s="921">
        <f t="shared" si="10"/>
        <v>-2</v>
      </c>
      <c r="R168" s="921">
        <f t="shared" si="10"/>
        <v>1.6999999999999997</v>
      </c>
      <c r="S168" s="911">
        <f t="shared" si="11"/>
        <v>15.4</v>
      </c>
      <c r="T168" s="911">
        <f t="shared" si="12"/>
        <v>110</v>
      </c>
      <c r="U168" s="911">
        <f t="shared" si="13"/>
        <v>94.6</v>
      </c>
      <c r="V168" s="922">
        <f t="shared" si="14"/>
        <v>7.1428571428571423</v>
      </c>
      <c r="W168" s="837">
        <v>95</v>
      </c>
    </row>
    <row r="169" spans="1:23" ht="14.4" customHeight="1" x14ac:dyDescent="0.3">
      <c r="A169" s="927" t="s">
        <v>5966</v>
      </c>
      <c r="B169" s="865">
        <v>1</v>
      </c>
      <c r="C169" s="866">
        <v>3.36</v>
      </c>
      <c r="D169" s="867">
        <v>56</v>
      </c>
      <c r="E169" s="872">
        <v>1</v>
      </c>
      <c r="F169" s="839">
        <v>3.35</v>
      </c>
      <c r="G169" s="840">
        <v>45</v>
      </c>
      <c r="H169" s="845"/>
      <c r="I169" s="839"/>
      <c r="J169" s="840"/>
      <c r="K169" s="844">
        <v>3.35</v>
      </c>
      <c r="L169" s="845">
        <v>6</v>
      </c>
      <c r="M169" s="845">
        <v>58</v>
      </c>
      <c r="N169" s="846">
        <v>19.22</v>
      </c>
      <c r="O169" s="845" t="s">
        <v>5638</v>
      </c>
      <c r="P169" s="873" t="s">
        <v>5967</v>
      </c>
      <c r="Q169" s="847">
        <f t="shared" si="10"/>
        <v>-1</v>
      </c>
      <c r="R169" s="847">
        <f t="shared" si="10"/>
        <v>-3.36</v>
      </c>
      <c r="S169" s="869" t="str">
        <f t="shared" si="11"/>
        <v/>
      </c>
      <c r="T169" s="869" t="str">
        <f t="shared" si="12"/>
        <v/>
      </c>
      <c r="U169" s="869" t="str">
        <f t="shared" si="13"/>
        <v/>
      </c>
      <c r="V169" s="874" t="str">
        <f t="shared" si="14"/>
        <v/>
      </c>
      <c r="W169" s="848"/>
    </row>
    <row r="170" spans="1:23" ht="14.4" customHeight="1" x14ac:dyDescent="0.3">
      <c r="A170" s="926" t="s">
        <v>5968</v>
      </c>
      <c r="B170" s="923">
        <v>1</v>
      </c>
      <c r="C170" s="924">
        <v>4.6900000000000004</v>
      </c>
      <c r="D170" s="864">
        <v>47</v>
      </c>
      <c r="E170" s="913"/>
      <c r="F170" s="914"/>
      <c r="G170" s="835"/>
      <c r="H170" s="918"/>
      <c r="I170" s="914"/>
      <c r="J170" s="835"/>
      <c r="K170" s="917">
        <v>4.6900000000000004</v>
      </c>
      <c r="L170" s="918">
        <v>7</v>
      </c>
      <c r="M170" s="918">
        <v>65</v>
      </c>
      <c r="N170" s="919">
        <v>21.67</v>
      </c>
      <c r="O170" s="918" t="s">
        <v>5638</v>
      </c>
      <c r="P170" s="920" t="s">
        <v>5969</v>
      </c>
      <c r="Q170" s="921">
        <f t="shared" si="10"/>
        <v>-1</v>
      </c>
      <c r="R170" s="921">
        <f t="shared" si="10"/>
        <v>-4.6900000000000004</v>
      </c>
      <c r="S170" s="911" t="str">
        <f t="shared" si="11"/>
        <v/>
      </c>
      <c r="T170" s="911" t="str">
        <f t="shared" si="12"/>
        <v/>
      </c>
      <c r="U170" s="911" t="str">
        <f t="shared" si="13"/>
        <v/>
      </c>
      <c r="V170" s="922" t="str">
        <f t="shared" si="14"/>
        <v/>
      </c>
      <c r="W170" s="837"/>
    </row>
    <row r="171" spans="1:23" ht="14.4" customHeight="1" x14ac:dyDescent="0.3">
      <c r="A171" s="927" t="s">
        <v>5970</v>
      </c>
      <c r="B171" s="865">
        <v>1</v>
      </c>
      <c r="C171" s="866">
        <v>3.3</v>
      </c>
      <c r="D171" s="867">
        <v>31</v>
      </c>
      <c r="E171" s="872"/>
      <c r="F171" s="839"/>
      <c r="G171" s="840"/>
      <c r="H171" s="845"/>
      <c r="I171" s="839"/>
      <c r="J171" s="840"/>
      <c r="K171" s="844">
        <v>3.3</v>
      </c>
      <c r="L171" s="845">
        <v>5</v>
      </c>
      <c r="M171" s="845">
        <v>49</v>
      </c>
      <c r="N171" s="846">
        <v>16.2</v>
      </c>
      <c r="O171" s="845" t="s">
        <v>5638</v>
      </c>
      <c r="P171" s="873" t="s">
        <v>5971</v>
      </c>
      <c r="Q171" s="847">
        <f t="shared" si="10"/>
        <v>-1</v>
      </c>
      <c r="R171" s="847">
        <f t="shared" si="10"/>
        <v>-3.3</v>
      </c>
      <c r="S171" s="869" t="str">
        <f t="shared" si="11"/>
        <v/>
      </c>
      <c r="T171" s="869" t="str">
        <f t="shared" si="12"/>
        <v/>
      </c>
      <c r="U171" s="869" t="str">
        <f t="shared" si="13"/>
        <v/>
      </c>
      <c r="V171" s="874" t="str">
        <f t="shared" si="14"/>
        <v/>
      </c>
      <c r="W171" s="848"/>
    </row>
    <row r="172" spans="1:23" ht="14.4" customHeight="1" x14ac:dyDescent="0.3">
      <c r="A172" s="927" t="s">
        <v>5972</v>
      </c>
      <c r="B172" s="865"/>
      <c r="C172" s="866"/>
      <c r="D172" s="867"/>
      <c r="E172" s="872">
        <v>1</v>
      </c>
      <c r="F172" s="839">
        <v>0.7</v>
      </c>
      <c r="G172" s="840">
        <v>19</v>
      </c>
      <c r="H172" s="845"/>
      <c r="I172" s="839"/>
      <c r="J172" s="840"/>
      <c r="K172" s="844">
        <v>0.7</v>
      </c>
      <c r="L172" s="845">
        <v>3</v>
      </c>
      <c r="M172" s="845">
        <v>25</v>
      </c>
      <c r="N172" s="846">
        <v>8.18</v>
      </c>
      <c r="O172" s="845" t="s">
        <v>5638</v>
      </c>
      <c r="P172" s="873" t="s">
        <v>5973</v>
      </c>
      <c r="Q172" s="847">
        <f t="shared" si="10"/>
        <v>0</v>
      </c>
      <c r="R172" s="847">
        <f t="shared" si="10"/>
        <v>0</v>
      </c>
      <c r="S172" s="869" t="str">
        <f t="shared" si="11"/>
        <v/>
      </c>
      <c r="T172" s="869" t="str">
        <f t="shared" si="12"/>
        <v/>
      </c>
      <c r="U172" s="869" t="str">
        <f t="shared" si="13"/>
        <v/>
      </c>
      <c r="V172" s="874" t="str">
        <f t="shared" si="14"/>
        <v/>
      </c>
      <c r="W172" s="848"/>
    </row>
    <row r="173" spans="1:23" ht="14.4" customHeight="1" x14ac:dyDescent="0.3">
      <c r="A173" s="926" t="s">
        <v>5974</v>
      </c>
      <c r="B173" s="923">
        <v>2</v>
      </c>
      <c r="C173" s="924">
        <v>2.3199999999999998</v>
      </c>
      <c r="D173" s="864">
        <v>26.5</v>
      </c>
      <c r="E173" s="913">
        <v>2</v>
      </c>
      <c r="F173" s="914">
        <v>2.27</v>
      </c>
      <c r="G173" s="835">
        <v>29</v>
      </c>
      <c r="H173" s="918">
        <v>1</v>
      </c>
      <c r="I173" s="914">
        <v>0.95</v>
      </c>
      <c r="J173" s="836">
        <v>29</v>
      </c>
      <c r="K173" s="917">
        <v>0.9</v>
      </c>
      <c r="L173" s="918">
        <v>3</v>
      </c>
      <c r="M173" s="918">
        <v>29</v>
      </c>
      <c r="N173" s="919">
        <v>9.6999999999999993</v>
      </c>
      <c r="O173" s="918" t="s">
        <v>5638</v>
      </c>
      <c r="P173" s="920" t="s">
        <v>5975</v>
      </c>
      <c r="Q173" s="921">
        <f t="shared" si="10"/>
        <v>-1</v>
      </c>
      <c r="R173" s="921">
        <f t="shared" si="10"/>
        <v>-1.3699999999999999</v>
      </c>
      <c r="S173" s="911">
        <f t="shared" si="11"/>
        <v>9.6999999999999993</v>
      </c>
      <c r="T173" s="911">
        <f t="shared" si="12"/>
        <v>29</v>
      </c>
      <c r="U173" s="911">
        <f t="shared" si="13"/>
        <v>19.3</v>
      </c>
      <c r="V173" s="922">
        <f t="shared" si="14"/>
        <v>2.9896907216494846</v>
      </c>
      <c r="W173" s="837">
        <v>19</v>
      </c>
    </row>
    <row r="174" spans="1:23" ht="14.4" customHeight="1" x14ac:dyDescent="0.3">
      <c r="A174" s="926" t="s">
        <v>5976</v>
      </c>
      <c r="B174" s="923">
        <v>3</v>
      </c>
      <c r="C174" s="924">
        <v>6.37</v>
      </c>
      <c r="D174" s="864">
        <v>41</v>
      </c>
      <c r="E174" s="913">
        <v>1</v>
      </c>
      <c r="F174" s="914">
        <v>2.56</v>
      </c>
      <c r="G174" s="835">
        <v>40</v>
      </c>
      <c r="H174" s="918"/>
      <c r="I174" s="914"/>
      <c r="J174" s="835"/>
      <c r="K174" s="917">
        <v>1.92</v>
      </c>
      <c r="L174" s="918">
        <v>5</v>
      </c>
      <c r="M174" s="918">
        <v>42</v>
      </c>
      <c r="N174" s="919">
        <v>13.91</v>
      </c>
      <c r="O174" s="918" t="s">
        <v>5638</v>
      </c>
      <c r="P174" s="920" t="s">
        <v>5977</v>
      </c>
      <c r="Q174" s="921">
        <f t="shared" si="10"/>
        <v>-3</v>
      </c>
      <c r="R174" s="921">
        <f t="shared" si="10"/>
        <v>-6.37</v>
      </c>
      <c r="S174" s="911" t="str">
        <f t="shared" si="11"/>
        <v/>
      </c>
      <c r="T174" s="911" t="str">
        <f t="shared" si="12"/>
        <v/>
      </c>
      <c r="U174" s="911" t="str">
        <f t="shared" si="13"/>
        <v/>
      </c>
      <c r="V174" s="922" t="str">
        <f t="shared" si="14"/>
        <v/>
      </c>
      <c r="W174" s="837"/>
    </row>
    <row r="175" spans="1:23" ht="14.4" customHeight="1" x14ac:dyDescent="0.3">
      <c r="A175" s="927" t="s">
        <v>5978</v>
      </c>
      <c r="B175" s="869"/>
      <c r="C175" s="870"/>
      <c r="D175" s="871"/>
      <c r="E175" s="872">
        <v>2</v>
      </c>
      <c r="F175" s="839">
        <v>2.0299999999999998</v>
      </c>
      <c r="G175" s="840">
        <v>26.5</v>
      </c>
      <c r="H175" s="841">
        <v>1</v>
      </c>
      <c r="I175" s="842">
        <v>1.24</v>
      </c>
      <c r="J175" s="859">
        <v>34</v>
      </c>
      <c r="K175" s="844">
        <v>0.63</v>
      </c>
      <c r="L175" s="845">
        <v>3</v>
      </c>
      <c r="M175" s="845">
        <v>25</v>
      </c>
      <c r="N175" s="846">
        <v>8.35</v>
      </c>
      <c r="O175" s="845" t="s">
        <v>5638</v>
      </c>
      <c r="P175" s="873" t="s">
        <v>5979</v>
      </c>
      <c r="Q175" s="847">
        <f t="shared" si="10"/>
        <v>1</v>
      </c>
      <c r="R175" s="847">
        <f t="shared" si="10"/>
        <v>1.24</v>
      </c>
      <c r="S175" s="869">
        <f t="shared" si="11"/>
        <v>8.35</v>
      </c>
      <c r="T175" s="869">
        <f t="shared" si="12"/>
        <v>34</v>
      </c>
      <c r="U175" s="869">
        <f t="shared" si="13"/>
        <v>25.65</v>
      </c>
      <c r="V175" s="874">
        <f t="shared" si="14"/>
        <v>4.0718562874251498</v>
      </c>
      <c r="W175" s="848">
        <v>26</v>
      </c>
    </row>
    <row r="176" spans="1:23" ht="14.4" customHeight="1" x14ac:dyDescent="0.3">
      <c r="A176" s="926" t="s">
        <v>5980</v>
      </c>
      <c r="B176" s="911"/>
      <c r="C176" s="912"/>
      <c r="D176" s="868"/>
      <c r="E176" s="913">
        <v>1</v>
      </c>
      <c r="F176" s="914">
        <v>0.99</v>
      </c>
      <c r="G176" s="835">
        <v>30</v>
      </c>
      <c r="H176" s="915">
        <v>2</v>
      </c>
      <c r="I176" s="916">
        <v>2.31</v>
      </c>
      <c r="J176" s="836">
        <v>23.5</v>
      </c>
      <c r="K176" s="917">
        <v>0.98</v>
      </c>
      <c r="L176" s="918">
        <v>4</v>
      </c>
      <c r="M176" s="918">
        <v>34</v>
      </c>
      <c r="N176" s="919">
        <v>11.34</v>
      </c>
      <c r="O176" s="918" t="s">
        <v>5638</v>
      </c>
      <c r="P176" s="920" t="s">
        <v>5981</v>
      </c>
      <c r="Q176" s="921">
        <f t="shared" si="10"/>
        <v>2</v>
      </c>
      <c r="R176" s="921">
        <f t="shared" si="10"/>
        <v>2.31</v>
      </c>
      <c r="S176" s="911">
        <f t="shared" si="11"/>
        <v>22.68</v>
      </c>
      <c r="T176" s="911">
        <f t="shared" si="12"/>
        <v>47</v>
      </c>
      <c r="U176" s="911">
        <f t="shared" si="13"/>
        <v>24.32</v>
      </c>
      <c r="V176" s="922">
        <f t="shared" si="14"/>
        <v>2.0723104056437389</v>
      </c>
      <c r="W176" s="837">
        <v>24</v>
      </c>
    </row>
    <row r="177" spans="1:23" ht="14.4" customHeight="1" x14ac:dyDescent="0.3">
      <c r="A177" s="927" t="s">
        <v>5982</v>
      </c>
      <c r="B177" s="865"/>
      <c r="C177" s="866"/>
      <c r="D177" s="867"/>
      <c r="E177" s="872">
        <v>2</v>
      </c>
      <c r="F177" s="839">
        <v>1.93</v>
      </c>
      <c r="G177" s="840">
        <v>24</v>
      </c>
      <c r="H177" s="845">
        <v>3</v>
      </c>
      <c r="I177" s="839">
        <v>3.74</v>
      </c>
      <c r="J177" s="859">
        <v>32</v>
      </c>
      <c r="K177" s="844">
        <v>0.47</v>
      </c>
      <c r="L177" s="845">
        <v>2</v>
      </c>
      <c r="M177" s="845">
        <v>19</v>
      </c>
      <c r="N177" s="846">
        <v>6.24</v>
      </c>
      <c r="O177" s="845" t="s">
        <v>5638</v>
      </c>
      <c r="P177" s="873" t="s">
        <v>5983</v>
      </c>
      <c r="Q177" s="847">
        <f t="shared" si="10"/>
        <v>3</v>
      </c>
      <c r="R177" s="847">
        <f t="shared" si="10"/>
        <v>3.74</v>
      </c>
      <c r="S177" s="869">
        <f t="shared" si="11"/>
        <v>18.72</v>
      </c>
      <c r="T177" s="869">
        <f t="shared" si="12"/>
        <v>96</v>
      </c>
      <c r="U177" s="869">
        <f t="shared" si="13"/>
        <v>77.28</v>
      </c>
      <c r="V177" s="874">
        <f t="shared" si="14"/>
        <v>5.1282051282051286</v>
      </c>
      <c r="W177" s="848">
        <v>77</v>
      </c>
    </row>
    <row r="178" spans="1:23" ht="14.4" customHeight="1" x14ac:dyDescent="0.3">
      <c r="A178" s="926" t="s">
        <v>5984</v>
      </c>
      <c r="B178" s="923">
        <v>6</v>
      </c>
      <c r="C178" s="924">
        <v>5.05</v>
      </c>
      <c r="D178" s="864">
        <v>25.3</v>
      </c>
      <c r="E178" s="913">
        <v>2</v>
      </c>
      <c r="F178" s="914">
        <v>2.0099999999999998</v>
      </c>
      <c r="G178" s="835">
        <v>33.5</v>
      </c>
      <c r="H178" s="918">
        <v>2</v>
      </c>
      <c r="I178" s="914">
        <v>1.23</v>
      </c>
      <c r="J178" s="836">
        <v>21</v>
      </c>
      <c r="K178" s="917">
        <v>0.61</v>
      </c>
      <c r="L178" s="918">
        <v>3</v>
      </c>
      <c r="M178" s="918">
        <v>24</v>
      </c>
      <c r="N178" s="919">
        <v>7.9</v>
      </c>
      <c r="O178" s="918" t="s">
        <v>5638</v>
      </c>
      <c r="P178" s="920" t="s">
        <v>5985</v>
      </c>
      <c r="Q178" s="921">
        <f t="shared" si="10"/>
        <v>-4</v>
      </c>
      <c r="R178" s="921">
        <f t="shared" si="10"/>
        <v>-3.82</v>
      </c>
      <c r="S178" s="911">
        <f t="shared" si="11"/>
        <v>15.8</v>
      </c>
      <c r="T178" s="911">
        <f t="shared" si="12"/>
        <v>42</v>
      </c>
      <c r="U178" s="911">
        <f t="shared" si="13"/>
        <v>26.2</v>
      </c>
      <c r="V178" s="922">
        <f t="shared" si="14"/>
        <v>2.6582278481012658</v>
      </c>
      <c r="W178" s="837">
        <v>26</v>
      </c>
    </row>
    <row r="179" spans="1:23" ht="14.4" customHeight="1" x14ac:dyDescent="0.3">
      <c r="A179" s="926" t="s">
        <v>5986</v>
      </c>
      <c r="B179" s="923">
        <v>3</v>
      </c>
      <c r="C179" s="924">
        <v>4.1900000000000004</v>
      </c>
      <c r="D179" s="864">
        <v>35</v>
      </c>
      <c r="E179" s="913">
        <v>3</v>
      </c>
      <c r="F179" s="914">
        <v>4.8099999999999996</v>
      </c>
      <c r="G179" s="835">
        <v>43.7</v>
      </c>
      <c r="H179" s="918">
        <v>3</v>
      </c>
      <c r="I179" s="914">
        <v>5.09</v>
      </c>
      <c r="J179" s="836">
        <v>43</v>
      </c>
      <c r="K179" s="917">
        <v>0.95</v>
      </c>
      <c r="L179" s="918">
        <v>4</v>
      </c>
      <c r="M179" s="918">
        <v>32</v>
      </c>
      <c r="N179" s="919">
        <v>10.56</v>
      </c>
      <c r="O179" s="918" t="s">
        <v>5638</v>
      </c>
      <c r="P179" s="920" t="s">
        <v>5987</v>
      </c>
      <c r="Q179" s="921">
        <f t="shared" si="10"/>
        <v>0</v>
      </c>
      <c r="R179" s="921">
        <f t="shared" si="10"/>
        <v>0.89999999999999947</v>
      </c>
      <c r="S179" s="911">
        <f t="shared" si="11"/>
        <v>31.68</v>
      </c>
      <c r="T179" s="911">
        <f t="shared" si="12"/>
        <v>129</v>
      </c>
      <c r="U179" s="911">
        <f t="shared" si="13"/>
        <v>97.32</v>
      </c>
      <c r="V179" s="922">
        <f t="shared" si="14"/>
        <v>4.0719696969696972</v>
      </c>
      <c r="W179" s="837">
        <v>97</v>
      </c>
    </row>
    <row r="180" spans="1:23" ht="14.4" customHeight="1" x14ac:dyDescent="0.3">
      <c r="A180" s="927" t="s">
        <v>5988</v>
      </c>
      <c r="B180" s="865">
        <v>1</v>
      </c>
      <c r="C180" s="866">
        <v>5.08</v>
      </c>
      <c r="D180" s="867">
        <v>53</v>
      </c>
      <c r="E180" s="872"/>
      <c r="F180" s="839"/>
      <c r="G180" s="840"/>
      <c r="H180" s="845"/>
      <c r="I180" s="839"/>
      <c r="J180" s="840"/>
      <c r="K180" s="844">
        <v>5.08</v>
      </c>
      <c r="L180" s="845">
        <v>7</v>
      </c>
      <c r="M180" s="845">
        <v>66</v>
      </c>
      <c r="N180" s="846">
        <v>22</v>
      </c>
      <c r="O180" s="845" t="s">
        <v>5638</v>
      </c>
      <c r="P180" s="873" t="s">
        <v>5989</v>
      </c>
      <c r="Q180" s="847">
        <f t="shared" si="10"/>
        <v>-1</v>
      </c>
      <c r="R180" s="847">
        <f t="shared" si="10"/>
        <v>-5.08</v>
      </c>
      <c r="S180" s="869" t="str">
        <f t="shared" si="11"/>
        <v/>
      </c>
      <c r="T180" s="869" t="str">
        <f t="shared" si="12"/>
        <v/>
      </c>
      <c r="U180" s="869" t="str">
        <f t="shared" si="13"/>
        <v/>
      </c>
      <c r="V180" s="874" t="str">
        <f t="shared" si="14"/>
        <v/>
      </c>
      <c r="W180" s="848"/>
    </row>
    <row r="181" spans="1:23" ht="14.4" customHeight="1" x14ac:dyDescent="0.3">
      <c r="A181" s="927" t="s">
        <v>5990</v>
      </c>
      <c r="B181" s="869">
        <v>1</v>
      </c>
      <c r="C181" s="870">
        <v>4.79</v>
      </c>
      <c r="D181" s="871">
        <v>27</v>
      </c>
      <c r="E181" s="872">
        <v>3</v>
      </c>
      <c r="F181" s="839">
        <v>23.51</v>
      </c>
      <c r="G181" s="840">
        <v>47.3</v>
      </c>
      <c r="H181" s="841">
        <v>3</v>
      </c>
      <c r="I181" s="842">
        <v>15.21</v>
      </c>
      <c r="J181" s="859">
        <v>28</v>
      </c>
      <c r="K181" s="844">
        <v>4.79</v>
      </c>
      <c r="L181" s="845">
        <v>3</v>
      </c>
      <c r="M181" s="845">
        <v>28</v>
      </c>
      <c r="N181" s="846">
        <v>9.4</v>
      </c>
      <c r="O181" s="845" t="s">
        <v>5638</v>
      </c>
      <c r="P181" s="873" t="s">
        <v>5991</v>
      </c>
      <c r="Q181" s="847">
        <f t="shared" si="10"/>
        <v>2</v>
      </c>
      <c r="R181" s="847">
        <f t="shared" si="10"/>
        <v>10.420000000000002</v>
      </c>
      <c r="S181" s="869">
        <f t="shared" si="11"/>
        <v>28.200000000000003</v>
      </c>
      <c r="T181" s="869">
        <f t="shared" si="12"/>
        <v>84</v>
      </c>
      <c r="U181" s="869">
        <f t="shared" si="13"/>
        <v>55.8</v>
      </c>
      <c r="V181" s="874">
        <f t="shared" si="14"/>
        <v>2.978723404255319</v>
      </c>
      <c r="W181" s="848">
        <v>56</v>
      </c>
    </row>
    <row r="182" spans="1:23" ht="14.4" customHeight="1" x14ac:dyDescent="0.3">
      <c r="A182" s="926" t="s">
        <v>5992</v>
      </c>
      <c r="B182" s="911"/>
      <c r="C182" s="912"/>
      <c r="D182" s="868"/>
      <c r="E182" s="913"/>
      <c r="F182" s="914"/>
      <c r="G182" s="835"/>
      <c r="H182" s="915">
        <v>3</v>
      </c>
      <c r="I182" s="916">
        <v>25.43</v>
      </c>
      <c r="J182" s="836">
        <v>50</v>
      </c>
      <c r="K182" s="917">
        <v>5.25</v>
      </c>
      <c r="L182" s="918">
        <v>3</v>
      </c>
      <c r="M182" s="918">
        <v>31</v>
      </c>
      <c r="N182" s="919">
        <v>10.27</v>
      </c>
      <c r="O182" s="918" t="s">
        <v>5638</v>
      </c>
      <c r="P182" s="920" t="s">
        <v>5993</v>
      </c>
      <c r="Q182" s="921">
        <f t="shared" si="10"/>
        <v>3</v>
      </c>
      <c r="R182" s="921">
        <f t="shared" si="10"/>
        <v>25.43</v>
      </c>
      <c r="S182" s="911">
        <f t="shared" si="11"/>
        <v>30.81</v>
      </c>
      <c r="T182" s="911">
        <f t="shared" si="12"/>
        <v>150</v>
      </c>
      <c r="U182" s="911">
        <f t="shared" si="13"/>
        <v>119.19</v>
      </c>
      <c r="V182" s="922">
        <f t="shared" si="14"/>
        <v>4.8685491723466408</v>
      </c>
      <c r="W182" s="837">
        <v>119</v>
      </c>
    </row>
    <row r="183" spans="1:23" ht="14.4" customHeight="1" x14ac:dyDescent="0.3">
      <c r="A183" s="927" t="s">
        <v>5994</v>
      </c>
      <c r="B183" s="869">
        <v>24</v>
      </c>
      <c r="C183" s="870">
        <v>72.209999999999994</v>
      </c>
      <c r="D183" s="871">
        <v>25.7</v>
      </c>
      <c r="E183" s="841">
        <v>18</v>
      </c>
      <c r="F183" s="842">
        <v>54.14</v>
      </c>
      <c r="G183" s="843">
        <v>29.4</v>
      </c>
      <c r="H183" s="845">
        <v>13</v>
      </c>
      <c r="I183" s="839">
        <v>40.340000000000003</v>
      </c>
      <c r="J183" s="859">
        <v>28.9</v>
      </c>
      <c r="K183" s="844">
        <v>3</v>
      </c>
      <c r="L183" s="845">
        <v>4</v>
      </c>
      <c r="M183" s="845">
        <v>37</v>
      </c>
      <c r="N183" s="846">
        <v>12.46</v>
      </c>
      <c r="O183" s="845" t="s">
        <v>5638</v>
      </c>
      <c r="P183" s="873" t="s">
        <v>5995</v>
      </c>
      <c r="Q183" s="847">
        <f t="shared" si="10"/>
        <v>-11</v>
      </c>
      <c r="R183" s="847">
        <f t="shared" si="10"/>
        <v>-31.86999999999999</v>
      </c>
      <c r="S183" s="869">
        <f t="shared" si="11"/>
        <v>161.98000000000002</v>
      </c>
      <c r="T183" s="869">
        <f t="shared" si="12"/>
        <v>375.7</v>
      </c>
      <c r="U183" s="869">
        <f t="shared" si="13"/>
        <v>213.71999999999997</v>
      </c>
      <c r="V183" s="874">
        <f t="shared" si="14"/>
        <v>2.3194221508828248</v>
      </c>
      <c r="W183" s="848">
        <v>214</v>
      </c>
    </row>
    <row r="184" spans="1:23" ht="14.4" customHeight="1" x14ac:dyDescent="0.3">
      <c r="A184" s="926" t="s">
        <v>5996</v>
      </c>
      <c r="B184" s="911">
        <v>8</v>
      </c>
      <c r="C184" s="912">
        <v>24.66</v>
      </c>
      <c r="D184" s="868">
        <v>26.3</v>
      </c>
      <c r="E184" s="915">
        <v>14</v>
      </c>
      <c r="F184" s="916">
        <v>43.49</v>
      </c>
      <c r="G184" s="838">
        <v>28.9</v>
      </c>
      <c r="H184" s="918">
        <v>9</v>
      </c>
      <c r="I184" s="914">
        <v>27.74</v>
      </c>
      <c r="J184" s="836">
        <v>28.1</v>
      </c>
      <c r="K184" s="917">
        <v>3.08</v>
      </c>
      <c r="L184" s="918">
        <v>5</v>
      </c>
      <c r="M184" s="918">
        <v>42</v>
      </c>
      <c r="N184" s="919">
        <v>13.88</v>
      </c>
      <c r="O184" s="918" t="s">
        <v>5638</v>
      </c>
      <c r="P184" s="920" t="s">
        <v>5997</v>
      </c>
      <c r="Q184" s="921">
        <f t="shared" si="10"/>
        <v>1</v>
      </c>
      <c r="R184" s="921">
        <f t="shared" si="10"/>
        <v>3.0799999999999983</v>
      </c>
      <c r="S184" s="911">
        <f t="shared" si="11"/>
        <v>124.92</v>
      </c>
      <c r="T184" s="911">
        <f t="shared" si="12"/>
        <v>252.9</v>
      </c>
      <c r="U184" s="911">
        <f t="shared" si="13"/>
        <v>127.98</v>
      </c>
      <c r="V184" s="922">
        <f t="shared" si="14"/>
        <v>2.0244956772334293</v>
      </c>
      <c r="W184" s="837">
        <v>128</v>
      </c>
    </row>
    <row r="185" spans="1:23" ht="14.4" customHeight="1" x14ac:dyDescent="0.3">
      <c r="A185" s="926" t="s">
        <v>5998</v>
      </c>
      <c r="B185" s="911">
        <v>1</v>
      </c>
      <c r="C185" s="912">
        <v>3.51</v>
      </c>
      <c r="D185" s="868">
        <v>32</v>
      </c>
      <c r="E185" s="915">
        <v>1</v>
      </c>
      <c r="F185" s="916">
        <v>3.51</v>
      </c>
      <c r="G185" s="838">
        <v>33</v>
      </c>
      <c r="H185" s="918">
        <v>6</v>
      </c>
      <c r="I185" s="914">
        <v>21.05</v>
      </c>
      <c r="J185" s="836">
        <v>30.7</v>
      </c>
      <c r="K185" s="917">
        <v>3.51</v>
      </c>
      <c r="L185" s="918">
        <v>6</v>
      </c>
      <c r="M185" s="918">
        <v>50</v>
      </c>
      <c r="N185" s="919">
        <v>16.55</v>
      </c>
      <c r="O185" s="918" t="s">
        <v>5638</v>
      </c>
      <c r="P185" s="920" t="s">
        <v>5999</v>
      </c>
      <c r="Q185" s="921">
        <f t="shared" si="10"/>
        <v>5</v>
      </c>
      <c r="R185" s="921">
        <f t="shared" si="10"/>
        <v>17.54</v>
      </c>
      <c r="S185" s="911">
        <f t="shared" si="11"/>
        <v>99.300000000000011</v>
      </c>
      <c r="T185" s="911">
        <f t="shared" si="12"/>
        <v>184.2</v>
      </c>
      <c r="U185" s="911">
        <f t="shared" si="13"/>
        <v>84.899999999999977</v>
      </c>
      <c r="V185" s="922">
        <f t="shared" si="14"/>
        <v>1.8549848942598184</v>
      </c>
      <c r="W185" s="837">
        <v>85</v>
      </c>
    </row>
    <row r="186" spans="1:23" ht="14.4" customHeight="1" x14ac:dyDescent="0.3">
      <c r="A186" s="927" t="s">
        <v>6000</v>
      </c>
      <c r="B186" s="865">
        <v>27</v>
      </c>
      <c r="C186" s="866">
        <v>61.09</v>
      </c>
      <c r="D186" s="867">
        <v>27.9</v>
      </c>
      <c r="E186" s="872">
        <v>17</v>
      </c>
      <c r="F186" s="839">
        <v>37.07</v>
      </c>
      <c r="G186" s="840">
        <v>25.4</v>
      </c>
      <c r="H186" s="845">
        <v>17</v>
      </c>
      <c r="I186" s="839">
        <v>40.520000000000003</v>
      </c>
      <c r="J186" s="859">
        <v>28.5</v>
      </c>
      <c r="K186" s="844">
        <v>2.1800000000000002</v>
      </c>
      <c r="L186" s="845">
        <v>4</v>
      </c>
      <c r="M186" s="845">
        <v>36</v>
      </c>
      <c r="N186" s="846">
        <v>11.97</v>
      </c>
      <c r="O186" s="845" t="s">
        <v>5638</v>
      </c>
      <c r="P186" s="873" t="s">
        <v>6001</v>
      </c>
      <c r="Q186" s="847">
        <f t="shared" si="10"/>
        <v>-10</v>
      </c>
      <c r="R186" s="847">
        <f t="shared" si="10"/>
        <v>-20.57</v>
      </c>
      <c r="S186" s="869">
        <f t="shared" si="11"/>
        <v>203.49</v>
      </c>
      <c r="T186" s="869">
        <f t="shared" si="12"/>
        <v>484.5</v>
      </c>
      <c r="U186" s="869">
        <f t="shared" si="13"/>
        <v>281.01</v>
      </c>
      <c r="V186" s="874">
        <f t="shared" si="14"/>
        <v>2.3809523809523809</v>
      </c>
      <c r="W186" s="848">
        <v>282</v>
      </c>
    </row>
    <row r="187" spans="1:23" ht="14.4" customHeight="1" x14ac:dyDescent="0.3">
      <c r="A187" s="926" t="s">
        <v>6002</v>
      </c>
      <c r="B187" s="923">
        <v>27</v>
      </c>
      <c r="C187" s="924">
        <v>71.67</v>
      </c>
      <c r="D187" s="864">
        <v>25.5</v>
      </c>
      <c r="E187" s="913">
        <v>21</v>
      </c>
      <c r="F187" s="914">
        <v>53.23</v>
      </c>
      <c r="G187" s="835">
        <v>26.7</v>
      </c>
      <c r="H187" s="918">
        <v>26</v>
      </c>
      <c r="I187" s="914">
        <v>66.89</v>
      </c>
      <c r="J187" s="836">
        <v>28.9</v>
      </c>
      <c r="K187" s="917">
        <v>2.5299999999999998</v>
      </c>
      <c r="L187" s="918">
        <v>5</v>
      </c>
      <c r="M187" s="918">
        <v>42</v>
      </c>
      <c r="N187" s="919">
        <v>13.92</v>
      </c>
      <c r="O187" s="918" t="s">
        <v>5638</v>
      </c>
      <c r="P187" s="920" t="s">
        <v>6003</v>
      </c>
      <c r="Q187" s="921">
        <f t="shared" si="10"/>
        <v>-1</v>
      </c>
      <c r="R187" s="921">
        <f t="shared" si="10"/>
        <v>-4.7800000000000011</v>
      </c>
      <c r="S187" s="911">
        <f t="shared" si="11"/>
        <v>361.92</v>
      </c>
      <c r="T187" s="911">
        <f t="shared" si="12"/>
        <v>751.4</v>
      </c>
      <c r="U187" s="911">
        <f t="shared" si="13"/>
        <v>389.47999999999996</v>
      </c>
      <c r="V187" s="922">
        <f t="shared" si="14"/>
        <v>2.076149425287356</v>
      </c>
      <c r="W187" s="837">
        <v>397</v>
      </c>
    </row>
    <row r="188" spans="1:23" ht="14.4" customHeight="1" x14ac:dyDescent="0.3">
      <c r="A188" s="926" t="s">
        <v>6004</v>
      </c>
      <c r="B188" s="923">
        <v>11</v>
      </c>
      <c r="C188" s="924">
        <v>35.590000000000003</v>
      </c>
      <c r="D188" s="864">
        <v>28.3</v>
      </c>
      <c r="E188" s="913">
        <v>5</v>
      </c>
      <c r="F188" s="914">
        <v>16.18</v>
      </c>
      <c r="G188" s="835">
        <v>31.4</v>
      </c>
      <c r="H188" s="918">
        <v>10</v>
      </c>
      <c r="I188" s="914">
        <v>32.39</v>
      </c>
      <c r="J188" s="836">
        <v>27.6</v>
      </c>
      <c r="K188" s="917">
        <v>3.24</v>
      </c>
      <c r="L188" s="918">
        <v>6</v>
      </c>
      <c r="M188" s="918">
        <v>52</v>
      </c>
      <c r="N188" s="919">
        <v>17.190000000000001</v>
      </c>
      <c r="O188" s="918" t="s">
        <v>5638</v>
      </c>
      <c r="P188" s="920" t="s">
        <v>6005</v>
      </c>
      <c r="Q188" s="921">
        <f t="shared" si="10"/>
        <v>-1</v>
      </c>
      <c r="R188" s="921">
        <f t="shared" si="10"/>
        <v>-3.2000000000000028</v>
      </c>
      <c r="S188" s="911">
        <f t="shared" si="11"/>
        <v>171.9</v>
      </c>
      <c r="T188" s="911">
        <f t="shared" si="12"/>
        <v>276</v>
      </c>
      <c r="U188" s="911">
        <f t="shared" si="13"/>
        <v>104.1</v>
      </c>
      <c r="V188" s="922">
        <f t="shared" si="14"/>
        <v>1.6055846422338569</v>
      </c>
      <c r="W188" s="837">
        <v>104</v>
      </c>
    </row>
    <row r="189" spans="1:23" ht="14.4" customHeight="1" x14ac:dyDescent="0.3">
      <c r="A189" s="927" t="s">
        <v>6006</v>
      </c>
      <c r="B189" s="869">
        <v>1</v>
      </c>
      <c r="C189" s="870">
        <v>1.54</v>
      </c>
      <c r="D189" s="871">
        <v>19</v>
      </c>
      <c r="E189" s="872">
        <v>2</v>
      </c>
      <c r="F189" s="839">
        <v>4.22</v>
      </c>
      <c r="G189" s="840">
        <v>30.5</v>
      </c>
      <c r="H189" s="841"/>
      <c r="I189" s="842"/>
      <c r="J189" s="843"/>
      <c r="K189" s="844">
        <v>1.54</v>
      </c>
      <c r="L189" s="845">
        <v>3</v>
      </c>
      <c r="M189" s="845">
        <v>25</v>
      </c>
      <c r="N189" s="846">
        <v>8.41</v>
      </c>
      <c r="O189" s="845" t="s">
        <v>5638</v>
      </c>
      <c r="P189" s="873" t="s">
        <v>6007</v>
      </c>
      <c r="Q189" s="847">
        <f t="shared" si="10"/>
        <v>-1</v>
      </c>
      <c r="R189" s="847">
        <f t="shared" si="10"/>
        <v>-1.54</v>
      </c>
      <c r="S189" s="869" t="str">
        <f t="shared" si="11"/>
        <v/>
      </c>
      <c r="T189" s="869" t="str">
        <f t="shared" si="12"/>
        <v/>
      </c>
      <c r="U189" s="869" t="str">
        <f t="shared" si="13"/>
        <v/>
      </c>
      <c r="V189" s="874" t="str">
        <f t="shared" si="14"/>
        <v/>
      </c>
      <c r="W189" s="848"/>
    </row>
    <row r="190" spans="1:23" ht="14.4" customHeight="1" x14ac:dyDescent="0.3">
      <c r="A190" s="926" t="s">
        <v>6008</v>
      </c>
      <c r="B190" s="911"/>
      <c r="C190" s="912"/>
      <c r="D190" s="868"/>
      <c r="E190" s="913"/>
      <c r="F190" s="914"/>
      <c r="G190" s="835"/>
      <c r="H190" s="915">
        <v>4</v>
      </c>
      <c r="I190" s="916">
        <v>10.65</v>
      </c>
      <c r="J190" s="836">
        <v>29</v>
      </c>
      <c r="K190" s="917">
        <v>2.14</v>
      </c>
      <c r="L190" s="918">
        <v>3</v>
      </c>
      <c r="M190" s="918">
        <v>29</v>
      </c>
      <c r="N190" s="919">
        <v>9.76</v>
      </c>
      <c r="O190" s="918" t="s">
        <v>5638</v>
      </c>
      <c r="P190" s="920" t="s">
        <v>6009</v>
      </c>
      <c r="Q190" s="921">
        <f t="shared" si="10"/>
        <v>4</v>
      </c>
      <c r="R190" s="921">
        <f t="shared" si="10"/>
        <v>10.65</v>
      </c>
      <c r="S190" s="911">
        <f t="shared" si="11"/>
        <v>39.04</v>
      </c>
      <c r="T190" s="911">
        <f t="shared" si="12"/>
        <v>116</v>
      </c>
      <c r="U190" s="911">
        <f t="shared" si="13"/>
        <v>76.960000000000008</v>
      </c>
      <c r="V190" s="922">
        <f t="shared" si="14"/>
        <v>2.971311475409836</v>
      </c>
      <c r="W190" s="837">
        <v>77</v>
      </c>
    </row>
    <row r="191" spans="1:23" ht="14.4" customHeight="1" x14ac:dyDescent="0.3">
      <c r="A191" s="927" t="s">
        <v>6010</v>
      </c>
      <c r="B191" s="869">
        <v>2</v>
      </c>
      <c r="C191" s="870">
        <v>3.96</v>
      </c>
      <c r="D191" s="871">
        <v>29</v>
      </c>
      <c r="E191" s="841">
        <v>6</v>
      </c>
      <c r="F191" s="842">
        <v>11.62</v>
      </c>
      <c r="G191" s="843">
        <v>28</v>
      </c>
      <c r="H191" s="845">
        <v>5</v>
      </c>
      <c r="I191" s="839">
        <v>9.49</v>
      </c>
      <c r="J191" s="859">
        <v>27</v>
      </c>
      <c r="K191" s="844">
        <v>1.06</v>
      </c>
      <c r="L191" s="845">
        <v>2</v>
      </c>
      <c r="M191" s="845">
        <v>18</v>
      </c>
      <c r="N191" s="846">
        <v>5.99</v>
      </c>
      <c r="O191" s="845" t="s">
        <v>5638</v>
      </c>
      <c r="P191" s="873" t="s">
        <v>6011</v>
      </c>
      <c r="Q191" s="847">
        <f t="shared" si="10"/>
        <v>3</v>
      </c>
      <c r="R191" s="847">
        <f t="shared" si="10"/>
        <v>5.53</v>
      </c>
      <c r="S191" s="869">
        <f t="shared" si="11"/>
        <v>29.950000000000003</v>
      </c>
      <c r="T191" s="869">
        <f t="shared" si="12"/>
        <v>135</v>
      </c>
      <c r="U191" s="869">
        <f t="shared" si="13"/>
        <v>105.05</v>
      </c>
      <c r="V191" s="874">
        <f t="shared" si="14"/>
        <v>4.5075125208681133</v>
      </c>
      <c r="W191" s="848">
        <v>105</v>
      </c>
    </row>
    <row r="192" spans="1:23" ht="14.4" customHeight="1" x14ac:dyDescent="0.3">
      <c r="A192" s="926" t="s">
        <v>6012</v>
      </c>
      <c r="B192" s="911">
        <v>2</v>
      </c>
      <c r="C192" s="912">
        <v>7.35</v>
      </c>
      <c r="D192" s="868">
        <v>33</v>
      </c>
      <c r="E192" s="915">
        <v>3</v>
      </c>
      <c r="F192" s="916">
        <v>3.83</v>
      </c>
      <c r="G192" s="838">
        <v>19.7</v>
      </c>
      <c r="H192" s="918">
        <v>1</v>
      </c>
      <c r="I192" s="914">
        <v>5.25</v>
      </c>
      <c r="J192" s="836">
        <v>66</v>
      </c>
      <c r="K192" s="917">
        <v>1.25</v>
      </c>
      <c r="L192" s="918">
        <v>3</v>
      </c>
      <c r="M192" s="918">
        <v>25</v>
      </c>
      <c r="N192" s="919">
        <v>8.25</v>
      </c>
      <c r="O192" s="918" t="s">
        <v>5638</v>
      </c>
      <c r="P192" s="920" t="s">
        <v>6013</v>
      </c>
      <c r="Q192" s="921">
        <f t="shared" si="10"/>
        <v>-1</v>
      </c>
      <c r="R192" s="921">
        <f t="shared" si="10"/>
        <v>-2.0999999999999996</v>
      </c>
      <c r="S192" s="911">
        <f t="shared" si="11"/>
        <v>8.25</v>
      </c>
      <c r="T192" s="911">
        <f t="shared" si="12"/>
        <v>66</v>
      </c>
      <c r="U192" s="911">
        <f t="shared" si="13"/>
        <v>57.75</v>
      </c>
      <c r="V192" s="922">
        <f t="shared" si="14"/>
        <v>8</v>
      </c>
      <c r="W192" s="837">
        <v>58</v>
      </c>
    </row>
    <row r="193" spans="1:23" ht="14.4" customHeight="1" x14ac:dyDescent="0.3">
      <c r="A193" s="926" t="s">
        <v>6014</v>
      </c>
      <c r="B193" s="911"/>
      <c r="C193" s="912"/>
      <c r="D193" s="868"/>
      <c r="E193" s="915">
        <v>2</v>
      </c>
      <c r="F193" s="916">
        <v>5.18</v>
      </c>
      <c r="G193" s="838">
        <v>20</v>
      </c>
      <c r="H193" s="918"/>
      <c r="I193" s="914"/>
      <c r="J193" s="835"/>
      <c r="K193" s="917">
        <v>1.5</v>
      </c>
      <c r="L193" s="918">
        <v>4</v>
      </c>
      <c r="M193" s="918">
        <v>32</v>
      </c>
      <c r="N193" s="919">
        <v>10.62</v>
      </c>
      <c r="O193" s="918" t="s">
        <v>5638</v>
      </c>
      <c r="P193" s="920" t="s">
        <v>6015</v>
      </c>
      <c r="Q193" s="921">
        <f t="shared" si="10"/>
        <v>0</v>
      </c>
      <c r="R193" s="921">
        <f t="shared" si="10"/>
        <v>0</v>
      </c>
      <c r="S193" s="911" t="str">
        <f t="shared" si="11"/>
        <v/>
      </c>
      <c r="T193" s="911" t="str">
        <f t="shared" si="12"/>
        <v/>
      </c>
      <c r="U193" s="911" t="str">
        <f t="shared" si="13"/>
        <v/>
      </c>
      <c r="V193" s="922" t="str">
        <f t="shared" si="14"/>
        <v/>
      </c>
      <c r="W193" s="837"/>
    </row>
    <row r="194" spans="1:23" ht="14.4" customHeight="1" x14ac:dyDescent="0.3">
      <c r="A194" s="927" t="s">
        <v>6016</v>
      </c>
      <c r="B194" s="869"/>
      <c r="C194" s="870"/>
      <c r="D194" s="871"/>
      <c r="E194" s="841">
        <v>1</v>
      </c>
      <c r="F194" s="842">
        <v>2.89</v>
      </c>
      <c r="G194" s="843">
        <v>40</v>
      </c>
      <c r="H194" s="845"/>
      <c r="I194" s="839"/>
      <c r="J194" s="840"/>
      <c r="K194" s="844">
        <v>0.36</v>
      </c>
      <c r="L194" s="845">
        <v>1</v>
      </c>
      <c r="M194" s="845">
        <v>10</v>
      </c>
      <c r="N194" s="846">
        <v>3.42</v>
      </c>
      <c r="O194" s="845" t="s">
        <v>5638</v>
      </c>
      <c r="P194" s="873" t="s">
        <v>6017</v>
      </c>
      <c r="Q194" s="847">
        <f t="shared" si="10"/>
        <v>0</v>
      </c>
      <c r="R194" s="847">
        <f t="shared" si="10"/>
        <v>0</v>
      </c>
      <c r="S194" s="869" t="str">
        <f t="shared" si="11"/>
        <v/>
      </c>
      <c r="T194" s="869" t="str">
        <f t="shared" si="12"/>
        <v/>
      </c>
      <c r="U194" s="869" t="str">
        <f t="shared" si="13"/>
        <v/>
      </c>
      <c r="V194" s="874" t="str">
        <f t="shared" si="14"/>
        <v/>
      </c>
      <c r="W194" s="848"/>
    </row>
    <row r="195" spans="1:23" ht="14.4" customHeight="1" x14ac:dyDescent="0.3">
      <c r="A195" s="927" t="s">
        <v>6018</v>
      </c>
      <c r="B195" s="869"/>
      <c r="C195" s="870"/>
      <c r="D195" s="871"/>
      <c r="E195" s="872"/>
      <c r="F195" s="839"/>
      <c r="G195" s="840"/>
      <c r="H195" s="841">
        <v>1</v>
      </c>
      <c r="I195" s="842">
        <v>3.79</v>
      </c>
      <c r="J195" s="859">
        <v>33</v>
      </c>
      <c r="K195" s="844">
        <v>0.65</v>
      </c>
      <c r="L195" s="845">
        <v>2</v>
      </c>
      <c r="M195" s="845">
        <v>15</v>
      </c>
      <c r="N195" s="846">
        <v>4.9400000000000004</v>
      </c>
      <c r="O195" s="845" t="s">
        <v>5638</v>
      </c>
      <c r="P195" s="873" t="s">
        <v>6019</v>
      </c>
      <c r="Q195" s="847">
        <f t="shared" si="10"/>
        <v>1</v>
      </c>
      <c r="R195" s="847">
        <f t="shared" si="10"/>
        <v>3.79</v>
      </c>
      <c r="S195" s="869">
        <f t="shared" si="11"/>
        <v>4.9400000000000004</v>
      </c>
      <c r="T195" s="869">
        <f t="shared" si="12"/>
        <v>33</v>
      </c>
      <c r="U195" s="869">
        <f t="shared" si="13"/>
        <v>28.06</v>
      </c>
      <c r="V195" s="874">
        <f t="shared" si="14"/>
        <v>6.6801619433198374</v>
      </c>
      <c r="W195" s="848">
        <v>28</v>
      </c>
    </row>
    <row r="196" spans="1:23" ht="14.4" customHeight="1" x14ac:dyDescent="0.3">
      <c r="A196" s="927" t="s">
        <v>6020</v>
      </c>
      <c r="B196" s="869">
        <v>1</v>
      </c>
      <c r="C196" s="870">
        <v>1.89</v>
      </c>
      <c r="D196" s="871">
        <v>27</v>
      </c>
      <c r="E196" s="872"/>
      <c r="F196" s="839"/>
      <c r="G196" s="840"/>
      <c r="H196" s="841"/>
      <c r="I196" s="842"/>
      <c r="J196" s="843"/>
      <c r="K196" s="844">
        <v>0.81</v>
      </c>
      <c r="L196" s="845">
        <v>2</v>
      </c>
      <c r="M196" s="845">
        <v>14</v>
      </c>
      <c r="N196" s="846">
        <v>4.75</v>
      </c>
      <c r="O196" s="845" t="s">
        <v>5638</v>
      </c>
      <c r="P196" s="873" t="s">
        <v>6021</v>
      </c>
      <c r="Q196" s="847">
        <f t="shared" si="10"/>
        <v>-1</v>
      </c>
      <c r="R196" s="847">
        <f t="shared" si="10"/>
        <v>-1.89</v>
      </c>
      <c r="S196" s="869" t="str">
        <f t="shared" si="11"/>
        <v/>
      </c>
      <c r="T196" s="869" t="str">
        <f t="shared" si="12"/>
        <v/>
      </c>
      <c r="U196" s="869" t="str">
        <f t="shared" si="13"/>
        <v/>
      </c>
      <c r="V196" s="874" t="str">
        <f t="shared" si="14"/>
        <v/>
      </c>
      <c r="W196" s="848"/>
    </row>
    <row r="197" spans="1:23" ht="14.4" customHeight="1" x14ac:dyDescent="0.3">
      <c r="A197" s="926" t="s">
        <v>6022</v>
      </c>
      <c r="B197" s="911">
        <v>1</v>
      </c>
      <c r="C197" s="912">
        <v>1.43</v>
      </c>
      <c r="D197" s="868">
        <v>23</v>
      </c>
      <c r="E197" s="913">
        <v>3</v>
      </c>
      <c r="F197" s="914">
        <v>6.82</v>
      </c>
      <c r="G197" s="835">
        <v>34</v>
      </c>
      <c r="H197" s="915">
        <v>3</v>
      </c>
      <c r="I197" s="916">
        <v>6.77</v>
      </c>
      <c r="J197" s="836">
        <v>34</v>
      </c>
      <c r="K197" s="917">
        <v>1.1299999999999999</v>
      </c>
      <c r="L197" s="918">
        <v>2</v>
      </c>
      <c r="M197" s="918">
        <v>20</v>
      </c>
      <c r="N197" s="919">
        <v>6.79</v>
      </c>
      <c r="O197" s="918" t="s">
        <v>5638</v>
      </c>
      <c r="P197" s="920" t="s">
        <v>6023</v>
      </c>
      <c r="Q197" s="921">
        <f t="shared" si="10"/>
        <v>2</v>
      </c>
      <c r="R197" s="921">
        <f t="shared" si="10"/>
        <v>5.34</v>
      </c>
      <c r="S197" s="911">
        <f t="shared" si="11"/>
        <v>20.37</v>
      </c>
      <c r="T197" s="911">
        <f t="shared" si="12"/>
        <v>102</v>
      </c>
      <c r="U197" s="911">
        <f t="shared" si="13"/>
        <v>81.63</v>
      </c>
      <c r="V197" s="922">
        <f t="shared" si="14"/>
        <v>5.0073637702503682</v>
      </c>
      <c r="W197" s="837">
        <v>82</v>
      </c>
    </row>
    <row r="198" spans="1:23" ht="14.4" customHeight="1" x14ac:dyDescent="0.3">
      <c r="A198" s="926" t="s">
        <v>6024</v>
      </c>
      <c r="B198" s="911"/>
      <c r="C198" s="912"/>
      <c r="D198" s="868"/>
      <c r="E198" s="913"/>
      <c r="F198" s="914"/>
      <c r="G198" s="835"/>
      <c r="H198" s="915">
        <v>1</v>
      </c>
      <c r="I198" s="916">
        <v>2.56</v>
      </c>
      <c r="J198" s="836">
        <v>37</v>
      </c>
      <c r="K198" s="917">
        <v>1.4</v>
      </c>
      <c r="L198" s="918">
        <v>3</v>
      </c>
      <c r="M198" s="918">
        <v>26</v>
      </c>
      <c r="N198" s="919">
        <v>8.81</v>
      </c>
      <c r="O198" s="918" t="s">
        <v>5638</v>
      </c>
      <c r="P198" s="920" t="s">
        <v>6025</v>
      </c>
      <c r="Q198" s="921">
        <f t="shared" ref="Q198:R200" si="15">H198-B198</f>
        <v>1</v>
      </c>
      <c r="R198" s="921">
        <f t="shared" si="15"/>
        <v>2.56</v>
      </c>
      <c r="S198" s="911">
        <f>IF(H198=0,"",H198*N198)</f>
        <v>8.81</v>
      </c>
      <c r="T198" s="911">
        <f>IF(H198=0,"",H198*J198)</f>
        <v>37</v>
      </c>
      <c r="U198" s="911">
        <f>IF(H198=0,"",T198-S198)</f>
        <v>28.189999999999998</v>
      </c>
      <c r="V198" s="922">
        <f>IF(H198=0,"",T198/S198)</f>
        <v>4.1997729852440404</v>
      </c>
      <c r="W198" s="837">
        <v>28</v>
      </c>
    </row>
    <row r="199" spans="1:23" ht="14.4" customHeight="1" x14ac:dyDescent="0.3">
      <c r="A199" s="927" t="s">
        <v>6026</v>
      </c>
      <c r="B199" s="869"/>
      <c r="C199" s="870"/>
      <c r="D199" s="871"/>
      <c r="E199" s="872"/>
      <c r="F199" s="839"/>
      <c r="G199" s="840"/>
      <c r="H199" s="841">
        <v>1</v>
      </c>
      <c r="I199" s="842">
        <v>2.27</v>
      </c>
      <c r="J199" s="859">
        <v>28</v>
      </c>
      <c r="K199" s="844">
        <v>0.55000000000000004</v>
      </c>
      <c r="L199" s="845">
        <v>1</v>
      </c>
      <c r="M199" s="845">
        <v>13</v>
      </c>
      <c r="N199" s="846">
        <v>4.3099999999999996</v>
      </c>
      <c r="O199" s="845" t="s">
        <v>5638</v>
      </c>
      <c r="P199" s="873" t="s">
        <v>6027</v>
      </c>
      <c r="Q199" s="847">
        <f t="shared" si="15"/>
        <v>1</v>
      </c>
      <c r="R199" s="847">
        <f t="shared" si="15"/>
        <v>2.27</v>
      </c>
      <c r="S199" s="869">
        <f>IF(H199=0,"",H199*N199)</f>
        <v>4.3099999999999996</v>
      </c>
      <c r="T199" s="869">
        <f>IF(H199=0,"",H199*J199)</f>
        <v>28</v>
      </c>
      <c r="U199" s="869">
        <f>IF(H199=0,"",T199-S199)</f>
        <v>23.69</v>
      </c>
      <c r="V199" s="874">
        <f>IF(H199=0,"",T199/S199)</f>
        <v>6.4965197215777266</v>
      </c>
      <c r="W199" s="848">
        <v>24</v>
      </c>
    </row>
    <row r="200" spans="1:23" ht="14.4" customHeight="1" x14ac:dyDescent="0.3">
      <c r="A200" s="927" t="s">
        <v>6028</v>
      </c>
      <c r="B200" s="865">
        <v>1</v>
      </c>
      <c r="C200" s="866">
        <v>3.58</v>
      </c>
      <c r="D200" s="867">
        <v>14</v>
      </c>
      <c r="E200" s="872">
        <v>1</v>
      </c>
      <c r="F200" s="839">
        <v>3.58</v>
      </c>
      <c r="G200" s="840">
        <v>28</v>
      </c>
      <c r="H200" s="845"/>
      <c r="I200" s="839"/>
      <c r="J200" s="840"/>
      <c r="K200" s="844">
        <v>3.58</v>
      </c>
      <c r="L200" s="845">
        <v>4</v>
      </c>
      <c r="M200" s="845">
        <v>36</v>
      </c>
      <c r="N200" s="846">
        <v>11.96</v>
      </c>
      <c r="O200" s="845" t="s">
        <v>5638</v>
      </c>
      <c r="P200" s="873" t="s">
        <v>6029</v>
      </c>
      <c r="Q200" s="847">
        <f t="shared" si="15"/>
        <v>-1</v>
      </c>
      <c r="R200" s="847">
        <f t="shared" si="15"/>
        <v>-3.58</v>
      </c>
      <c r="S200" s="869" t="str">
        <f>IF(H200=0,"",H200*N200)</f>
        <v/>
      </c>
      <c r="T200" s="869" t="str">
        <f>IF(H200=0,"",H200*J200)</f>
        <v/>
      </c>
      <c r="U200" s="869" t="str">
        <f>IF(H200=0,"",T200-S200)</f>
        <v/>
      </c>
      <c r="V200" s="874" t="str">
        <f>IF(H200=0,"",T200/S200)</f>
        <v/>
      </c>
      <c r="W200" s="848"/>
    </row>
    <row r="201" spans="1:23" ht="14.4" customHeight="1" x14ac:dyDescent="0.3">
      <c r="A201" s="926" t="s">
        <v>6030</v>
      </c>
      <c r="B201" s="923">
        <v>1</v>
      </c>
      <c r="C201" s="924">
        <v>3.06</v>
      </c>
      <c r="D201" s="864">
        <v>28</v>
      </c>
      <c r="E201" s="913"/>
      <c r="F201" s="914"/>
      <c r="G201" s="835"/>
      <c r="H201" s="918"/>
      <c r="I201" s="914"/>
      <c r="J201" s="835"/>
      <c r="K201" s="917">
        <v>3.78</v>
      </c>
      <c r="L201" s="918">
        <v>4</v>
      </c>
      <c r="M201" s="918">
        <v>38</v>
      </c>
      <c r="N201" s="919">
        <v>12.55</v>
      </c>
      <c r="O201" s="918" t="s">
        <v>5638</v>
      </c>
      <c r="P201" s="920" t="s">
        <v>6031</v>
      </c>
      <c r="Q201" s="921"/>
      <c r="R201" s="911"/>
      <c r="S201" s="911"/>
      <c r="T201" s="911"/>
      <c r="U201" s="911"/>
      <c r="V201" s="922"/>
      <c r="W201" s="837"/>
    </row>
    <row r="202" spans="1:23" ht="14.4" customHeight="1" x14ac:dyDescent="0.3">
      <c r="A202" s="926" t="s">
        <v>6032</v>
      </c>
      <c r="B202" s="923"/>
      <c r="C202" s="924"/>
      <c r="D202" s="864"/>
      <c r="E202" s="913"/>
      <c r="F202" s="914"/>
      <c r="G202" s="835"/>
      <c r="H202" s="918">
        <v>1</v>
      </c>
      <c r="I202" s="914">
        <v>4.26</v>
      </c>
      <c r="J202" s="836">
        <v>45</v>
      </c>
      <c r="K202" s="917">
        <v>3.92</v>
      </c>
      <c r="L202" s="918">
        <v>5</v>
      </c>
      <c r="M202" s="918">
        <v>41</v>
      </c>
      <c r="N202" s="919">
        <v>13.64</v>
      </c>
      <c r="O202" s="918" t="s">
        <v>5638</v>
      </c>
      <c r="P202" s="920" t="s">
        <v>6033</v>
      </c>
      <c r="Q202" s="921"/>
      <c r="R202" s="911"/>
      <c r="S202" s="911"/>
      <c r="T202" s="911"/>
      <c r="U202" s="911"/>
      <c r="V202" s="922"/>
      <c r="W202" s="837">
        <v>31</v>
      </c>
    </row>
    <row r="203" spans="1:23" ht="14.4" customHeight="1" x14ac:dyDescent="0.3">
      <c r="A203" s="927" t="s">
        <v>6034</v>
      </c>
      <c r="B203" s="869">
        <v>3</v>
      </c>
      <c r="C203" s="870">
        <v>2.25</v>
      </c>
      <c r="D203" s="871">
        <v>26.3</v>
      </c>
      <c r="E203" s="872">
        <v>5</v>
      </c>
      <c r="F203" s="839">
        <v>4.03</v>
      </c>
      <c r="G203" s="840">
        <v>27.6</v>
      </c>
      <c r="H203" s="841">
        <v>4</v>
      </c>
      <c r="I203" s="842">
        <v>2.97</v>
      </c>
      <c r="J203" s="859">
        <v>24</v>
      </c>
      <c r="K203" s="844">
        <v>0.59</v>
      </c>
      <c r="L203" s="845">
        <v>3</v>
      </c>
      <c r="M203" s="845">
        <v>24</v>
      </c>
      <c r="N203" s="846">
        <v>8.1</v>
      </c>
      <c r="O203" s="845" t="s">
        <v>5638</v>
      </c>
      <c r="P203" s="873" t="s">
        <v>6035</v>
      </c>
      <c r="Q203" s="847"/>
      <c r="R203" s="869"/>
      <c r="S203" s="869"/>
      <c r="T203" s="869"/>
      <c r="U203" s="869"/>
      <c r="V203" s="874"/>
      <c r="W203" s="848">
        <v>64</v>
      </c>
    </row>
    <row r="204" spans="1:23" ht="14.4" customHeight="1" x14ac:dyDescent="0.3">
      <c r="A204" s="926" t="s">
        <v>6036</v>
      </c>
      <c r="B204" s="911">
        <v>1</v>
      </c>
      <c r="C204" s="912">
        <v>0.69</v>
      </c>
      <c r="D204" s="868">
        <v>24</v>
      </c>
      <c r="E204" s="913">
        <v>2</v>
      </c>
      <c r="F204" s="914">
        <v>1.38</v>
      </c>
      <c r="G204" s="835">
        <v>22.5</v>
      </c>
      <c r="H204" s="915">
        <v>4</v>
      </c>
      <c r="I204" s="916">
        <v>4.97</v>
      </c>
      <c r="J204" s="836">
        <v>38.299999999999997</v>
      </c>
      <c r="K204" s="917">
        <v>0.69</v>
      </c>
      <c r="L204" s="918">
        <v>3</v>
      </c>
      <c r="M204" s="918">
        <v>28</v>
      </c>
      <c r="N204" s="919">
        <v>9.27</v>
      </c>
      <c r="O204" s="918" t="s">
        <v>5638</v>
      </c>
      <c r="P204" s="920" t="s">
        <v>6037</v>
      </c>
      <c r="Q204" s="921"/>
      <c r="R204" s="911"/>
      <c r="S204" s="911"/>
      <c r="T204" s="911"/>
      <c r="U204" s="911"/>
      <c r="V204" s="922"/>
      <c r="W204" s="837">
        <v>116</v>
      </c>
    </row>
    <row r="205" spans="1:23" ht="14.4" customHeight="1" x14ac:dyDescent="0.3">
      <c r="A205" s="926" t="s">
        <v>6038</v>
      </c>
      <c r="B205" s="911">
        <v>1</v>
      </c>
      <c r="C205" s="912">
        <v>1.1000000000000001</v>
      </c>
      <c r="D205" s="868">
        <v>28</v>
      </c>
      <c r="E205" s="913">
        <v>1</v>
      </c>
      <c r="F205" s="914">
        <v>1.58</v>
      </c>
      <c r="G205" s="835">
        <v>49</v>
      </c>
      <c r="H205" s="915"/>
      <c r="I205" s="916"/>
      <c r="J205" s="838"/>
      <c r="K205" s="917">
        <v>1.1000000000000001</v>
      </c>
      <c r="L205" s="918">
        <v>4</v>
      </c>
      <c r="M205" s="918">
        <v>39</v>
      </c>
      <c r="N205" s="919">
        <v>12.99</v>
      </c>
      <c r="O205" s="918" t="s">
        <v>5638</v>
      </c>
      <c r="P205" s="920" t="s">
        <v>6039</v>
      </c>
      <c r="Q205" s="921"/>
      <c r="R205" s="911"/>
      <c r="S205" s="911"/>
      <c r="T205" s="911"/>
      <c r="U205" s="911"/>
      <c r="V205" s="922"/>
      <c r="W205" s="837"/>
    </row>
    <row r="206" spans="1:23" ht="14.4" customHeight="1" x14ac:dyDescent="0.3">
      <c r="A206" s="927" t="s">
        <v>6040</v>
      </c>
      <c r="B206" s="869">
        <v>3</v>
      </c>
      <c r="C206" s="870">
        <v>1.85</v>
      </c>
      <c r="D206" s="871">
        <v>19.7</v>
      </c>
      <c r="E206" s="841">
        <v>4</v>
      </c>
      <c r="F206" s="842">
        <v>2.64</v>
      </c>
      <c r="G206" s="843">
        <v>25.5</v>
      </c>
      <c r="H206" s="845">
        <v>3</v>
      </c>
      <c r="I206" s="839">
        <v>2.2599999999999998</v>
      </c>
      <c r="J206" s="859">
        <v>28.7</v>
      </c>
      <c r="K206" s="844">
        <v>0.57999999999999996</v>
      </c>
      <c r="L206" s="845">
        <v>3</v>
      </c>
      <c r="M206" s="845">
        <v>26</v>
      </c>
      <c r="N206" s="846">
        <v>8.74</v>
      </c>
      <c r="O206" s="845" t="s">
        <v>5638</v>
      </c>
      <c r="P206" s="873" t="s">
        <v>6041</v>
      </c>
      <c r="Q206" s="847"/>
      <c r="R206" s="869"/>
      <c r="S206" s="869"/>
      <c r="T206" s="869"/>
      <c r="U206" s="869"/>
      <c r="V206" s="874"/>
      <c r="W206" s="848">
        <v>60</v>
      </c>
    </row>
    <row r="207" spans="1:23" ht="14.4" customHeight="1" x14ac:dyDescent="0.3">
      <c r="A207" s="926" t="s">
        <v>6042</v>
      </c>
      <c r="B207" s="911">
        <v>2</v>
      </c>
      <c r="C207" s="912">
        <v>1.42</v>
      </c>
      <c r="D207" s="868">
        <v>25.5</v>
      </c>
      <c r="E207" s="915">
        <v>5</v>
      </c>
      <c r="F207" s="916">
        <v>3.72</v>
      </c>
      <c r="G207" s="838">
        <v>24.6</v>
      </c>
      <c r="H207" s="918">
        <v>1</v>
      </c>
      <c r="I207" s="914">
        <v>0.72</v>
      </c>
      <c r="J207" s="836">
        <v>24</v>
      </c>
      <c r="K207" s="917">
        <v>0.71</v>
      </c>
      <c r="L207" s="918">
        <v>3</v>
      </c>
      <c r="M207" s="918">
        <v>31</v>
      </c>
      <c r="N207" s="919">
        <v>10.34</v>
      </c>
      <c r="O207" s="918" t="s">
        <v>5638</v>
      </c>
      <c r="P207" s="920" t="s">
        <v>6043</v>
      </c>
      <c r="Q207" s="921"/>
      <c r="R207" s="911"/>
      <c r="S207" s="911"/>
      <c r="T207" s="911"/>
      <c r="U207" s="911"/>
      <c r="V207" s="922"/>
      <c r="W207" s="837">
        <v>14</v>
      </c>
    </row>
    <row r="208" spans="1:23" ht="14.4" customHeight="1" x14ac:dyDescent="0.3">
      <c r="A208" s="926" t="s">
        <v>6044</v>
      </c>
      <c r="B208" s="911"/>
      <c r="C208" s="912"/>
      <c r="D208" s="868"/>
      <c r="E208" s="915">
        <v>2</v>
      </c>
      <c r="F208" s="916">
        <v>1.76</v>
      </c>
      <c r="G208" s="838">
        <v>30.5</v>
      </c>
      <c r="H208" s="918">
        <v>1</v>
      </c>
      <c r="I208" s="914">
        <v>0.99</v>
      </c>
      <c r="J208" s="836">
        <v>37</v>
      </c>
      <c r="K208" s="917">
        <v>0.88</v>
      </c>
      <c r="L208" s="918">
        <v>4</v>
      </c>
      <c r="M208" s="918">
        <v>37</v>
      </c>
      <c r="N208" s="919">
        <v>12.19</v>
      </c>
      <c r="O208" s="918" t="s">
        <v>5638</v>
      </c>
      <c r="P208" s="920" t="s">
        <v>6045</v>
      </c>
      <c r="Q208" s="921"/>
      <c r="R208" s="911"/>
      <c r="S208" s="911"/>
      <c r="T208" s="911"/>
      <c r="U208" s="911"/>
      <c r="V208" s="922"/>
      <c r="W208" s="837">
        <v>25</v>
      </c>
    </row>
    <row r="209" spans="1:23" ht="14.4" customHeight="1" x14ac:dyDescent="0.3">
      <c r="A209" s="927" t="s">
        <v>6046</v>
      </c>
      <c r="B209" s="869">
        <v>1</v>
      </c>
      <c r="C209" s="870">
        <v>0.8</v>
      </c>
      <c r="D209" s="871">
        <v>20</v>
      </c>
      <c r="E209" s="841">
        <v>4</v>
      </c>
      <c r="F209" s="842">
        <v>4.43</v>
      </c>
      <c r="G209" s="843">
        <v>25.8</v>
      </c>
      <c r="H209" s="845">
        <v>2</v>
      </c>
      <c r="I209" s="839">
        <v>2.12</v>
      </c>
      <c r="J209" s="859">
        <v>22.5</v>
      </c>
      <c r="K209" s="844">
        <v>0.33</v>
      </c>
      <c r="L209" s="845">
        <v>1</v>
      </c>
      <c r="M209" s="845">
        <v>11</v>
      </c>
      <c r="N209" s="846">
        <v>3.69</v>
      </c>
      <c r="O209" s="845" t="s">
        <v>5638</v>
      </c>
      <c r="P209" s="873" t="s">
        <v>6047</v>
      </c>
      <c r="Q209" s="847"/>
      <c r="R209" s="869"/>
      <c r="S209" s="869"/>
      <c r="T209" s="869"/>
      <c r="U209" s="869"/>
      <c r="V209" s="874"/>
      <c r="W209" s="848">
        <v>38</v>
      </c>
    </row>
    <row r="210" spans="1:23" ht="14.4" customHeight="1" x14ac:dyDescent="0.3">
      <c r="A210" s="926" t="s">
        <v>6048</v>
      </c>
      <c r="B210" s="911">
        <v>1</v>
      </c>
      <c r="C210" s="912">
        <v>0.48</v>
      </c>
      <c r="D210" s="868">
        <v>17</v>
      </c>
      <c r="E210" s="915">
        <v>2</v>
      </c>
      <c r="F210" s="916">
        <v>1.39</v>
      </c>
      <c r="G210" s="838">
        <v>19</v>
      </c>
      <c r="H210" s="918">
        <v>2</v>
      </c>
      <c r="I210" s="914">
        <v>1.01</v>
      </c>
      <c r="J210" s="836">
        <v>17.5</v>
      </c>
      <c r="K210" s="917">
        <v>0.48</v>
      </c>
      <c r="L210" s="918">
        <v>2</v>
      </c>
      <c r="M210" s="918">
        <v>18</v>
      </c>
      <c r="N210" s="919">
        <v>5.92</v>
      </c>
      <c r="O210" s="918" t="s">
        <v>5638</v>
      </c>
      <c r="P210" s="920" t="s">
        <v>6049</v>
      </c>
      <c r="Q210" s="921"/>
      <c r="R210" s="911"/>
      <c r="S210" s="911"/>
      <c r="T210" s="911"/>
      <c r="U210" s="911"/>
      <c r="V210" s="922"/>
      <c r="W210" s="837">
        <v>23</v>
      </c>
    </row>
    <row r="211" spans="1:23" ht="14.4" customHeight="1" x14ac:dyDescent="0.3">
      <c r="A211" s="926" t="s">
        <v>6050</v>
      </c>
      <c r="B211" s="911">
        <v>1</v>
      </c>
      <c r="C211" s="912">
        <v>2.31</v>
      </c>
      <c r="D211" s="868">
        <v>58</v>
      </c>
      <c r="E211" s="915">
        <v>1</v>
      </c>
      <c r="F211" s="916">
        <v>0.62</v>
      </c>
      <c r="G211" s="838">
        <v>22</v>
      </c>
      <c r="H211" s="918">
        <v>2</v>
      </c>
      <c r="I211" s="914">
        <v>1.52</v>
      </c>
      <c r="J211" s="836">
        <v>25</v>
      </c>
      <c r="K211" s="917">
        <v>0.56999999999999995</v>
      </c>
      <c r="L211" s="918">
        <v>2</v>
      </c>
      <c r="M211" s="918">
        <v>21</v>
      </c>
      <c r="N211" s="919">
        <v>7.09</v>
      </c>
      <c r="O211" s="918" t="s">
        <v>5638</v>
      </c>
      <c r="P211" s="920" t="s">
        <v>6051</v>
      </c>
      <c r="Q211" s="921"/>
      <c r="R211" s="911"/>
      <c r="S211" s="911"/>
      <c r="T211" s="911"/>
      <c r="U211" s="911"/>
      <c r="V211" s="922"/>
      <c r="W211" s="837">
        <v>36</v>
      </c>
    </row>
    <row r="212" spans="1:23" ht="14.4" customHeight="1" x14ac:dyDescent="0.3">
      <c r="A212" s="927" t="s">
        <v>6052</v>
      </c>
      <c r="B212" s="869"/>
      <c r="C212" s="870"/>
      <c r="D212" s="871"/>
      <c r="E212" s="872"/>
      <c r="F212" s="839"/>
      <c r="G212" s="840"/>
      <c r="H212" s="841">
        <v>2</v>
      </c>
      <c r="I212" s="842">
        <v>1.57</v>
      </c>
      <c r="J212" s="859">
        <v>22.5</v>
      </c>
      <c r="K212" s="844">
        <v>0.6</v>
      </c>
      <c r="L212" s="845">
        <v>2</v>
      </c>
      <c r="M212" s="845">
        <v>22</v>
      </c>
      <c r="N212" s="846">
        <v>7.3</v>
      </c>
      <c r="O212" s="845" t="s">
        <v>5638</v>
      </c>
      <c r="P212" s="873" t="s">
        <v>6053</v>
      </c>
      <c r="Q212" s="847"/>
      <c r="R212" s="869"/>
      <c r="S212" s="869"/>
      <c r="T212" s="869"/>
      <c r="U212" s="869"/>
      <c r="V212" s="874"/>
      <c r="W212" s="848">
        <v>30</v>
      </c>
    </row>
    <row r="213" spans="1:23" ht="14.4" customHeight="1" x14ac:dyDescent="0.3">
      <c r="A213" s="926" t="s">
        <v>6054</v>
      </c>
      <c r="B213" s="911">
        <v>1</v>
      </c>
      <c r="C213" s="912">
        <v>1.1200000000000001</v>
      </c>
      <c r="D213" s="868">
        <v>29</v>
      </c>
      <c r="E213" s="913">
        <v>1</v>
      </c>
      <c r="F213" s="914">
        <v>1.27</v>
      </c>
      <c r="G213" s="835">
        <v>32</v>
      </c>
      <c r="H213" s="915">
        <v>1</v>
      </c>
      <c r="I213" s="916">
        <v>0.92</v>
      </c>
      <c r="J213" s="836">
        <v>25</v>
      </c>
      <c r="K213" s="917">
        <v>0.92</v>
      </c>
      <c r="L213" s="918">
        <v>3</v>
      </c>
      <c r="M213" s="918">
        <v>25</v>
      </c>
      <c r="N213" s="919">
        <v>8.48</v>
      </c>
      <c r="O213" s="918" t="s">
        <v>5638</v>
      </c>
      <c r="P213" s="920" t="s">
        <v>6055</v>
      </c>
      <c r="Q213" s="921"/>
      <c r="R213" s="911"/>
      <c r="S213" s="911"/>
      <c r="T213" s="911"/>
      <c r="U213" s="911"/>
      <c r="V213" s="922"/>
      <c r="W213" s="837">
        <v>17</v>
      </c>
    </row>
    <row r="214" spans="1:23" ht="14.4" customHeight="1" x14ac:dyDescent="0.3">
      <c r="A214" s="926" t="s">
        <v>6056</v>
      </c>
      <c r="B214" s="911">
        <v>2</v>
      </c>
      <c r="C214" s="912">
        <v>2.2200000000000002</v>
      </c>
      <c r="D214" s="868">
        <v>20.5</v>
      </c>
      <c r="E214" s="913"/>
      <c r="F214" s="914"/>
      <c r="G214" s="835"/>
      <c r="H214" s="915">
        <v>1</v>
      </c>
      <c r="I214" s="916">
        <v>1.1100000000000001</v>
      </c>
      <c r="J214" s="836">
        <v>31</v>
      </c>
      <c r="K214" s="917">
        <v>1.1100000000000001</v>
      </c>
      <c r="L214" s="918">
        <v>3</v>
      </c>
      <c r="M214" s="918">
        <v>31</v>
      </c>
      <c r="N214" s="919">
        <v>10.34</v>
      </c>
      <c r="O214" s="918" t="s">
        <v>5638</v>
      </c>
      <c r="P214" s="920" t="s">
        <v>6057</v>
      </c>
      <c r="Q214" s="921"/>
      <c r="R214" s="911"/>
      <c r="S214" s="911"/>
      <c r="T214" s="911"/>
      <c r="U214" s="911"/>
      <c r="V214" s="922"/>
      <c r="W214" s="837">
        <v>21</v>
      </c>
    </row>
    <row r="215" spans="1:23" ht="14.4" customHeight="1" x14ac:dyDescent="0.3">
      <c r="A215" s="927" t="s">
        <v>6058</v>
      </c>
      <c r="B215" s="865">
        <v>1</v>
      </c>
      <c r="C215" s="866">
        <v>0.59</v>
      </c>
      <c r="D215" s="867">
        <v>17</v>
      </c>
      <c r="E215" s="872"/>
      <c r="F215" s="839"/>
      <c r="G215" s="840"/>
      <c r="H215" s="845"/>
      <c r="I215" s="839"/>
      <c r="J215" s="840"/>
      <c r="K215" s="844">
        <v>0.59</v>
      </c>
      <c r="L215" s="845">
        <v>3</v>
      </c>
      <c r="M215" s="845">
        <v>25</v>
      </c>
      <c r="N215" s="846">
        <v>8.33</v>
      </c>
      <c r="O215" s="845" t="s">
        <v>5638</v>
      </c>
      <c r="P215" s="873" t="s">
        <v>6059</v>
      </c>
      <c r="Q215" s="847"/>
      <c r="R215" s="869"/>
      <c r="S215" s="869"/>
      <c r="T215" s="869"/>
      <c r="U215" s="869"/>
      <c r="V215" s="874"/>
      <c r="W215" s="848"/>
    </row>
    <row r="216" spans="1:23" ht="14.4" customHeight="1" x14ac:dyDescent="0.3">
      <c r="A216" s="926" t="s">
        <v>6060</v>
      </c>
      <c r="B216" s="923">
        <v>1</v>
      </c>
      <c r="C216" s="924">
        <v>0.66</v>
      </c>
      <c r="D216" s="864">
        <v>15</v>
      </c>
      <c r="E216" s="913"/>
      <c r="F216" s="914"/>
      <c r="G216" s="835"/>
      <c r="H216" s="918"/>
      <c r="I216" s="914"/>
      <c r="J216" s="835"/>
      <c r="K216" s="917">
        <v>0.66</v>
      </c>
      <c r="L216" s="918">
        <v>3</v>
      </c>
      <c r="M216" s="918">
        <v>27</v>
      </c>
      <c r="N216" s="919">
        <v>9.15</v>
      </c>
      <c r="O216" s="918" t="s">
        <v>5638</v>
      </c>
      <c r="P216" s="920" t="s">
        <v>6061</v>
      </c>
      <c r="Q216" s="921"/>
      <c r="R216" s="911"/>
      <c r="S216" s="911"/>
      <c r="T216" s="911"/>
      <c r="U216" s="911"/>
      <c r="V216" s="922"/>
      <c r="W216" s="837"/>
    </row>
    <row r="217" spans="1:23" ht="14.4" customHeight="1" x14ac:dyDescent="0.3">
      <c r="A217" s="927" t="s">
        <v>6062</v>
      </c>
      <c r="B217" s="869">
        <v>11</v>
      </c>
      <c r="C217" s="870">
        <v>7.21</v>
      </c>
      <c r="D217" s="871">
        <v>22.6</v>
      </c>
      <c r="E217" s="872">
        <v>9</v>
      </c>
      <c r="F217" s="839">
        <v>6.2</v>
      </c>
      <c r="G217" s="840">
        <v>24.2</v>
      </c>
      <c r="H217" s="841">
        <v>8</v>
      </c>
      <c r="I217" s="842">
        <v>4.26</v>
      </c>
      <c r="J217" s="859">
        <v>20.5</v>
      </c>
      <c r="K217" s="844">
        <v>0.45</v>
      </c>
      <c r="L217" s="845">
        <v>2</v>
      </c>
      <c r="M217" s="845">
        <v>21</v>
      </c>
      <c r="N217" s="846">
        <v>7.12</v>
      </c>
      <c r="O217" s="845" t="s">
        <v>5638</v>
      </c>
      <c r="P217" s="873" t="s">
        <v>6063</v>
      </c>
      <c r="Q217" s="847"/>
      <c r="R217" s="869"/>
      <c r="S217" s="869"/>
      <c r="T217" s="869"/>
      <c r="U217" s="869"/>
      <c r="V217" s="874"/>
      <c r="W217" s="848">
        <v>107</v>
      </c>
    </row>
    <row r="218" spans="1:23" ht="14.4" customHeight="1" x14ac:dyDescent="0.3">
      <c r="A218" s="926" t="s">
        <v>6064</v>
      </c>
      <c r="B218" s="911">
        <v>6</v>
      </c>
      <c r="C218" s="912">
        <v>3.4</v>
      </c>
      <c r="D218" s="868">
        <v>18.8</v>
      </c>
      <c r="E218" s="913">
        <v>4</v>
      </c>
      <c r="F218" s="914">
        <v>2.13</v>
      </c>
      <c r="G218" s="835">
        <v>18.8</v>
      </c>
      <c r="H218" s="915">
        <v>10</v>
      </c>
      <c r="I218" s="916">
        <v>6.86</v>
      </c>
      <c r="J218" s="836">
        <v>23.2</v>
      </c>
      <c r="K218" s="917">
        <v>0.52</v>
      </c>
      <c r="L218" s="918">
        <v>3</v>
      </c>
      <c r="M218" s="918">
        <v>25</v>
      </c>
      <c r="N218" s="919">
        <v>8.18</v>
      </c>
      <c r="O218" s="918" t="s">
        <v>5638</v>
      </c>
      <c r="P218" s="920" t="s">
        <v>6065</v>
      </c>
      <c r="Q218" s="921"/>
      <c r="R218" s="911"/>
      <c r="S218" s="911"/>
      <c r="T218" s="911"/>
      <c r="U218" s="911"/>
      <c r="V218" s="922"/>
      <c r="W218" s="837">
        <v>150</v>
      </c>
    </row>
    <row r="219" spans="1:23" ht="14.4" customHeight="1" x14ac:dyDescent="0.3">
      <c r="A219" s="926" t="s">
        <v>6066</v>
      </c>
      <c r="B219" s="911">
        <v>2</v>
      </c>
      <c r="C219" s="912">
        <v>1.18</v>
      </c>
      <c r="D219" s="868">
        <v>18</v>
      </c>
      <c r="E219" s="913">
        <v>2</v>
      </c>
      <c r="F219" s="914">
        <v>5.37</v>
      </c>
      <c r="G219" s="835">
        <v>45</v>
      </c>
      <c r="H219" s="915">
        <v>1</v>
      </c>
      <c r="I219" s="916">
        <v>0.6</v>
      </c>
      <c r="J219" s="836">
        <v>23</v>
      </c>
      <c r="K219" s="917">
        <v>0.59</v>
      </c>
      <c r="L219" s="918">
        <v>3</v>
      </c>
      <c r="M219" s="918">
        <v>27</v>
      </c>
      <c r="N219" s="919">
        <v>9.1199999999999992</v>
      </c>
      <c r="O219" s="918" t="s">
        <v>5638</v>
      </c>
      <c r="P219" s="920" t="s">
        <v>6067</v>
      </c>
      <c r="Q219" s="921"/>
      <c r="R219" s="911"/>
      <c r="S219" s="911"/>
      <c r="T219" s="911"/>
      <c r="U219" s="911"/>
      <c r="V219" s="922"/>
      <c r="W219" s="837">
        <v>14</v>
      </c>
    </row>
    <row r="220" spans="1:23" ht="14.4" customHeight="1" x14ac:dyDescent="0.3">
      <c r="A220" s="927" t="s">
        <v>6068</v>
      </c>
      <c r="B220" s="869">
        <v>2</v>
      </c>
      <c r="C220" s="870">
        <v>0.93</v>
      </c>
      <c r="D220" s="871">
        <v>18.5</v>
      </c>
      <c r="E220" s="872">
        <v>2</v>
      </c>
      <c r="F220" s="839">
        <v>0.93</v>
      </c>
      <c r="G220" s="840">
        <v>12</v>
      </c>
      <c r="H220" s="841">
        <v>4</v>
      </c>
      <c r="I220" s="842">
        <v>2.0499999999999998</v>
      </c>
      <c r="J220" s="859">
        <v>14.5</v>
      </c>
      <c r="K220" s="844">
        <v>0.46</v>
      </c>
      <c r="L220" s="845">
        <v>2</v>
      </c>
      <c r="M220" s="845">
        <v>22</v>
      </c>
      <c r="N220" s="846">
        <v>7.19</v>
      </c>
      <c r="O220" s="845" t="s">
        <v>5638</v>
      </c>
      <c r="P220" s="873" t="s">
        <v>6069</v>
      </c>
      <c r="Q220" s="847"/>
      <c r="R220" s="869"/>
      <c r="S220" s="869"/>
      <c r="T220" s="869"/>
      <c r="U220" s="869"/>
      <c r="V220" s="874"/>
      <c r="W220" s="848">
        <v>29</v>
      </c>
    </row>
    <row r="221" spans="1:23" ht="14.4" customHeight="1" x14ac:dyDescent="0.3">
      <c r="A221" s="926" t="s">
        <v>6070</v>
      </c>
      <c r="B221" s="911">
        <v>6</v>
      </c>
      <c r="C221" s="912">
        <v>3.3</v>
      </c>
      <c r="D221" s="868">
        <v>17</v>
      </c>
      <c r="E221" s="913">
        <v>2</v>
      </c>
      <c r="F221" s="914">
        <v>1.21</v>
      </c>
      <c r="G221" s="835">
        <v>24.5</v>
      </c>
      <c r="H221" s="915">
        <v>4</v>
      </c>
      <c r="I221" s="916">
        <v>2.2599999999999998</v>
      </c>
      <c r="J221" s="836">
        <v>21.3</v>
      </c>
      <c r="K221" s="917">
        <v>0.53</v>
      </c>
      <c r="L221" s="918">
        <v>3</v>
      </c>
      <c r="M221" s="918">
        <v>25</v>
      </c>
      <c r="N221" s="919">
        <v>8.4700000000000006</v>
      </c>
      <c r="O221" s="918" t="s">
        <v>5638</v>
      </c>
      <c r="P221" s="920" t="s">
        <v>6071</v>
      </c>
      <c r="Q221" s="921"/>
      <c r="R221" s="911"/>
      <c r="S221" s="911"/>
      <c r="T221" s="911"/>
      <c r="U221" s="911"/>
      <c r="V221" s="922"/>
      <c r="W221" s="837">
        <v>51</v>
      </c>
    </row>
    <row r="222" spans="1:23" ht="14.4" customHeight="1" x14ac:dyDescent="0.3">
      <c r="A222" s="926" t="s">
        <v>6072</v>
      </c>
      <c r="B222" s="911"/>
      <c r="C222" s="912"/>
      <c r="D222" s="868"/>
      <c r="E222" s="913"/>
      <c r="F222" s="914"/>
      <c r="G222" s="835"/>
      <c r="H222" s="915">
        <v>1</v>
      </c>
      <c r="I222" s="916">
        <v>0.61</v>
      </c>
      <c r="J222" s="836">
        <v>10</v>
      </c>
      <c r="K222" s="917">
        <v>0.61</v>
      </c>
      <c r="L222" s="918">
        <v>3</v>
      </c>
      <c r="M222" s="918">
        <v>28</v>
      </c>
      <c r="N222" s="919">
        <v>9.5</v>
      </c>
      <c r="O222" s="918" t="s">
        <v>5638</v>
      </c>
      <c r="P222" s="920" t="s">
        <v>6073</v>
      </c>
      <c r="Q222" s="921"/>
      <c r="R222" s="911"/>
      <c r="S222" s="911"/>
      <c r="T222" s="911"/>
      <c r="U222" s="911"/>
      <c r="V222" s="922"/>
      <c r="W222" s="837">
        <v>1</v>
      </c>
    </row>
    <row r="223" spans="1:23" ht="14.4" customHeight="1" x14ac:dyDescent="0.3">
      <c r="A223" s="927" t="s">
        <v>6074</v>
      </c>
      <c r="B223" s="865">
        <v>1</v>
      </c>
      <c r="C223" s="866">
        <v>0.69</v>
      </c>
      <c r="D223" s="867">
        <v>27</v>
      </c>
      <c r="E223" s="872"/>
      <c r="F223" s="839"/>
      <c r="G223" s="840"/>
      <c r="H223" s="845"/>
      <c r="I223" s="839"/>
      <c r="J223" s="840"/>
      <c r="K223" s="844">
        <v>0.53</v>
      </c>
      <c r="L223" s="845">
        <v>3</v>
      </c>
      <c r="M223" s="845">
        <v>23</v>
      </c>
      <c r="N223" s="846">
        <v>7.76</v>
      </c>
      <c r="O223" s="845" t="s">
        <v>5638</v>
      </c>
      <c r="P223" s="873" t="s">
        <v>6075</v>
      </c>
      <c r="Q223" s="847"/>
      <c r="R223" s="869"/>
      <c r="S223" s="869"/>
      <c r="T223" s="869"/>
      <c r="U223" s="869"/>
      <c r="V223" s="874"/>
      <c r="W223" s="848"/>
    </row>
    <row r="224" spans="1:23" ht="14.4" customHeight="1" x14ac:dyDescent="0.3">
      <c r="A224" s="926" t="s">
        <v>6076</v>
      </c>
      <c r="B224" s="923">
        <v>2</v>
      </c>
      <c r="C224" s="924">
        <v>1.62</v>
      </c>
      <c r="D224" s="864">
        <v>29</v>
      </c>
      <c r="E224" s="913"/>
      <c r="F224" s="914"/>
      <c r="G224" s="835"/>
      <c r="H224" s="918"/>
      <c r="I224" s="914"/>
      <c r="J224" s="835"/>
      <c r="K224" s="917">
        <v>0.73</v>
      </c>
      <c r="L224" s="918">
        <v>3</v>
      </c>
      <c r="M224" s="918">
        <v>29</v>
      </c>
      <c r="N224" s="919">
        <v>9.76</v>
      </c>
      <c r="O224" s="918" t="s">
        <v>5638</v>
      </c>
      <c r="P224" s="920" t="s">
        <v>6077</v>
      </c>
      <c r="Q224" s="921"/>
      <c r="R224" s="911"/>
      <c r="S224" s="911"/>
      <c r="T224" s="911"/>
      <c r="U224" s="911"/>
      <c r="V224" s="922"/>
      <c r="W224" s="837"/>
    </row>
    <row r="225" spans="1:23" ht="14.4" customHeight="1" x14ac:dyDescent="0.3">
      <c r="A225" s="927" t="s">
        <v>6078</v>
      </c>
      <c r="B225" s="865">
        <v>1</v>
      </c>
      <c r="C225" s="866">
        <v>1.06</v>
      </c>
      <c r="D225" s="867">
        <v>18</v>
      </c>
      <c r="E225" s="872"/>
      <c r="F225" s="839"/>
      <c r="G225" s="840"/>
      <c r="H225" s="845"/>
      <c r="I225" s="839"/>
      <c r="J225" s="840"/>
      <c r="K225" s="844">
        <v>1.05</v>
      </c>
      <c r="L225" s="845">
        <v>4</v>
      </c>
      <c r="M225" s="845">
        <v>32</v>
      </c>
      <c r="N225" s="846">
        <v>10.76</v>
      </c>
      <c r="O225" s="845" t="s">
        <v>5638</v>
      </c>
      <c r="P225" s="873" t="s">
        <v>6079</v>
      </c>
      <c r="Q225" s="847"/>
      <c r="R225" s="869"/>
      <c r="S225" s="869"/>
      <c r="T225" s="869"/>
      <c r="U225" s="869"/>
      <c r="V225" s="874"/>
      <c r="W225" s="848"/>
    </row>
    <row r="226" spans="1:23" ht="14.4" customHeight="1" x14ac:dyDescent="0.3">
      <c r="A226" s="926" t="s">
        <v>6080</v>
      </c>
      <c r="B226" s="923">
        <v>1</v>
      </c>
      <c r="C226" s="924">
        <v>3.45</v>
      </c>
      <c r="D226" s="864">
        <v>66</v>
      </c>
      <c r="E226" s="913"/>
      <c r="F226" s="914"/>
      <c r="G226" s="835"/>
      <c r="H226" s="918">
        <v>1</v>
      </c>
      <c r="I226" s="914">
        <v>1.93</v>
      </c>
      <c r="J226" s="836">
        <v>34</v>
      </c>
      <c r="K226" s="917">
        <v>1.93</v>
      </c>
      <c r="L226" s="918">
        <v>5</v>
      </c>
      <c r="M226" s="918">
        <v>49</v>
      </c>
      <c r="N226" s="919">
        <v>16.43</v>
      </c>
      <c r="O226" s="918" t="s">
        <v>5638</v>
      </c>
      <c r="P226" s="920" t="s">
        <v>6081</v>
      </c>
      <c r="Q226" s="921"/>
      <c r="R226" s="911"/>
      <c r="S226" s="911"/>
      <c r="T226" s="911"/>
      <c r="U226" s="911"/>
      <c r="V226" s="922"/>
      <c r="W226" s="837">
        <v>18</v>
      </c>
    </row>
    <row r="227" spans="1:23" ht="14.4" customHeight="1" x14ac:dyDescent="0.3">
      <c r="A227" s="927" t="s">
        <v>6082</v>
      </c>
      <c r="B227" s="865">
        <v>1</v>
      </c>
      <c r="C227" s="866">
        <v>1.0900000000000001</v>
      </c>
      <c r="D227" s="867">
        <v>21</v>
      </c>
      <c r="E227" s="872"/>
      <c r="F227" s="839"/>
      <c r="G227" s="840"/>
      <c r="H227" s="845"/>
      <c r="I227" s="839"/>
      <c r="J227" s="840"/>
      <c r="K227" s="844">
        <v>0.83</v>
      </c>
      <c r="L227" s="845">
        <v>2</v>
      </c>
      <c r="M227" s="845">
        <v>18</v>
      </c>
      <c r="N227" s="846">
        <v>5.99</v>
      </c>
      <c r="O227" s="845" t="s">
        <v>5638</v>
      </c>
      <c r="P227" s="873" t="s">
        <v>6083</v>
      </c>
      <c r="Q227" s="847"/>
      <c r="R227" s="869"/>
      <c r="S227" s="869"/>
      <c r="T227" s="869"/>
      <c r="U227" s="869"/>
      <c r="V227" s="874"/>
      <c r="W227" s="848"/>
    </row>
    <row r="228" spans="1:23" ht="14.4" customHeight="1" x14ac:dyDescent="0.3">
      <c r="A228" s="927" t="s">
        <v>6084</v>
      </c>
      <c r="B228" s="869"/>
      <c r="C228" s="870"/>
      <c r="D228" s="871"/>
      <c r="E228" s="872">
        <v>1</v>
      </c>
      <c r="F228" s="839">
        <v>1.02</v>
      </c>
      <c r="G228" s="840">
        <v>25</v>
      </c>
      <c r="H228" s="841">
        <v>1</v>
      </c>
      <c r="I228" s="842">
        <v>1.04</v>
      </c>
      <c r="J228" s="859">
        <v>22</v>
      </c>
      <c r="K228" s="844">
        <v>0.46</v>
      </c>
      <c r="L228" s="845">
        <v>2</v>
      </c>
      <c r="M228" s="845">
        <v>15</v>
      </c>
      <c r="N228" s="846">
        <v>4.87</v>
      </c>
      <c r="O228" s="845" t="s">
        <v>5638</v>
      </c>
      <c r="P228" s="873" t="s">
        <v>6085</v>
      </c>
      <c r="Q228" s="847"/>
      <c r="R228" s="869"/>
      <c r="S228" s="869"/>
      <c r="T228" s="869"/>
      <c r="U228" s="869"/>
      <c r="V228" s="874"/>
      <c r="W228" s="848">
        <v>17</v>
      </c>
    </row>
    <row r="229" spans="1:23" ht="14.4" customHeight="1" x14ac:dyDescent="0.3">
      <c r="A229" s="926" t="s">
        <v>6086</v>
      </c>
      <c r="B229" s="911">
        <v>1</v>
      </c>
      <c r="C229" s="912">
        <v>2.92</v>
      </c>
      <c r="D229" s="868">
        <v>46</v>
      </c>
      <c r="E229" s="913"/>
      <c r="F229" s="914"/>
      <c r="G229" s="835"/>
      <c r="H229" s="915"/>
      <c r="I229" s="916"/>
      <c r="J229" s="838"/>
      <c r="K229" s="917">
        <v>0.78</v>
      </c>
      <c r="L229" s="918">
        <v>3</v>
      </c>
      <c r="M229" s="918">
        <v>27</v>
      </c>
      <c r="N229" s="919">
        <v>9.1300000000000008</v>
      </c>
      <c r="O229" s="918" t="s">
        <v>5638</v>
      </c>
      <c r="P229" s="920" t="s">
        <v>6087</v>
      </c>
      <c r="Q229" s="921"/>
      <c r="R229" s="911"/>
      <c r="S229" s="911"/>
      <c r="T229" s="911"/>
      <c r="U229" s="911"/>
      <c r="V229" s="922"/>
      <c r="W229" s="837"/>
    </row>
    <row r="230" spans="1:23" ht="14.4" customHeight="1" x14ac:dyDescent="0.3">
      <c r="A230" s="927" t="s">
        <v>6088</v>
      </c>
      <c r="B230" s="869">
        <v>1</v>
      </c>
      <c r="C230" s="870">
        <v>0.77</v>
      </c>
      <c r="D230" s="871">
        <v>18</v>
      </c>
      <c r="E230" s="872"/>
      <c r="F230" s="839"/>
      <c r="G230" s="840"/>
      <c r="H230" s="841">
        <v>2</v>
      </c>
      <c r="I230" s="842">
        <v>1.86</v>
      </c>
      <c r="J230" s="859">
        <v>32.5</v>
      </c>
      <c r="K230" s="844">
        <v>0.77</v>
      </c>
      <c r="L230" s="845">
        <v>4</v>
      </c>
      <c r="M230" s="845">
        <v>33</v>
      </c>
      <c r="N230" s="846">
        <v>11.09</v>
      </c>
      <c r="O230" s="845" t="s">
        <v>5638</v>
      </c>
      <c r="P230" s="873" t="s">
        <v>6089</v>
      </c>
      <c r="Q230" s="847"/>
      <c r="R230" s="869"/>
      <c r="S230" s="869"/>
      <c r="T230" s="869"/>
      <c r="U230" s="869"/>
      <c r="V230" s="874"/>
      <c r="W230" s="848">
        <v>43</v>
      </c>
    </row>
    <row r="231" spans="1:23" ht="14.4" customHeight="1" x14ac:dyDescent="0.3">
      <c r="A231" s="926" t="s">
        <v>6090</v>
      </c>
      <c r="B231" s="911">
        <v>1</v>
      </c>
      <c r="C231" s="912">
        <v>0.89</v>
      </c>
      <c r="D231" s="868">
        <v>34</v>
      </c>
      <c r="E231" s="913"/>
      <c r="F231" s="914"/>
      <c r="G231" s="835"/>
      <c r="H231" s="915"/>
      <c r="I231" s="916"/>
      <c r="J231" s="838"/>
      <c r="K231" s="917">
        <v>0.77</v>
      </c>
      <c r="L231" s="918">
        <v>4</v>
      </c>
      <c r="M231" s="918">
        <v>33</v>
      </c>
      <c r="N231" s="919">
        <v>11.09</v>
      </c>
      <c r="O231" s="918" t="s">
        <v>5638</v>
      </c>
      <c r="P231" s="920" t="s">
        <v>6091</v>
      </c>
      <c r="Q231" s="921"/>
      <c r="R231" s="911"/>
      <c r="S231" s="911"/>
      <c r="T231" s="911"/>
      <c r="U231" s="911"/>
      <c r="V231" s="922"/>
      <c r="W231" s="837"/>
    </row>
    <row r="232" spans="1:23" ht="14.4" customHeight="1" x14ac:dyDescent="0.3">
      <c r="A232" s="926" t="s">
        <v>6092</v>
      </c>
      <c r="B232" s="911"/>
      <c r="C232" s="912"/>
      <c r="D232" s="868"/>
      <c r="E232" s="913">
        <v>1</v>
      </c>
      <c r="F232" s="914">
        <v>0.94</v>
      </c>
      <c r="G232" s="835">
        <v>15</v>
      </c>
      <c r="H232" s="915"/>
      <c r="I232" s="916"/>
      <c r="J232" s="838"/>
      <c r="K232" s="917">
        <v>0.94</v>
      </c>
      <c r="L232" s="918">
        <v>4</v>
      </c>
      <c r="M232" s="918">
        <v>39</v>
      </c>
      <c r="N232" s="919">
        <v>13.08</v>
      </c>
      <c r="O232" s="918" t="s">
        <v>5638</v>
      </c>
      <c r="P232" s="920" t="s">
        <v>6093</v>
      </c>
      <c r="Q232" s="921"/>
      <c r="R232" s="911"/>
      <c r="S232" s="911"/>
      <c r="T232" s="911"/>
      <c r="U232" s="911"/>
      <c r="V232" s="922"/>
      <c r="W232" s="837"/>
    </row>
    <row r="233" spans="1:23" ht="14.4" customHeight="1" x14ac:dyDescent="0.3">
      <c r="A233" s="927" t="s">
        <v>6094</v>
      </c>
      <c r="B233" s="869">
        <v>1</v>
      </c>
      <c r="C233" s="870">
        <v>0.47</v>
      </c>
      <c r="D233" s="871">
        <v>15</v>
      </c>
      <c r="E233" s="872"/>
      <c r="F233" s="839"/>
      <c r="G233" s="840"/>
      <c r="H233" s="841"/>
      <c r="I233" s="842"/>
      <c r="J233" s="843"/>
      <c r="K233" s="844">
        <v>0.47</v>
      </c>
      <c r="L233" s="845">
        <v>2</v>
      </c>
      <c r="M233" s="845">
        <v>18</v>
      </c>
      <c r="N233" s="846">
        <v>5.98</v>
      </c>
      <c r="O233" s="845" t="s">
        <v>5638</v>
      </c>
      <c r="P233" s="873" t="s">
        <v>6095</v>
      </c>
      <c r="Q233" s="847"/>
      <c r="R233" s="869"/>
      <c r="S233" s="869"/>
      <c r="T233" s="869"/>
      <c r="U233" s="869"/>
      <c r="V233" s="874"/>
      <c r="W233" s="848"/>
    </row>
    <row r="234" spans="1:23" ht="14.4" customHeight="1" x14ac:dyDescent="0.3">
      <c r="A234" s="926" t="s">
        <v>6096</v>
      </c>
      <c r="B234" s="911"/>
      <c r="C234" s="912"/>
      <c r="D234" s="868"/>
      <c r="E234" s="913"/>
      <c r="F234" s="914"/>
      <c r="G234" s="835"/>
      <c r="H234" s="915">
        <v>1</v>
      </c>
      <c r="I234" s="916">
        <v>0.63</v>
      </c>
      <c r="J234" s="836">
        <v>23</v>
      </c>
      <c r="K234" s="917">
        <v>0.59</v>
      </c>
      <c r="L234" s="918">
        <v>2</v>
      </c>
      <c r="M234" s="918">
        <v>22</v>
      </c>
      <c r="N234" s="919">
        <v>7.34</v>
      </c>
      <c r="O234" s="918" t="s">
        <v>5638</v>
      </c>
      <c r="P234" s="920" t="s">
        <v>6097</v>
      </c>
      <c r="Q234" s="921"/>
      <c r="R234" s="911"/>
      <c r="S234" s="911"/>
      <c r="T234" s="911"/>
      <c r="U234" s="911"/>
      <c r="V234" s="922"/>
      <c r="W234" s="837">
        <v>16</v>
      </c>
    </row>
    <row r="235" spans="1:23" ht="14.4" customHeight="1" x14ac:dyDescent="0.3">
      <c r="A235" s="927" t="s">
        <v>6098</v>
      </c>
      <c r="B235" s="869">
        <v>1</v>
      </c>
      <c r="C235" s="870">
        <v>0.56000000000000005</v>
      </c>
      <c r="D235" s="871">
        <v>22</v>
      </c>
      <c r="E235" s="841"/>
      <c r="F235" s="842"/>
      <c r="G235" s="843"/>
      <c r="H235" s="845"/>
      <c r="I235" s="839"/>
      <c r="J235" s="840"/>
      <c r="K235" s="844">
        <v>0.56000000000000005</v>
      </c>
      <c r="L235" s="845">
        <v>3</v>
      </c>
      <c r="M235" s="845">
        <v>24</v>
      </c>
      <c r="N235" s="846">
        <v>7.93</v>
      </c>
      <c r="O235" s="845" t="s">
        <v>5638</v>
      </c>
      <c r="P235" s="873" t="s">
        <v>6099</v>
      </c>
      <c r="Q235" s="847"/>
      <c r="R235" s="869"/>
      <c r="S235" s="869"/>
      <c r="T235" s="869"/>
      <c r="U235" s="869"/>
      <c r="V235" s="874"/>
      <c r="W235" s="848"/>
    </row>
    <row r="236" spans="1:23" ht="14.4" customHeight="1" x14ac:dyDescent="0.3">
      <c r="A236" s="926" t="s">
        <v>6100</v>
      </c>
      <c r="B236" s="911">
        <v>3</v>
      </c>
      <c r="C236" s="912">
        <v>2.35</v>
      </c>
      <c r="D236" s="868">
        <v>30.3</v>
      </c>
      <c r="E236" s="915">
        <v>3</v>
      </c>
      <c r="F236" s="916">
        <v>2.23</v>
      </c>
      <c r="G236" s="838">
        <v>26.7</v>
      </c>
      <c r="H236" s="918">
        <v>3</v>
      </c>
      <c r="I236" s="914">
        <v>2.46</v>
      </c>
      <c r="J236" s="836">
        <v>29.7</v>
      </c>
      <c r="K236" s="917">
        <v>0.74</v>
      </c>
      <c r="L236" s="918">
        <v>4</v>
      </c>
      <c r="M236" s="918">
        <v>32</v>
      </c>
      <c r="N236" s="919">
        <v>10.81</v>
      </c>
      <c r="O236" s="918" t="s">
        <v>5638</v>
      </c>
      <c r="P236" s="920" t="s">
        <v>6101</v>
      </c>
      <c r="Q236" s="921"/>
      <c r="R236" s="911"/>
      <c r="S236" s="911"/>
      <c r="T236" s="911"/>
      <c r="U236" s="911"/>
      <c r="V236" s="922"/>
      <c r="W236" s="837">
        <v>57</v>
      </c>
    </row>
    <row r="237" spans="1:23" ht="14.4" customHeight="1" x14ac:dyDescent="0.3">
      <c r="A237" s="926" t="s">
        <v>6102</v>
      </c>
      <c r="B237" s="911"/>
      <c r="C237" s="912"/>
      <c r="D237" s="868"/>
      <c r="E237" s="915">
        <v>1</v>
      </c>
      <c r="F237" s="916">
        <v>0.98</v>
      </c>
      <c r="G237" s="838">
        <v>24</v>
      </c>
      <c r="H237" s="918"/>
      <c r="I237" s="914"/>
      <c r="J237" s="835"/>
      <c r="K237" s="917">
        <v>0.93</v>
      </c>
      <c r="L237" s="918">
        <v>4</v>
      </c>
      <c r="M237" s="918">
        <v>37</v>
      </c>
      <c r="N237" s="919">
        <v>12.41</v>
      </c>
      <c r="O237" s="918" t="s">
        <v>5638</v>
      </c>
      <c r="P237" s="920" t="s">
        <v>6103</v>
      </c>
      <c r="Q237" s="921"/>
      <c r="R237" s="911"/>
      <c r="S237" s="911"/>
      <c r="T237" s="911"/>
      <c r="U237" s="911"/>
      <c r="V237" s="922"/>
      <c r="W237" s="837"/>
    </row>
    <row r="238" spans="1:23" ht="14.4" customHeight="1" x14ac:dyDescent="0.3">
      <c r="A238" s="927" t="s">
        <v>6104</v>
      </c>
      <c r="B238" s="869">
        <v>1</v>
      </c>
      <c r="C238" s="870">
        <v>0.36</v>
      </c>
      <c r="D238" s="871">
        <v>12</v>
      </c>
      <c r="E238" s="872">
        <v>1</v>
      </c>
      <c r="F238" s="839">
        <v>1.1599999999999999</v>
      </c>
      <c r="G238" s="840">
        <v>29</v>
      </c>
      <c r="H238" s="841">
        <v>2</v>
      </c>
      <c r="I238" s="842">
        <v>1.32</v>
      </c>
      <c r="J238" s="859">
        <v>17.5</v>
      </c>
      <c r="K238" s="844">
        <v>0.26</v>
      </c>
      <c r="L238" s="845">
        <v>1</v>
      </c>
      <c r="M238" s="845">
        <v>10</v>
      </c>
      <c r="N238" s="846">
        <v>3.3</v>
      </c>
      <c r="O238" s="845" t="s">
        <v>5638</v>
      </c>
      <c r="P238" s="873" t="s">
        <v>6105</v>
      </c>
      <c r="Q238" s="847"/>
      <c r="R238" s="869"/>
      <c r="S238" s="869"/>
      <c r="T238" s="869"/>
      <c r="U238" s="869"/>
      <c r="V238" s="874"/>
      <c r="W238" s="848">
        <v>28</v>
      </c>
    </row>
    <row r="239" spans="1:23" ht="14.4" customHeight="1" x14ac:dyDescent="0.3">
      <c r="A239" s="926" t="s">
        <v>6106</v>
      </c>
      <c r="B239" s="911">
        <v>1</v>
      </c>
      <c r="C239" s="912">
        <v>0.34</v>
      </c>
      <c r="D239" s="868">
        <v>12</v>
      </c>
      <c r="E239" s="913">
        <v>3</v>
      </c>
      <c r="F239" s="914">
        <v>3.78</v>
      </c>
      <c r="G239" s="835">
        <v>31.7</v>
      </c>
      <c r="H239" s="915">
        <v>1</v>
      </c>
      <c r="I239" s="916">
        <v>0.73</v>
      </c>
      <c r="J239" s="836">
        <v>21</v>
      </c>
      <c r="K239" s="917">
        <v>0.34</v>
      </c>
      <c r="L239" s="918">
        <v>1</v>
      </c>
      <c r="M239" s="918">
        <v>13</v>
      </c>
      <c r="N239" s="919">
        <v>4.24</v>
      </c>
      <c r="O239" s="918" t="s">
        <v>5638</v>
      </c>
      <c r="P239" s="920" t="s">
        <v>6107</v>
      </c>
      <c r="Q239" s="921"/>
      <c r="R239" s="911"/>
      <c r="S239" s="911"/>
      <c r="T239" s="911"/>
      <c r="U239" s="911"/>
      <c r="V239" s="922"/>
      <c r="W239" s="837">
        <v>17</v>
      </c>
    </row>
    <row r="240" spans="1:23" ht="14.4" customHeight="1" x14ac:dyDescent="0.3">
      <c r="A240" s="926" t="s">
        <v>6108</v>
      </c>
      <c r="B240" s="911">
        <v>2</v>
      </c>
      <c r="C240" s="912">
        <v>1.44</v>
      </c>
      <c r="D240" s="868">
        <v>24</v>
      </c>
      <c r="E240" s="913"/>
      <c r="F240" s="914"/>
      <c r="G240" s="835"/>
      <c r="H240" s="915">
        <v>1</v>
      </c>
      <c r="I240" s="916">
        <v>0.81</v>
      </c>
      <c r="J240" s="836">
        <v>26</v>
      </c>
      <c r="K240" s="917">
        <v>0.53</v>
      </c>
      <c r="L240" s="918">
        <v>2</v>
      </c>
      <c r="M240" s="918">
        <v>20</v>
      </c>
      <c r="N240" s="919">
        <v>6.74</v>
      </c>
      <c r="O240" s="918" t="s">
        <v>5638</v>
      </c>
      <c r="P240" s="920" t="s">
        <v>6109</v>
      </c>
      <c r="Q240" s="921"/>
      <c r="R240" s="911"/>
      <c r="S240" s="911"/>
      <c r="T240" s="911"/>
      <c r="U240" s="911"/>
      <c r="V240" s="922"/>
      <c r="W240" s="837">
        <v>19</v>
      </c>
    </row>
    <row r="241" spans="1:23" ht="14.4" customHeight="1" x14ac:dyDescent="0.3">
      <c r="A241" s="927" t="s">
        <v>6110</v>
      </c>
      <c r="B241" s="869"/>
      <c r="C241" s="870"/>
      <c r="D241" s="871"/>
      <c r="E241" s="841">
        <v>1</v>
      </c>
      <c r="F241" s="842">
        <v>0.69</v>
      </c>
      <c r="G241" s="843">
        <v>17</v>
      </c>
      <c r="H241" s="845"/>
      <c r="I241" s="839"/>
      <c r="J241" s="840"/>
      <c r="K241" s="844">
        <v>0.69</v>
      </c>
      <c r="L241" s="845">
        <v>3</v>
      </c>
      <c r="M241" s="845">
        <v>29</v>
      </c>
      <c r="N241" s="846">
        <v>9.5299999999999994</v>
      </c>
      <c r="O241" s="845" t="s">
        <v>5638</v>
      </c>
      <c r="P241" s="873" t="s">
        <v>6111</v>
      </c>
      <c r="Q241" s="847"/>
      <c r="R241" s="869"/>
      <c r="S241" s="869"/>
      <c r="T241" s="869"/>
      <c r="U241" s="869"/>
      <c r="V241" s="874"/>
      <c r="W241" s="848"/>
    </row>
    <row r="242" spans="1:23" ht="14.4" customHeight="1" x14ac:dyDescent="0.3">
      <c r="A242" s="927" t="s">
        <v>6112</v>
      </c>
      <c r="B242" s="865">
        <v>3</v>
      </c>
      <c r="C242" s="866">
        <v>1.49</v>
      </c>
      <c r="D242" s="867">
        <v>18.7</v>
      </c>
      <c r="E242" s="872"/>
      <c r="F242" s="839"/>
      <c r="G242" s="840"/>
      <c r="H242" s="845">
        <v>1</v>
      </c>
      <c r="I242" s="839">
        <v>0.79</v>
      </c>
      <c r="J242" s="859">
        <v>29</v>
      </c>
      <c r="K242" s="844">
        <v>0.42</v>
      </c>
      <c r="L242" s="845">
        <v>2</v>
      </c>
      <c r="M242" s="845">
        <v>20</v>
      </c>
      <c r="N242" s="846">
        <v>6.65</v>
      </c>
      <c r="O242" s="845" t="s">
        <v>5638</v>
      </c>
      <c r="P242" s="873" t="s">
        <v>6113</v>
      </c>
      <c r="Q242" s="847"/>
      <c r="R242" s="869"/>
      <c r="S242" s="869"/>
      <c r="T242" s="869"/>
      <c r="U242" s="869"/>
      <c r="V242" s="874"/>
      <c r="W242" s="848">
        <v>22</v>
      </c>
    </row>
    <row r="243" spans="1:23" ht="14.4" customHeight="1" x14ac:dyDescent="0.3">
      <c r="A243" s="926" t="s">
        <v>6114</v>
      </c>
      <c r="B243" s="923">
        <v>13</v>
      </c>
      <c r="C243" s="924">
        <v>9.73</v>
      </c>
      <c r="D243" s="864">
        <v>26.4</v>
      </c>
      <c r="E243" s="913">
        <v>6</v>
      </c>
      <c r="F243" s="914">
        <v>3.79</v>
      </c>
      <c r="G243" s="835">
        <v>24.8</v>
      </c>
      <c r="H243" s="918">
        <v>1</v>
      </c>
      <c r="I243" s="914">
        <v>0.87</v>
      </c>
      <c r="J243" s="836">
        <v>31</v>
      </c>
      <c r="K243" s="917">
        <v>0.51</v>
      </c>
      <c r="L243" s="918">
        <v>3</v>
      </c>
      <c r="M243" s="918">
        <v>24</v>
      </c>
      <c r="N243" s="919">
        <v>8.1300000000000008</v>
      </c>
      <c r="O243" s="918" t="s">
        <v>5638</v>
      </c>
      <c r="P243" s="920" t="s">
        <v>6115</v>
      </c>
      <c r="Q243" s="921"/>
      <c r="R243" s="911"/>
      <c r="S243" s="911"/>
      <c r="T243" s="911"/>
      <c r="U243" s="911"/>
      <c r="V243" s="922"/>
      <c r="W243" s="837">
        <v>23</v>
      </c>
    </row>
    <row r="244" spans="1:23" ht="14.4" customHeight="1" x14ac:dyDescent="0.3">
      <c r="A244" s="926" t="s">
        <v>6116</v>
      </c>
      <c r="B244" s="923">
        <v>2</v>
      </c>
      <c r="C244" s="924">
        <v>1.68</v>
      </c>
      <c r="D244" s="864">
        <v>30</v>
      </c>
      <c r="E244" s="913">
        <v>1</v>
      </c>
      <c r="F244" s="914">
        <v>1.1299999999999999</v>
      </c>
      <c r="G244" s="835">
        <v>34</v>
      </c>
      <c r="H244" s="918">
        <v>1</v>
      </c>
      <c r="I244" s="914">
        <v>0.74</v>
      </c>
      <c r="J244" s="836">
        <v>15</v>
      </c>
      <c r="K244" s="917">
        <v>0.74</v>
      </c>
      <c r="L244" s="918">
        <v>3</v>
      </c>
      <c r="M244" s="918">
        <v>29</v>
      </c>
      <c r="N244" s="919">
        <v>9.81</v>
      </c>
      <c r="O244" s="918" t="s">
        <v>5638</v>
      </c>
      <c r="P244" s="920" t="s">
        <v>6117</v>
      </c>
      <c r="Q244" s="921"/>
      <c r="R244" s="911"/>
      <c r="S244" s="911"/>
      <c r="T244" s="911"/>
      <c r="U244" s="911"/>
      <c r="V244" s="922"/>
      <c r="W244" s="837">
        <v>5</v>
      </c>
    </row>
    <row r="245" spans="1:23" ht="14.4" customHeight="1" x14ac:dyDescent="0.3">
      <c r="A245" s="927" t="s">
        <v>6118</v>
      </c>
      <c r="B245" s="869">
        <v>2</v>
      </c>
      <c r="C245" s="870">
        <v>1.73</v>
      </c>
      <c r="D245" s="871">
        <v>25.5</v>
      </c>
      <c r="E245" s="841">
        <v>4</v>
      </c>
      <c r="F245" s="842">
        <v>2.02</v>
      </c>
      <c r="G245" s="843">
        <v>16.5</v>
      </c>
      <c r="H245" s="845">
        <v>1</v>
      </c>
      <c r="I245" s="839">
        <v>1.31</v>
      </c>
      <c r="J245" s="859">
        <v>35</v>
      </c>
      <c r="K245" s="844">
        <v>0.43</v>
      </c>
      <c r="L245" s="845">
        <v>2</v>
      </c>
      <c r="M245" s="845">
        <v>16</v>
      </c>
      <c r="N245" s="846">
        <v>5.47</v>
      </c>
      <c r="O245" s="845" t="s">
        <v>5638</v>
      </c>
      <c r="P245" s="873" t="s">
        <v>6119</v>
      </c>
      <c r="Q245" s="847"/>
      <c r="R245" s="869"/>
      <c r="S245" s="869"/>
      <c r="T245" s="869"/>
      <c r="U245" s="869"/>
      <c r="V245" s="874"/>
      <c r="W245" s="848">
        <v>30</v>
      </c>
    </row>
    <row r="246" spans="1:23" ht="14.4" customHeight="1" x14ac:dyDescent="0.3">
      <c r="A246" s="926" t="s">
        <v>6120</v>
      </c>
      <c r="B246" s="911">
        <v>7</v>
      </c>
      <c r="C246" s="912">
        <v>7.15</v>
      </c>
      <c r="D246" s="868">
        <v>26.6</v>
      </c>
      <c r="E246" s="915">
        <v>11</v>
      </c>
      <c r="F246" s="916">
        <v>8.8000000000000007</v>
      </c>
      <c r="G246" s="838">
        <v>22.2</v>
      </c>
      <c r="H246" s="918">
        <v>8</v>
      </c>
      <c r="I246" s="914">
        <v>7.62</v>
      </c>
      <c r="J246" s="836">
        <v>24.9</v>
      </c>
      <c r="K246" s="917">
        <v>0.49</v>
      </c>
      <c r="L246" s="918">
        <v>2</v>
      </c>
      <c r="M246" s="918">
        <v>17</v>
      </c>
      <c r="N246" s="919">
        <v>5.75</v>
      </c>
      <c r="O246" s="918" t="s">
        <v>5638</v>
      </c>
      <c r="P246" s="920" t="s">
        <v>6121</v>
      </c>
      <c r="Q246" s="921"/>
      <c r="R246" s="911"/>
      <c r="S246" s="911"/>
      <c r="T246" s="911"/>
      <c r="U246" s="911"/>
      <c r="V246" s="922"/>
      <c r="W246" s="837">
        <v>153</v>
      </c>
    </row>
    <row r="247" spans="1:23" ht="14.4" customHeight="1" x14ac:dyDescent="0.3">
      <c r="A247" s="926" t="s">
        <v>6122</v>
      </c>
      <c r="B247" s="911">
        <v>2</v>
      </c>
      <c r="C247" s="912">
        <v>2.65</v>
      </c>
      <c r="D247" s="868">
        <v>32.5</v>
      </c>
      <c r="E247" s="915">
        <v>3</v>
      </c>
      <c r="F247" s="916">
        <v>3.01</v>
      </c>
      <c r="G247" s="838">
        <v>31</v>
      </c>
      <c r="H247" s="918">
        <v>8</v>
      </c>
      <c r="I247" s="914">
        <v>6.64</v>
      </c>
      <c r="J247" s="836">
        <v>21.1</v>
      </c>
      <c r="K247" s="917">
        <v>0.62</v>
      </c>
      <c r="L247" s="918">
        <v>3</v>
      </c>
      <c r="M247" s="918">
        <v>23</v>
      </c>
      <c r="N247" s="919">
        <v>7.52</v>
      </c>
      <c r="O247" s="918" t="s">
        <v>5638</v>
      </c>
      <c r="P247" s="920" t="s">
        <v>6123</v>
      </c>
      <c r="Q247" s="921"/>
      <c r="R247" s="911"/>
      <c r="S247" s="911"/>
      <c r="T247" s="911"/>
      <c r="U247" s="911"/>
      <c r="V247" s="922"/>
      <c r="W247" s="837">
        <v>109</v>
      </c>
    </row>
    <row r="248" spans="1:23" ht="14.4" customHeight="1" x14ac:dyDescent="0.3">
      <c r="A248" s="927" t="s">
        <v>6124</v>
      </c>
      <c r="B248" s="869"/>
      <c r="C248" s="870"/>
      <c r="D248" s="871"/>
      <c r="E248" s="872">
        <v>1</v>
      </c>
      <c r="F248" s="839">
        <v>0.65</v>
      </c>
      <c r="G248" s="840">
        <v>24</v>
      </c>
      <c r="H248" s="841">
        <v>2</v>
      </c>
      <c r="I248" s="842">
        <v>1.81</v>
      </c>
      <c r="J248" s="859">
        <v>30.5</v>
      </c>
      <c r="K248" s="844">
        <v>0.51</v>
      </c>
      <c r="L248" s="845">
        <v>2</v>
      </c>
      <c r="M248" s="845">
        <v>22</v>
      </c>
      <c r="N248" s="846">
        <v>7.2</v>
      </c>
      <c r="O248" s="845" t="s">
        <v>5638</v>
      </c>
      <c r="P248" s="873" t="s">
        <v>6125</v>
      </c>
      <c r="Q248" s="847"/>
      <c r="R248" s="869"/>
      <c r="S248" s="869"/>
      <c r="T248" s="869"/>
      <c r="U248" s="869"/>
      <c r="V248" s="874"/>
      <c r="W248" s="848">
        <v>47</v>
      </c>
    </row>
    <row r="249" spans="1:23" ht="14.4" customHeight="1" x14ac:dyDescent="0.3">
      <c r="A249" s="927" t="s">
        <v>6126</v>
      </c>
      <c r="B249" s="865">
        <v>1</v>
      </c>
      <c r="C249" s="866">
        <v>0.84</v>
      </c>
      <c r="D249" s="867">
        <v>25</v>
      </c>
      <c r="E249" s="872"/>
      <c r="F249" s="839"/>
      <c r="G249" s="840"/>
      <c r="H249" s="845">
        <v>1</v>
      </c>
      <c r="I249" s="839">
        <v>1.03</v>
      </c>
      <c r="J249" s="859">
        <v>29</v>
      </c>
      <c r="K249" s="844">
        <v>0.59</v>
      </c>
      <c r="L249" s="845">
        <v>2</v>
      </c>
      <c r="M249" s="845">
        <v>20</v>
      </c>
      <c r="N249" s="846">
        <v>6.66</v>
      </c>
      <c r="O249" s="845" t="s">
        <v>5638</v>
      </c>
      <c r="P249" s="873" t="s">
        <v>6127</v>
      </c>
      <c r="Q249" s="847"/>
      <c r="R249" s="869"/>
      <c r="S249" s="869"/>
      <c r="T249" s="869"/>
      <c r="U249" s="869"/>
      <c r="V249" s="874"/>
      <c r="W249" s="848">
        <v>22</v>
      </c>
    </row>
    <row r="250" spans="1:23" ht="14.4" customHeight="1" x14ac:dyDescent="0.3">
      <c r="A250" s="926" t="s">
        <v>6128</v>
      </c>
      <c r="B250" s="923">
        <v>1</v>
      </c>
      <c r="C250" s="924">
        <v>0.98</v>
      </c>
      <c r="D250" s="864">
        <v>28</v>
      </c>
      <c r="E250" s="913"/>
      <c r="F250" s="914"/>
      <c r="G250" s="835"/>
      <c r="H250" s="918"/>
      <c r="I250" s="914"/>
      <c r="J250" s="835"/>
      <c r="K250" s="917">
        <v>0.59</v>
      </c>
      <c r="L250" s="918">
        <v>2</v>
      </c>
      <c r="M250" s="918">
        <v>20</v>
      </c>
      <c r="N250" s="919">
        <v>6.66</v>
      </c>
      <c r="O250" s="918" t="s">
        <v>5638</v>
      </c>
      <c r="P250" s="920" t="s">
        <v>6129</v>
      </c>
      <c r="Q250" s="921"/>
      <c r="R250" s="911"/>
      <c r="S250" s="911"/>
      <c r="T250" s="911"/>
      <c r="U250" s="911"/>
      <c r="V250" s="922"/>
      <c r="W250" s="837"/>
    </row>
    <row r="251" spans="1:23" ht="14.4" customHeight="1" x14ac:dyDescent="0.3">
      <c r="A251" s="927" t="s">
        <v>5395</v>
      </c>
      <c r="B251" s="869"/>
      <c r="C251" s="870"/>
      <c r="D251" s="871"/>
      <c r="E251" s="841">
        <v>1</v>
      </c>
      <c r="F251" s="842">
        <v>4.55</v>
      </c>
      <c r="G251" s="843">
        <v>53</v>
      </c>
      <c r="H251" s="845"/>
      <c r="I251" s="839"/>
      <c r="J251" s="840"/>
      <c r="K251" s="844">
        <v>4.55</v>
      </c>
      <c r="L251" s="845">
        <v>6</v>
      </c>
      <c r="M251" s="845">
        <v>53</v>
      </c>
      <c r="N251" s="846">
        <v>17.739999999999998</v>
      </c>
      <c r="O251" s="845" t="s">
        <v>5638</v>
      </c>
      <c r="P251" s="873" t="s">
        <v>6130</v>
      </c>
      <c r="Q251" s="847"/>
      <c r="R251" s="869"/>
      <c r="S251" s="869"/>
      <c r="T251" s="869"/>
      <c r="U251" s="869"/>
      <c r="V251" s="874"/>
      <c r="W251" s="848"/>
    </row>
    <row r="252" spans="1:23" ht="14.4" customHeight="1" x14ac:dyDescent="0.3">
      <c r="A252" s="927" t="s">
        <v>6131</v>
      </c>
      <c r="B252" s="869"/>
      <c r="C252" s="870"/>
      <c r="D252" s="871"/>
      <c r="E252" s="841">
        <v>1</v>
      </c>
      <c r="F252" s="842">
        <v>2.75</v>
      </c>
      <c r="G252" s="843">
        <v>39</v>
      </c>
      <c r="H252" s="845"/>
      <c r="I252" s="839"/>
      <c r="J252" s="840"/>
      <c r="K252" s="844">
        <v>2.2200000000000002</v>
      </c>
      <c r="L252" s="845">
        <v>4</v>
      </c>
      <c r="M252" s="845">
        <v>34</v>
      </c>
      <c r="N252" s="846">
        <v>11.36</v>
      </c>
      <c r="O252" s="845" t="s">
        <v>5638</v>
      </c>
      <c r="P252" s="873" t="s">
        <v>6132</v>
      </c>
      <c r="Q252" s="847"/>
      <c r="R252" s="869"/>
      <c r="S252" s="869"/>
      <c r="T252" s="869"/>
      <c r="U252" s="869"/>
      <c r="V252" s="874"/>
      <c r="W252" s="848"/>
    </row>
    <row r="253" spans="1:23" ht="14.4" customHeight="1" x14ac:dyDescent="0.3">
      <c r="A253" s="927" t="s">
        <v>6133</v>
      </c>
      <c r="B253" s="869">
        <v>1</v>
      </c>
      <c r="C253" s="870">
        <v>1.84</v>
      </c>
      <c r="D253" s="871">
        <v>33</v>
      </c>
      <c r="E253" s="872">
        <v>1</v>
      </c>
      <c r="F253" s="839">
        <v>1.21</v>
      </c>
      <c r="G253" s="840">
        <v>19</v>
      </c>
      <c r="H253" s="841">
        <v>1</v>
      </c>
      <c r="I253" s="842">
        <v>1.84</v>
      </c>
      <c r="J253" s="859">
        <v>33</v>
      </c>
      <c r="K253" s="844">
        <v>1.21</v>
      </c>
      <c r="L253" s="845">
        <v>3</v>
      </c>
      <c r="M253" s="845">
        <v>25</v>
      </c>
      <c r="N253" s="846">
        <v>8.23</v>
      </c>
      <c r="O253" s="845" t="s">
        <v>5638</v>
      </c>
      <c r="P253" s="873" t="s">
        <v>6134</v>
      </c>
      <c r="Q253" s="847"/>
      <c r="R253" s="869"/>
      <c r="S253" s="869"/>
      <c r="T253" s="869"/>
      <c r="U253" s="869"/>
      <c r="V253" s="874"/>
      <c r="W253" s="848">
        <v>25</v>
      </c>
    </row>
    <row r="254" spans="1:23" ht="14.4" customHeight="1" x14ac:dyDescent="0.3">
      <c r="A254" s="926" t="s">
        <v>6135</v>
      </c>
      <c r="B254" s="911">
        <v>6</v>
      </c>
      <c r="C254" s="912">
        <v>8.89</v>
      </c>
      <c r="D254" s="868">
        <v>22.2</v>
      </c>
      <c r="E254" s="913">
        <v>1</v>
      </c>
      <c r="F254" s="914">
        <v>1.66</v>
      </c>
      <c r="G254" s="835">
        <v>32</v>
      </c>
      <c r="H254" s="915">
        <v>4</v>
      </c>
      <c r="I254" s="916">
        <v>6.48</v>
      </c>
      <c r="J254" s="836">
        <v>22.5</v>
      </c>
      <c r="K254" s="917">
        <v>1.43</v>
      </c>
      <c r="L254" s="918">
        <v>3</v>
      </c>
      <c r="M254" s="918">
        <v>29</v>
      </c>
      <c r="N254" s="919">
        <v>9.7799999999999994</v>
      </c>
      <c r="O254" s="918" t="s">
        <v>5638</v>
      </c>
      <c r="P254" s="920" t="s">
        <v>6136</v>
      </c>
      <c r="Q254" s="921"/>
      <c r="R254" s="911"/>
      <c r="S254" s="911"/>
      <c r="T254" s="911"/>
      <c r="U254" s="911"/>
      <c r="V254" s="922"/>
      <c r="W254" s="837">
        <v>51</v>
      </c>
    </row>
    <row r="255" spans="1:23" ht="14.4" customHeight="1" x14ac:dyDescent="0.3">
      <c r="A255" s="926" t="s">
        <v>6137</v>
      </c>
      <c r="B255" s="911">
        <v>1</v>
      </c>
      <c r="C255" s="912">
        <v>2.97</v>
      </c>
      <c r="D255" s="868">
        <v>49</v>
      </c>
      <c r="E255" s="913">
        <v>1</v>
      </c>
      <c r="F255" s="914">
        <v>2.69</v>
      </c>
      <c r="G255" s="835">
        <v>41</v>
      </c>
      <c r="H255" s="915">
        <v>3</v>
      </c>
      <c r="I255" s="916">
        <v>11.68</v>
      </c>
      <c r="J255" s="836">
        <v>40</v>
      </c>
      <c r="K255" s="917">
        <v>2.69</v>
      </c>
      <c r="L255" s="918">
        <v>5</v>
      </c>
      <c r="M255" s="918">
        <v>46</v>
      </c>
      <c r="N255" s="919">
        <v>15.49</v>
      </c>
      <c r="O255" s="918" t="s">
        <v>5638</v>
      </c>
      <c r="P255" s="920" t="s">
        <v>6138</v>
      </c>
      <c r="Q255" s="921"/>
      <c r="R255" s="911"/>
      <c r="S255" s="911"/>
      <c r="T255" s="911"/>
      <c r="U255" s="911"/>
      <c r="V255" s="922"/>
      <c r="W255" s="837">
        <v>77</v>
      </c>
    </row>
    <row r="256" spans="1:23" ht="14.4" customHeight="1" x14ac:dyDescent="0.3">
      <c r="A256" s="927" t="s">
        <v>6139</v>
      </c>
      <c r="B256" s="869"/>
      <c r="C256" s="870"/>
      <c r="D256" s="871"/>
      <c r="E256" s="872"/>
      <c r="F256" s="839"/>
      <c r="G256" s="840"/>
      <c r="H256" s="841">
        <v>1</v>
      </c>
      <c r="I256" s="842">
        <v>2.62</v>
      </c>
      <c r="J256" s="859">
        <v>42</v>
      </c>
      <c r="K256" s="844">
        <v>0.98</v>
      </c>
      <c r="L256" s="845">
        <v>2</v>
      </c>
      <c r="M256" s="845">
        <v>19</v>
      </c>
      <c r="N256" s="846">
        <v>6.45</v>
      </c>
      <c r="O256" s="845" t="s">
        <v>5638</v>
      </c>
      <c r="P256" s="873" t="s">
        <v>6140</v>
      </c>
      <c r="Q256" s="847"/>
      <c r="R256" s="869"/>
      <c r="S256" s="869"/>
      <c r="T256" s="869"/>
      <c r="U256" s="869"/>
      <c r="V256" s="874"/>
      <c r="W256" s="848">
        <v>36</v>
      </c>
    </row>
    <row r="257" spans="1:23" ht="14.4" customHeight="1" x14ac:dyDescent="0.3">
      <c r="A257" s="927" t="s">
        <v>6141</v>
      </c>
      <c r="B257" s="869"/>
      <c r="C257" s="870"/>
      <c r="D257" s="871"/>
      <c r="E257" s="841">
        <v>1</v>
      </c>
      <c r="F257" s="842">
        <v>1.1200000000000001</v>
      </c>
      <c r="G257" s="843">
        <v>22</v>
      </c>
      <c r="H257" s="845"/>
      <c r="I257" s="839"/>
      <c r="J257" s="840"/>
      <c r="K257" s="844">
        <v>0.54</v>
      </c>
      <c r="L257" s="845">
        <v>1</v>
      </c>
      <c r="M257" s="845">
        <v>13</v>
      </c>
      <c r="N257" s="846">
        <v>4.4400000000000004</v>
      </c>
      <c r="O257" s="845" t="s">
        <v>5638</v>
      </c>
      <c r="P257" s="873" t="s">
        <v>6142</v>
      </c>
      <c r="Q257" s="847"/>
      <c r="R257" s="869"/>
      <c r="S257" s="869"/>
      <c r="T257" s="869"/>
      <c r="U257" s="869"/>
      <c r="V257" s="874"/>
      <c r="W257" s="848"/>
    </row>
    <row r="258" spans="1:23" ht="14.4" customHeight="1" x14ac:dyDescent="0.3">
      <c r="A258" s="927" t="s">
        <v>6143</v>
      </c>
      <c r="B258" s="865">
        <v>1</v>
      </c>
      <c r="C258" s="866">
        <v>0.74</v>
      </c>
      <c r="D258" s="867">
        <v>24</v>
      </c>
      <c r="E258" s="872">
        <v>2</v>
      </c>
      <c r="F258" s="839">
        <v>1.23</v>
      </c>
      <c r="G258" s="840">
        <v>21</v>
      </c>
      <c r="H258" s="845">
        <v>2</v>
      </c>
      <c r="I258" s="839">
        <v>1.97</v>
      </c>
      <c r="J258" s="859">
        <v>29</v>
      </c>
      <c r="K258" s="844">
        <v>0.41</v>
      </c>
      <c r="L258" s="845">
        <v>2</v>
      </c>
      <c r="M258" s="845">
        <v>16</v>
      </c>
      <c r="N258" s="846">
        <v>5.49</v>
      </c>
      <c r="O258" s="845" t="s">
        <v>5638</v>
      </c>
      <c r="P258" s="873" t="s">
        <v>6144</v>
      </c>
      <c r="Q258" s="847"/>
      <c r="R258" s="869"/>
      <c r="S258" s="869"/>
      <c r="T258" s="869"/>
      <c r="U258" s="869"/>
      <c r="V258" s="874"/>
      <c r="W258" s="848">
        <v>47</v>
      </c>
    </row>
    <row r="259" spans="1:23" ht="14.4" customHeight="1" x14ac:dyDescent="0.3">
      <c r="A259" s="926" t="s">
        <v>6145</v>
      </c>
      <c r="B259" s="923">
        <v>7</v>
      </c>
      <c r="C259" s="924">
        <v>6.65</v>
      </c>
      <c r="D259" s="864">
        <v>30</v>
      </c>
      <c r="E259" s="913">
        <v>6</v>
      </c>
      <c r="F259" s="914">
        <v>6.1</v>
      </c>
      <c r="G259" s="835">
        <v>30.5</v>
      </c>
      <c r="H259" s="918">
        <v>5</v>
      </c>
      <c r="I259" s="914">
        <v>3.49</v>
      </c>
      <c r="J259" s="836">
        <v>21.4</v>
      </c>
      <c r="K259" s="917">
        <v>0.57999999999999996</v>
      </c>
      <c r="L259" s="918">
        <v>3</v>
      </c>
      <c r="M259" s="918">
        <v>23</v>
      </c>
      <c r="N259" s="919">
        <v>7.79</v>
      </c>
      <c r="O259" s="918" t="s">
        <v>5638</v>
      </c>
      <c r="P259" s="920" t="s">
        <v>6146</v>
      </c>
      <c r="Q259" s="921"/>
      <c r="R259" s="911"/>
      <c r="S259" s="911"/>
      <c r="T259" s="911"/>
      <c r="U259" s="911"/>
      <c r="V259" s="922"/>
      <c r="W259" s="837">
        <v>68</v>
      </c>
    </row>
    <row r="260" spans="1:23" ht="14.4" customHeight="1" x14ac:dyDescent="0.3">
      <c r="A260" s="926" t="s">
        <v>6147</v>
      </c>
      <c r="B260" s="923">
        <v>4</v>
      </c>
      <c r="C260" s="924">
        <v>3.62</v>
      </c>
      <c r="D260" s="864">
        <v>21.3</v>
      </c>
      <c r="E260" s="913">
        <v>3</v>
      </c>
      <c r="F260" s="914">
        <v>5.08</v>
      </c>
      <c r="G260" s="835">
        <v>33.700000000000003</v>
      </c>
      <c r="H260" s="918">
        <v>2</v>
      </c>
      <c r="I260" s="914">
        <v>1.95</v>
      </c>
      <c r="J260" s="836">
        <v>33</v>
      </c>
      <c r="K260" s="917">
        <v>0.88</v>
      </c>
      <c r="L260" s="918">
        <v>3</v>
      </c>
      <c r="M260" s="918">
        <v>31</v>
      </c>
      <c r="N260" s="919">
        <v>10.39</v>
      </c>
      <c r="O260" s="918" t="s">
        <v>5638</v>
      </c>
      <c r="P260" s="920" t="s">
        <v>6148</v>
      </c>
      <c r="Q260" s="921"/>
      <c r="R260" s="911"/>
      <c r="S260" s="911"/>
      <c r="T260" s="911"/>
      <c r="U260" s="911"/>
      <c r="V260" s="922"/>
      <c r="W260" s="837">
        <v>45</v>
      </c>
    </row>
    <row r="261" spans="1:23" ht="14.4" customHeight="1" x14ac:dyDescent="0.3">
      <c r="A261" s="927" t="s">
        <v>6149</v>
      </c>
      <c r="B261" s="869"/>
      <c r="C261" s="870"/>
      <c r="D261" s="871"/>
      <c r="E261" s="872"/>
      <c r="F261" s="839"/>
      <c r="G261" s="840"/>
      <c r="H261" s="841">
        <v>1</v>
      </c>
      <c r="I261" s="842">
        <v>0.9</v>
      </c>
      <c r="J261" s="859">
        <v>16</v>
      </c>
      <c r="K261" s="844">
        <v>0.9</v>
      </c>
      <c r="L261" s="845">
        <v>3</v>
      </c>
      <c r="M261" s="845">
        <v>29</v>
      </c>
      <c r="N261" s="846">
        <v>9.76</v>
      </c>
      <c r="O261" s="845" t="s">
        <v>5638</v>
      </c>
      <c r="P261" s="873" t="s">
        <v>6150</v>
      </c>
      <c r="Q261" s="847"/>
      <c r="R261" s="869"/>
      <c r="S261" s="869"/>
      <c r="T261" s="869"/>
      <c r="U261" s="869"/>
      <c r="V261" s="874"/>
      <c r="W261" s="848">
        <v>6</v>
      </c>
    </row>
    <row r="262" spans="1:23" ht="14.4" customHeight="1" x14ac:dyDescent="0.3">
      <c r="A262" s="927" t="s">
        <v>6151</v>
      </c>
      <c r="B262" s="869">
        <v>3</v>
      </c>
      <c r="C262" s="870">
        <v>2.0499999999999998</v>
      </c>
      <c r="D262" s="871">
        <v>24</v>
      </c>
      <c r="E262" s="872">
        <v>4</v>
      </c>
      <c r="F262" s="839">
        <v>3.75</v>
      </c>
      <c r="G262" s="840">
        <v>30.5</v>
      </c>
      <c r="H262" s="841">
        <v>11</v>
      </c>
      <c r="I262" s="842">
        <v>10.55</v>
      </c>
      <c r="J262" s="859">
        <v>29.8</v>
      </c>
      <c r="K262" s="844">
        <v>0.46</v>
      </c>
      <c r="L262" s="845">
        <v>2</v>
      </c>
      <c r="M262" s="845">
        <v>20</v>
      </c>
      <c r="N262" s="846">
        <v>6.52</v>
      </c>
      <c r="O262" s="845" t="s">
        <v>5638</v>
      </c>
      <c r="P262" s="873" t="s">
        <v>6152</v>
      </c>
      <c r="Q262" s="847"/>
      <c r="R262" s="869"/>
      <c r="S262" s="869"/>
      <c r="T262" s="869"/>
      <c r="U262" s="869"/>
      <c r="V262" s="874"/>
      <c r="W262" s="848">
        <v>256</v>
      </c>
    </row>
    <row r="263" spans="1:23" ht="14.4" customHeight="1" x14ac:dyDescent="0.3">
      <c r="A263" s="926" t="s">
        <v>6153</v>
      </c>
      <c r="B263" s="911">
        <v>12</v>
      </c>
      <c r="C263" s="912">
        <v>8.0399999999999991</v>
      </c>
      <c r="D263" s="868">
        <v>24.3</v>
      </c>
      <c r="E263" s="913">
        <v>11</v>
      </c>
      <c r="F263" s="914">
        <v>7.75</v>
      </c>
      <c r="G263" s="835">
        <v>25.2</v>
      </c>
      <c r="H263" s="915">
        <v>20</v>
      </c>
      <c r="I263" s="916">
        <v>14.08</v>
      </c>
      <c r="J263" s="836">
        <v>25.1</v>
      </c>
      <c r="K263" s="917">
        <v>0.56000000000000005</v>
      </c>
      <c r="L263" s="918">
        <v>3</v>
      </c>
      <c r="M263" s="918">
        <v>24</v>
      </c>
      <c r="N263" s="919">
        <v>8.07</v>
      </c>
      <c r="O263" s="918" t="s">
        <v>5638</v>
      </c>
      <c r="P263" s="920" t="s">
        <v>6154</v>
      </c>
      <c r="Q263" s="921"/>
      <c r="R263" s="911"/>
      <c r="S263" s="911"/>
      <c r="T263" s="911"/>
      <c r="U263" s="911"/>
      <c r="V263" s="922"/>
      <c r="W263" s="837">
        <v>340</v>
      </c>
    </row>
    <row r="264" spans="1:23" ht="14.4" customHeight="1" x14ac:dyDescent="0.3">
      <c r="A264" s="926" t="s">
        <v>6155</v>
      </c>
      <c r="B264" s="911">
        <v>10</v>
      </c>
      <c r="C264" s="912">
        <v>8.7100000000000009</v>
      </c>
      <c r="D264" s="868">
        <v>27.6</v>
      </c>
      <c r="E264" s="913">
        <v>5</v>
      </c>
      <c r="F264" s="914">
        <v>3.98</v>
      </c>
      <c r="G264" s="835">
        <v>26</v>
      </c>
      <c r="H264" s="915">
        <v>6</v>
      </c>
      <c r="I264" s="916">
        <v>5.46</v>
      </c>
      <c r="J264" s="836">
        <v>30.3</v>
      </c>
      <c r="K264" s="917">
        <v>0.75</v>
      </c>
      <c r="L264" s="918">
        <v>3</v>
      </c>
      <c r="M264" s="918">
        <v>31</v>
      </c>
      <c r="N264" s="919">
        <v>10.34</v>
      </c>
      <c r="O264" s="918" t="s">
        <v>5638</v>
      </c>
      <c r="P264" s="920" t="s">
        <v>6156</v>
      </c>
      <c r="Q264" s="921"/>
      <c r="R264" s="911"/>
      <c r="S264" s="911"/>
      <c r="T264" s="911"/>
      <c r="U264" s="911"/>
      <c r="V264" s="922"/>
      <c r="W264" s="837">
        <v>120</v>
      </c>
    </row>
    <row r="265" spans="1:23" ht="14.4" customHeight="1" x14ac:dyDescent="0.3">
      <c r="A265" s="927" t="s">
        <v>6157</v>
      </c>
      <c r="B265" s="869"/>
      <c r="C265" s="870"/>
      <c r="D265" s="871"/>
      <c r="E265" s="872"/>
      <c r="F265" s="839"/>
      <c r="G265" s="840"/>
      <c r="H265" s="841">
        <v>1</v>
      </c>
      <c r="I265" s="842">
        <v>0.85</v>
      </c>
      <c r="J265" s="859">
        <v>23</v>
      </c>
      <c r="K265" s="844">
        <v>0.3</v>
      </c>
      <c r="L265" s="845">
        <v>1</v>
      </c>
      <c r="M265" s="845">
        <v>11</v>
      </c>
      <c r="N265" s="846">
        <v>3.83</v>
      </c>
      <c r="O265" s="845" t="s">
        <v>5638</v>
      </c>
      <c r="P265" s="873" t="s">
        <v>6158</v>
      </c>
      <c r="Q265" s="847"/>
      <c r="R265" s="869"/>
      <c r="S265" s="869"/>
      <c r="T265" s="869"/>
      <c r="U265" s="869"/>
      <c r="V265" s="874"/>
      <c r="W265" s="848">
        <v>19</v>
      </c>
    </row>
    <row r="266" spans="1:23" ht="14.4" customHeight="1" x14ac:dyDescent="0.3">
      <c r="A266" s="926" t="s">
        <v>6159</v>
      </c>
      <c r="B266" s="911"/>
      <c r="C266" s="912"/>
      <c r="D266" s="868"/>
      <c r="E266" s="913">
        <v>1</v>
      </c>
      <c r="F266" s="914">
        <v>2.2000000000000002</v>
      </c>
      <c r="G266" s="835">
        <v>51</v>
      </c>
      <c r="H266" s="915"/>
      <c r="I266" s="916"/>
      <c r="J266" s="838"/>
      <c r="K266" s="917">
        <v>0.41</v>
      </c>
      <c r="L266" s="918">
        <v>2</v>
      </c>
      <c r="M266" s="918">
        <v>16</v>
      </c>
      <c r="N266" s="919">
        <v>5.45</v>
      </c>
      <c r="O266" s="918" t="s">
        <v>5638</v>
      </c>
      <c r="P266" s="920" t="s">
        <v>6160</v>
      </c>
      <c r="Q266" s="921"/>
      <c r="R266" s="911"/>
      <c r="S266" s="911"/>
      <c r="T266" s="911"/>
      <c r="U266" s="911"/>
      <c r="V266" s="922"/>
      <c r="W266" s="837"/>
    </row>
    <row r="267" spans="1:23" ht="14.4" customHeight="1" x14ac:dyDescent="0.3">
      <c r="A267" s="926" t="s">
        <v>6161</v>
      </c>
      <c r="B267" s="911">
        <v>1</v>
      </c>
      <c r="C267" s="912">
        <v>0.72</v>
      </c>
      <c r="D267" s="868">
        <v>16</v>
      </c>
      <c r="E267" s="913"/>
      <c r="F267" s="914"/>
      <c r="G267" s="835"/>
      <c r="H267" s="915"/>
      <c r="I267" s="916"/>
      <c r="J267" s="838"/>
      <c r="K267" s="917">
        <v>0.67</v>
      </c>
      <c r="L267" s="918">
        <v>3</v>
      </c>
      <c r="M267" s="918">
        <v>24</v>
      </c>
      <c r="N267" s="919">
        <v>8.07</v>
      </c>
      <c r="O267" s="918" t="s">
        <v>5638</v>
      </c>
      <c r="P267" s="920" t="s">
        <v>6162</v>
      </c>
      <c r="Q267" s="921"/>
      <c r="R267" s="911"/>
      <c r="S267" s="911"/>
      <c r="T267" s="911"/>
      <c r="U267" s="911"/>
      <c r="V267" s="922"/>
      <c r="W267" s="837"/>
    </row>
    <row r="268" spans="1:23" ht="14.4" customHeight="1" x14ac:dyDescent="0.3">
      <c r="A268" s="927" t="s">
        <v>6163</v>
      </c>
      <c r="B268" s="865">
        <v>1</v>
      </c>
      <c r="C268" s="866">
        <v>1.04</v>
      </c>
      <c r="D268" s="867">
        <v>33</v>
      </c>
      <c r="E268" s="872"/>
      <c r="F268" s="839"/>
      <c r="G268" s="840"/>
      <c r="H268" s="845"/>
      <c r="I268" s="839"/>
      <c r="J268" s="840"/>
      <c r="K268" s="844">
        <v>0.7</v>
      </c>
      <c r="L268" s="845">
        <v>3</v>
      </c>
      <c r="M268" s="845">
        <v>25</v>
      </c>
      <c r="N268" s="846">
        <v>8.3800000000000008</v>
      </c>
      <c r="O268" s="845" t="s">
        <v>5638</v>
      </c>
      <c r="P268" s="873" t="s">
        <v>6164</v>
      </c>
      <c r="Q268" s="847"/>
      <c r="R268" s="869"/>
      <c r="S268" s="869"/>
      <c r="T268" s="869"/>
      <c r="U268" s="869"/>
      <c r="V268" s="874"/>
      <c r="W268" s="848"/>
    </row>
    <row r="269" spans="1:23" ht="14.4" customHeight="1" x14ac:dyDescent="0.3">
      <c r="A269" s="927" t="s">
        <v>6165</v>
      </c>
      <c r="B269" s="865">
        <v>2</v>
      </c>
      <c r="C269" s="866">
        <v>1.1399999999999999</v>
      </c>
      <c r="D269" s="867">
        <v>19</v>
      </c>
      <c r="E269" s="872"/>
      <c r="F269" s="839"/>
      <c r="G269" s="840"/>
      <c r="H269" s="845"/>
      <c r="I269" s="839"/>
      <c r="J269" s="840"/>
      <c r="K269" s="844">
        <v>0.33</v>
      </c>
      <c r="L269" s="845">
        <v>2</v>
      </c>
      <c r="M269" s="845">
        <v>14</v>
      </c>
      <c r="N269" s="846">
        <v>4.51</v>
      </c>
      <c r="O269" s="845" t="s">
        <v>5638</v>
      </c>
      <c r="P269" s="873" t="s">
        <v>6166</v>
      </c>
      <c r="Q269" s="847"/>
      <c r="R269" s="869"/>
      <c r="S269" s="869"/>
      <c r="T269" s="869"/>
      <c r="U269" s="869"/>
      <c r="V269" s="874"/>
      <c r="W269" s="848"/>
    </row>
    <row r="270" spans="1:23" ht="14.4" customHeight="1" x14ac:dyDescent="0.3">
      <c r="A270" s="927" t="s">
        <v>6167</v>
      </c>
      <c r="B270" s="869"/>
      <c r="C270" s="870"/>
      <c r="D270" s="871"/>
      <c r="E270" s="841">
        <v>1</v>
      </c>
      <c r="F270" s="842">
        <v>1.1000000000000001</v>
      </c>
      <c r="G270" s="843">
        <v>23</v>
      </c>
      <c r="H270" s="845"/>
      <c r="I270" s="839"/>
      <c r="J270" s="840"/>
      <c r="K270" s="844">
        <v>1.1000000000000001</v>
      </c>
      <c r="L270" s="845">
        <v>3</v>
      </c>
      <c r="M270" s="845">
        <v>23</v>
      </c>
      <c r="N270" s="846">
        <v>7.53</v>
      </c>
      <c r="O270" s="845" t="s">
        <v>5638</v>
      </c>
      <c r="P270" s="873" t="s">
        <v>6168</v>
      </c>
      <c r="Q270" s="847"/>
      <c r="R270" s="869"/>
      <c r="S270" s="869"/>
      <c r="T270" s="869"/>
      <c r="U270" s="869"/>
      <c r="V270" s="874"/>
      <c r="W270" s="848"/>
    </row>
    <row r="271" spans="1:23" ht="14.4" customHeight="1" x14ac:dyDescent="0.3">
      <c r="A271" s="927" t="s">
        <v>6169</v>
      </c>
      <c r="B271" s="869"/>
      <c r="C271" s="870"/>
      <c r="D271" s="871"/>
      <c r="E271" s="841">
        <v>1</v>
      </c>
      <c r="F271" s="842">
        <v>0.54</v>
      </c>
      <c r="G271" s="843">
        <v>18</v>
      </c>
      <c r="H271" s="845"/>
      <c r="I271" s="839"/>
      <c r="J271" s="840"/>
      <c r="K271" s="844">
        <v>0.54</v>
      </c>
      <c r="L271" s="845">
        <v>2</v>
      </c>
      <c r="M271" s="845">
        <v>20</v>
      </c>
      <c r="N271" s="846">
        <v>6.57</v>
      </c>
      <c r="O271" s="845" t="s">
        <v>5638</v>
      </c>
      <c r="P271" s="873" t="s">
        <v>6170</v>
      </c>
      <c r="Q271" s="847"/>
      <c r="R271" s="869"/>
      <c r="S271" s="869"/>
      <c r="T271" s="869"/>
      <c r="U271" s="869"/>
      <c r="V271" s="874"/>
      <c r="W271" s="848"/>
    </row>
    <row r="272" spans="1:23" ht="14.4" customHeight="1" x14ac:dyDescent="0.3">
      <c r="A272" s="927" t="s">
        <v>6171</v>
      </c>
      <c r="B272" s="869"/>
      <c r="C272" s="870"/>
      <c r="D272" s="871"/>
      <c r="E272" s="841">
        <v>1</v>
      </c>
      <c r="F272" s="842">
        <v>0.42</v>
      </c>
      <c r="G272" s="843">
        <v>15</v>
      </c>
      <c r="H272" s="845"/>
      <c r="I272" s="839"/>
      <c r="J272" s="840"/>
      <c r="K272" s="844">
        <v>0.17</v>
      </c>
      <c r="L272" s="845">
        <v>1</v>
      </c>
      <c r="M272" s="845">
        <v>8</v>
      </c>
      <c r="N272" s="846">
        <v>2.77</v>
      </c>
      <c r="O272" s="845" t="s">
        <v>5638</v>
      </c>
      <c r="P272" s="873" t="s">
        <v>6172</v>
      </c>
      <c r="Q272" s="847"/>
      <c r="R272" s="869"/>
      <c r="S272" s="869"/>
      <c r="T272" s="869"/>
      <c r="U272" s="869"/>
      <c r="V272" s="874"/>
      <c r="W272" s="848"/>
    </row>
    <row r="273" spans="1:23" ht="14.4" customHeight="1" x14ac:dyDescent="0.3">
      <c r="A273" s="927" t="s">
        <v>6173</v>
      </c>
      <c r="B273" s="869">
        <v>1</v>
      </c>
      <c r="C273" s="870">
        <v>0.79</v>
      </c>
      <c r="D273" s="871">
        <v>23</v>
      </c>
      <c r="E273" s="841"/>
      <c r="F273" s="842"/>
      <c r="G273" s="843"/>
      <c r="H273" s="845"/>
      <c r="I273" s="839"/>
      <c r="J273" s="840"/>
      <c r="K273" s="844">
        <v>0.6</v>
      </c>
      <c r="L273" s="845">
        <v>2</v>
      </c>
      <c r="M273" s="845">
        <v>19</v>
      </c>
      <c r="N273" s="846">
        <v>6.32</v>
      </c>
      <c r="O273" s="845" t="s">
        <v>5638</v>
      </c>
      <c r="P273" s="873" t="s">
        <v>6174</v>
      </c>
      <c r="Q273" s="847"/>
      <c r="R273" s="869"/>
      <c r="S273" s="869"/>
      <c r="T273" s="869"/>
      <c r="U273" s="869"/>
      <c r="V273" s="874"/>
      <c r="W273" s="848"/>
    </row>
    <row r="274" spans="1:23" ht="14.4" customHeight="1" x14ac:dyDescent="0.3">
      <c r="A274" s="926" t="s">
        <v>6175</v>
      </c>
      <c r="B274" s="911"/>
      <c r="C274" s="912"/>
      <c r="D274" s="868"/>
      <c r="E274" s="915">
        <v>1</v>
      </c>
      <c r="F274" s="916">
        <v>1.17</v>
      </c>
      <c r="G274" s="838">
        <v>34</v>
      </c>
      <c r="H274" s="918"/>
      <c r="I274" s="914"/>
      <c r="J274" s="835"/>
      <c r="K274" s="917">
        <v>0.71</v>
      </c>
      <c r="L274" s="918">
        <v>3</v>
      </c>
      <c r="M274" s="918">
        <v>24</v>
      </c>
      <c r="N274" s="919">
        <v>8.1300000000000008</v>
      </c>
      <c r="O274" s="918" t="s">
        <v>5638</v>
      </c>
      <c r="P274" s="920" t="s">
        <v>6176</v>
      </c>
      <c r="Q274" s="921"/>
      <c r="R274" s="911"/>
      <c r="S274" s="911"/>
      <c r="T274" s="911"/>
      <c r="U274" s="911"/>
      <c r="V274" s="922"/>
      <c r="W274" s="837"/>
    </row>
    <row r="275" spans="1:23" ht="14.4" customHeight="1" x14ac:dyDescent="0.3">
      <c r="A275" s="927" t="s">
        <v>6177</v>
      </c>
      <c r="B275" s="869">
        <v>1</v>
      </c>
      <c r="C275" s="870">
        <v>0.74</v>
      </c>
      <c r="D275" s="871">
        <v>22</v>
      </c>
      <c r="E275" s="872">
        <v>2</v>
      </c>
      <c r="F275" s="839">
        <v>1.1399999999999999</v>
      </c>
      <c r="G275" s="840">
        <v>10.5</v>
      </c>
      <c r="H275" s="841">
        <v>1</v>
      </c>
      <c r="I275" s="842">
        <v>2.0499999999999998</v>
      </c>
      <c r="J275" s="859">
        <v>52</v>
      </c>
      <c r="K275" s="844">
        <v>0.56999999999999995</v>
      </c>
      <c r="L275" s="845">
        <v>2</v>
      </c>
      <c r="M275" s="845">
        <v>18</v>
      </c>
      <c r="N275" s="846">
        <v>6.13</v>
      </c>
      <c r="O275" s="845" t="s">
        <v>5638</v>
      </c>
      <c r="P275" s="873" t="s">
        <v>6178</v>
      </c>
      <c r="Q275" s="847"/>
      <c r="R275" s="869"/>
      <c r="S275" s="869"/>
      <c r="T275" s="869"/>
      <c r="U275" s="869"/>
      <c r="V275" s="874"/>
      <c r="W275" s="848">
        <v>46</v>
      </c>
    </row>
    <row r="276" spans="1:23" ht="14.4" customHeight="1" x14ac:dyDescent="0.3">
      <c r="A276" s="926" t="s">
        <v>6179</v>
      </c>
      <c r="B276" s="911">
        <v>2</v>
      </c>
      <c r="C276" s="912">
        <v>1.41</v>
      </c>
      <c r="D276" s="868">
        <v>17.5</v>
      </c>
      <c r="E276" s="913">
        <v>3</v>
      </c>
      <c r="F276" s="914">
        <v>5.25</v>
      </c>
      <c r="G276" s="835">
        <v>45.3</v>
      </c>
      <c r="H276" s="915">
        <v>4</v>
      </c>
      <c r="I276" s="916">
        <v>4.66</v>
      </c>
      <c r="J276" s="836">
        <v>32.5</v>
      </c>
      <c r="K276" s="917">
        <v>0.71</v>
      </c>
      <c r="L276" s="918">
        <v>3</v>
      </c>
      <c r="M276" s="918">
        <v>24</v>
      </c>
      <c r="N276" s="919">
        <v>7.97</v>
      </c>
      <c r="O276" s="918" t="s">
        <v>5638</v>
      </c>
      <c r="P276" s="920" t="s">
        <v>6180</v>
      </c>
      <c r="Q276" s="921"/>
      <c r="R276" s="911"/>
      <c r="S276" s="911"/>
      <c r="T276" s="911"/>
      <c r="U276" s="911"/>
      <c r="V276" s="922"/>
      <c r="W276" s="837">
        <v>98</v>
      </c>
    </row>
    <row r="277" spans="1:23" ht="14.4" customHeight="1" x14ac:dyDescent="0.3">
      <c r="A277" s="926" t="s">
        <v>6181</v>
      </c>
      <c r="B277" s="911">
        <v>2</v>
      </c>
      <c r="C277" s="912">
        <v>2.17</v>
      </c>
      <c r="D277" s="868">
        <v>25</v>
      </c>
      <c r="E277" s="913">
        <v>4</v>
      </c>
      <c r="F277" s="914">
        <v>4</v>
      </c>
      <c r="G277" s="835">
        <v>31</v>
      </c>
      <c r="H277" s="915">
        <v>7</v>
      </c>
      <c r="I277" s="916">
        <v>8.4</v>
      </c>
      <c r="J277" s="836">
        <v>32.700000000000003</v>
      </c>
      <c r="K277" s="917">
        <v>0.91</v>
      </c>
      <c r="L277" s="918">
        <v>3</v>
      </c>
      <c r="M277" s="918">
        <v>29</v>
      </c>
      <c r="N277" s="919">
        <v>9.59</v>
      </c>
      <c r="O277" s="918" t="s">
        <v>5638</v>
      </c>
      <c r="P277" s="920" t="s">
        <v>6182</v>
      </c>
      <c r="Q277" s="921"/>
      <c r="R277" s="911"/>
      <c r="S277" s="911"/>
      <c r="T277" s="911"/>
      <c r="U277" s="911"/>
      <c r="V277" s="922"/>
      <c r="W277" s="837">
        <v>162</v>
      </c>
    </row>
    <row r="278" spans="1:23" ht="14.4" customHeight="1" x14ac:dyDescent="0.3">
      <c r="A278" s="927" t="s">
        <v>6183</v>
      </c>
      <c r="B278" s="865">
        <v>1</v>
      </c>
      <c r="C278" s="866">
        <v>2.77</v>
      </c>
      <c r="D278" s="867">
        <v>38</v>
      </c>
      <c r="E278" s="872"/>
      <c r="F278" s="839"/>
      <c r="G278" s="840"/>
      <c r="H278" s="845"/>
      <c r="I278" s="839"/>
      <c r="J278" s="840"/>
      <c r="K278" s="844">
        <v>2.77</v>
      </c>
      <c r="L278" s="845">
        <v>5</v>
      </c>
      <c r="M278" s="845">
        <v>43</v>
      </c>
      <c r="N278" s="846">
        <v>14.21</v>
      </c>
      <c r="O278" s="845" t="s">
        <v>5638</v>
      </c>
      <c r="P278" s="873" t="s">
        <v>6184</v>
      </c>
      <c r="Q278" s="847"/>
      <c r="R278" s="869"/>
      <c r="S278" s="869"/>
      <c r="T278" s="869"/>
      <c r="U278" s="869"/>
      <c r="V278" s="874"/>
      <c r="W278" s="848"/>
    </row>
    <row r="279" spans="1:23" ht="14.4" customHeight="1" x14ac:dyDescent="0.3">
      <c r="A279" s="927" t="s">
        <v>6185</v>
      </c>
      <c r="B279" s="865"/>
      <c r="C279" s="866"/>
      <c r="D279" s="867"/>
      <c r="E279" s="872">
        <v>1</v>
      </c>
      <c r="F279" s="839">
        <v>1.65</v>
      </c>
      <c r="G279" s="840">
        <v>38</v>
      </c>
      <c r="H279" s="845"/>
      <c r="I279" s="839"/>
      <c r="J279" s="840"/>
      <c r="K279" s="844">
        <v>0.77</v>
      </c>
      <c r="L279" s="845">
        <v>2</v>
      </c>
      <c r="M279" s="845">
        <v>20</v>
      </c>
      <c r="N279" s="846">
        <v>6.81</v>
      </c>
      <c r="O279" s="845" t="s">
        <v>5638</v>
      </c>
      <c r="P279" s="873" t="s">
        <v>6186</v>
      </c>
      <c r="Q279" s="847"/>
      <c r="R279" s="869"/>
      <c r="S279" s="869"/>
      <c r="T279" s="869"/>
      <c r="U279" s="869"/>
      <c r="V279" s="874"/>
      <c r="W279" s="848"/>
    </row>
    <row r="280" spans="1:23" ht="14.4" customHeight="1" x14ac:dyDescent="0.3">
      <c r="A280" s="926" t="s">
        <v>6187</v>
      </c>
      <c r="B280" s="923">
        <v>1</v>
      </c>
      <c r="C280" s="924">
        <v>1.34</v>
      </c>
      <c r="D280" s="864">
        <v>16</v>
      </c>
      <c r="E280" s="913">
        <v>1</v>
      </c>
      <c r="F280" s="914">
        <v>1.61</v>
      </c>
      <c r="G280" s="835">
        <v>25</v>
      </c>
      <c r="H280" s="918">
        <v>1</v>
      </c>
      <c r="I280" s="914">
        <v>1.45</v>
      </c>
      <c r="J280" s="836">
        <v>22</v>
      </c>
      <c r="K280" s="917">
        <v>1.34</v>
      </c>
      <c r="L280" s="918">
        <v>2</v>
      </c>
      <c r="M280" s="918">
        <v>20</v>
      </c>
      <c r="N280" s="919">
        <v>6.79</v>
      </c>
      <c r="O280" s="918" t="s">
        <v>5638</v>
      </c>
      <c r="P280" s="920" t="s">
        <v>6188</v>
      </c>
      <c r="Q280" s="921"/>
      <c r="R280" s="911"/>
      <c r="S280" s="911"/>
      <c r="T280" s="911"/>
      <c r="U280" s="911"/>
      <c r="V280" s="922"/>
      <c r="W280" s="837">
        <v>15</v>
      </c>
    </row>
    <row r="281" spans="1:23" ht="14.4" customHeight="1" x14ac:dyDescent="0.3">
      <c r="A281" s="926" t="s">
        <v>6189</v>
      </c>
      <c r="B281" s="923">
        <v>2</v>
      </c>
      <c r="C281" s="924">
        <v>4.26</v>
      </c>
      <c r="D281" s="864">
        <v>15.5</v>
      </c>
      <c r="E281" s="913"/>
      <c r="F281" s="914"/>
      <c r="G281" s="835"/>
      <c r="H281" s="918"/>
      <c r="I281" s="914"/>
      <c r="J281" s="835"/>
      <c r="K281" s="917">
        <v>2.13</v>
      </c>
      <c r="L281" s="918">
        <v>4</v>
      </c>
      <c r="M281" s="918">
        <v>35</v>
      </c>
      <c r="N281" s="919">
        <v>11.67</v>
      </c>
      <c r="O281" s="918" t="s">
        <v>5638</v>
      </c>
      <c r="P281" s="920" t="s">
        <v>6190</v>
      </c>
      <c r="Q281" s="921"/>
      <c r="R281" s="911"/>
      <c r="S281" s="911"/>
      <c r="T281" s="911"/>
      <c r="U281" s="911"/>
      <c r="V281" s="922"/>
      <c r="W281" s="837"/>
    </row>
    <row r="282" spans="1:23" ht="14.4" customHeight="1" x14ac:dyDescent="0.3">
      <c r="A282" s="927" t="s">
        <v>6191</v>
      </c>
      <c r="B282" s="865">
        <v>1</v>
      </c>
      <c r="C282" s="866">
        <v>1.34</v>
      </c>
      <c r="D282" s="867">
        <v>37</v>
      </c>
      <c r="E282" s="872"/>
      <c r="F282" s="839"/>
      <c r="G282" s="840"/>
      <c r="H282" s="845"/>
      <c r="I282" s="839"/>
      <c r="J282" s="840"/>
      <c r="K282" s="844">
        <v>0.69</v>
      </c>
      <c r="L282" s="845">
        <v>2</v>
      </c>
      <c r="M282" s="845">
        <v>22</v>
      </c>
      <c r="N282" s="846">
        <v>7.41</v>
      </c>
      <c r="O282" s="845" t="s">
        <v>5638</v>
      </c>
      <c r="P282" s="873" t="s">
        <v>6192</v>
      </c>
      <c r="Q282" s="847"/>
      <c r="R282" s="869"/>
      <c r="S282" s="869"/>
      <c r="T282" s="869"/>
      <c r="U282" s="869"/>
      <c r="V282" s="874"/>
      <c r="W282" s="848"/>
    </row>
    <row r="283" spans="1:23" ht="14.4" customHeight="1" x14ac:dyDescent="0.3">
      <c r="A283" s="927" t="s">
        <v>6193</v>
      </c>
      <c r="B283" s="869"/>
      <c r="C283" s="870"/>
      <c r="D283" s="871"/>
      <c r="E283" s="872"/>
      <c r="F283" s="839"/>
      <c r="G283" s="840"/>
      <c r="H283" s="841">
        <v>1</v>
      </c>
      <c r="I283" s="842">
        <v>6.6</v>
      </c>
      <c r="J283" s="859">
        <v>37</v>
      </c>
      <c r="K283" s="844">
        <v>6.6</v>
      </c>
      <c r="L283" s="845">
        <v>8</v>
      </c>
      <c r="M283" s="845">
        <v>71</v>
      </c>
      <c r="N283" s="846">
        <v>23.64</v>
      </c>
      <c r="O283" s="845" t="s">
        <v>5638</v>
      </c>
      <c r="P283" s="873" t="s">
        <v>6194</v>
      </c>
      <c r="Q283" s="847"/>
      <c r="R283" s="869"/>
      <c r="S283" s="869"/>
      <c r="T283" s="869"/>
      <c r="U283" s="869"/>
      <c r="V283" s="874"/>
      <c r="W283" s="848">
        <v>13</v>
      </c>
    </row>
    <row r="284" spans="1:23" ht="14.4" customHeight="1" x14ac:dyDescent="0.3">
      <c r="A284" s="927" t="s">
        <v>6195</v>
      </c>
      <c r="B284" s="865">
        <v>6</v>
      </c>
      <c r="C284" s="866">
        <v>7.74</v>
      </c>
      <c r="D284" s="867">
        <v>27.7</v>
      </c>
      <c r="E284" s="872">
        <v>2</v>
      </c>
      <c r="F284" s="839">
        <v>2.36</v>
      </c>
      <c r="G284" s="840">
        <v>26</v>
      </c>
      <c r="H284" s="845">
        <v>4</v>
      </c>
      <c r="I284" s="839">
        <v>4.99</v>
      </c>
      <c r="J284" s="859">
        <v>31</v>
      </c>
      <c r="K284" s="844">
        <v>1.1399999999999999</v>
      </c>
      <c r="L284" s="845">
        <v>4</v>
      </c>
      <c r="M284" s="845">
        <v>36</v>
      </c>
      <c r="N284" s="846">
        <v>11.9</v>
      </c>
      <c r="O284" s="845" t="s">
        <v>5638</v>
      </c>
      <c r="P284" s="873" t="s">
        <v>6196</v>
      </c>
      <c r="Q284" s="847"/>
      <c r="R284" s="869"/>
      <c r="S284" s="869"/>
      <c r="T284" s="869"/>
      <c r="U284" s="869"/>
      <c r="V284" s="874"/>
      <c r="W284" s="848">
        <v>76</v>
      </c>
    </row>
    <row r="285" spans="1:23" ht="14.4" customHeight="1" x14ac:dyDescent="0.3">
      <c r="A285" s="926" t="s">
        <v>6197</v>
      </c>
      <c r="B285" s="923">
        <v>10</v>
      </c>
      <c r="C285" s="924">
        <v>21.67</v>
      </c>
      <c r="D285" s="864">
        <v>29.2</v>
      </c>
      <c r="E285" s="913">
        <v>11</v>
      </c>
      <c r="F285" s="914">
        <v>27.79</v>
      </c>
      <c r="G285" s="835">
        <v>37.700000000000003</v>
      </c>
      <c r="H285" s="918">
        <v>4</v>
      </c>
      <c r="I285" s="914">
        <v>10.57</v>
      </c>
      <c r="J285" s="836">
        <v>35.799999999999997</v>
      </c>
      <c r="K285" s="917">
        <v>2.17</v>
      </c>
      <c r="L285" s="918">
        <v>5</v>
      </c>
      <c r="M285" s="918">
        <v>42</v>
      </c>
      <c r="N285" s="919">
        <v>13.87</v>
      </c>
      <c r="O285" s="918" t="s">
        <v>5638</v>
      </c>
      <c r="P285" s="920" t="s">
        <v>6198</v>
      </c>
      <c r="Q285" s="921"/>
      <c r="R285" s="911"/>
      <c r="S285" s="911"/>
      <c r="T285" s="911"/>
      <c r="U285" s="911"/>
      <c r="V285" s="922"/>
      <c r="W285" s="837">
        <v>88</v>
      </c>
    </row>
    <row r="286" spans="1:23" ht="14.4" customHeight="1" x14ac:dyDescent="0.3">
      <c r="A286" s="927" t="s">
        <v>6199</v>
      </c>
      <c r="B286" s="865">
        <v>1</v>
      </c>
      <c r="C286" s="866">
        <v>1.22</v>
      </c>
      <c r="D286" s="867">
        <v>31</v>
      </c>
      <c r="E286" s="872"/>
      <c r="F286" s="839"/>
      <c r="G286" s="840"/>
      <c r="H286" s="845"/>
      <c r="I286" s="839"/>
      <c r="J286" s="840"/>
      <c r="K286" s="844">
        <v>0.6</v>
      </c>
      <c r="L286" s="845">
        <v>2</v>
      </c>
      <c r="M286" s="845">
        <v>20</v>
      </c>
      <c r="N286" s="846">
        <v>6.82</v>
      </c>
      <c r="O286" s="845" t="s">
        <v>5638</v>
      </c>
      <c r="P286" s="873" t="s">
        <v>6200</v>
      </c>
      <c r="Q286" s="847"/>
      <c r="R286" s="869"/>
      <c r="S286" s="869"/>
      <c r="T286" s="869"/>
      <c r="U286" s="869"/>
      <c r="V286" s="874"/>
      <c r="W286" s="848"/>
    </row>
    <row r="287" spans="1:23" ht="14.4" customHeight="1" x14ac:dyDescent="0.3">
      <c r="A287" s="927" t="s">
        <v>6201</v>
      </c>
      <c r="B287" s="865">
        <v>2</v>
      </c>
      <c r="C287" s="866">
        <v>1.76</v>
      </c>
      <c r="D287" s="867">
        <v>20</v>
      </c>
      <c r="E287" s="872">
        <v>1</v>
      </c>
      <c r="F287" s="839">
        <v>1.53</v>
      </c>
      <c r="G287" s="840">
        <v>46</v>
      </c>
      <c r="H287" s="845"/>
      <c r="I287" s="839"/>
      <c r="J287" s="840"/>
      <c r="K287" s="844">
        <v>0.88</v>
      </c>
      <c r="L287" s="845">
        <v>4</v>
      </c>
      <c r="M287" s="845">
        <v>32</v>
      </c>
      <c r="N287" s="846">
        <v>10.76</v>
      </c>
      <c r="O287" s="845" t="s">
        <v>5638</v>
      </c>
      <c r="P287" s="873" t="s">
        <v>6202</v>
      </c>
      <c r="Q287" s="847"/>
      <c r="R287" s="869"/>
      <c r="S287" s="869"/>
      <c r="T287" s="869"/>
      <c r="U287" s="869"/>
      <c r="V287" s="874"/>
      <c r="W287" s="848"/>
    </row>
    <row r="288" spans="1:23" ht="14.4" customHeight="1" x14ac:dyDescent="0.3">
      <c r="A288" s="927" t="s">
        <v>6203</v>
      </c>
      <c r="B288" s="865">
        <v>1</v>
      </c>
      <c r="C288" s="866">
        <v>1.2</v>
      </c>
      <c r="D288" s="867">
        <v>20</v>
      </c>
      <c r="E288" s="872">
        <v>1</v>
      </c>
      <c r="F288" s="839">
        <v>1.23</v>
      </c>
      <c r="G288" s="840">
        <v>31</v>
      </c>
      <c r="H288" s="845"/>
      <c r="I288" s="839"/>
      <c r="J288" s="840"/>
      <c r="K288" s="844">
        <v>1.2</v>
      </c>
      <c r="L288" s="845">
        <v>6</v>
      </c>
      <c r="M288" s="845">
        <v>58</v>
      </c>
      <c r="N288" s="846">
        <v>19.47</v>
      </c>
      <c r="O288" s="845" t="s">
        <v>5638</v>
      </c>
      <c r="P288" s="873" t="s">
        <v>6204</v>
      </c>
      <c r="Q288" s="847"/>
      <c r="R288" s="869"/>
      <c r="S288" s="869"/>
      <c r="T288" s="869"/>
      <c r="U288" s="869"/>
      <c r="V288" s="874"/>
      <c r="W288" s="848"/>
    </row>
    <row r="289" spans="1:23" ht="14.4" customHeight="1" x14ac:dyDescent="0.3">
      <c r="A289" s="926" t="s">
        <v>6205</v>
      </c>
      <c r="B289" s="923">
        <v>1</v>
      </c>
      <c r="C289" s="924">
        <v>1.2</v>
      </c>
      <c r="D289" s="864">
        <v>20</v>
      </c>
      <c r="E289" s="913"/>
      <c r="F289" s="914"/>
      <c r="G289" s="835"/>
      <c r="H289" s="918"/>
      <c r="I289" s="914"/>
      <c r="J289" s="835"/>
      <c r="K289" s="917">
        <v>1.2</v>
      </c>
      <c r="L289" s="918">
        <v>6</v>
      </c>
      <c r="M289" s="918">
        <v>58</v>
      </c>
      <c r="N289" s="919">
        <v>19.47</v>
      </c>
      <c r="O289" s="918" t="s">
        <v>5638</v>
      </c>
      <c r="P289" s="920" t="s">
        <v>6206</v>
      </c>
      <c r="Q289" s="921"/>
      <c r="R289" s="911"/>
      <c r="S289" s="911"/>
      <c r="T289" s="911"/>
      <c r="U289" s="911"/>
      <c r="V289" s="922"/>
      <c r="W289" s="837"/>
    </row>
    <row r="290" spans="1:23" ht="14.4" customHeight="1" x14ac:dyDescent="0.3">
      <c r="A290" s="927" t="s">
        <v>6207</v>
      </c>
      <c r="B290" s="865">
        <v>5</v>
      </c>
      <c r="C290" s="866">
        <v>3.39</v>
      </c>
      <c r="D290" s="867">
        <v>15.6</v>
      </c>
      <c r="E290" s="872"/>
      <c r="F290" s="839"/>
      <c r="G290" s="840"/>
      <c r="H290" s="845"/>
      <c r="I290" s="839"/>
      <c r="J290" s="840"/>
      <c r="K290" s="844">
        <v>0.68</v>
      </c>
      <c r="L290" s="845">
        <v>3</v>
      </c>
      <c r="M290" s="845">
        <v>30</v>
      </c>
      <c r="N290" s="846">
        <v>10.07</v>
      </c>
      <c r="O290" s="845" t="s">
        <v>5638</v>
      </c>
      <c r="P290" s="873" t="s">
        <v>6208</v>
      </c>
      <c r="Q290" s="847"/>
      <c r="R290" s="869"/>
      <c r="S290" s="869"/>
      <c r="T290" s="869"/>
      <c r="U290" s="869"/>
      <c r="V290" s="874"/>
      <c r="W290" s="848"/>
    </row>
    <row r="291" spans="1:23" ht="14.4" customHeight="1" x14ac:dyDescent="0.3">
      <c r="A291" s="926" t="s">
        <v>6209</v>
      </c>
      <c r="B291" s="923">
        <v>2</v>
      </c>
      <c r="C291" s="924">
        <v>1.4</v>
      </c>
      <c r="D291" s="864">
        <v>22</v>
      </c>
      <c r="E291" s="913"/>
      <c r="F291" s="914"/>
      <c r="G291" s="835"/>
      <c r="H291" s="918"/>
      <c r="I291" s="914"/>
      <c r="J291" s="835"/>
      <c r="K291" s="917">
        <v>0.68</v>
      </c>
      <c r="L291" s="918">
        <v>3</v>
      </c>
      <c r="M291" s="918">
        <v>30</v>
      </c>
      <c r="N291" s="919">
        <v>10.07</v>
      </c>
      <c r="O291" s="918" t="s">
        <v>5638</v>
      </c>
      <c r="P291" s="920" t="s">
        <v>6210</v>
      </c>
      <c r="Q291" s="921"/>
      <c r="R291" s="911"/>
      <c r="S291" s="911"/>
      <c r="T291" s="911"/>
      <c r="U291" s="911"/>
      <c r="V291" s="922"/>
      <c r="W291" s="837"/>
    </row>
    <row r="292" spans="1:23" ht="14.4" customHeight="1" x14ac:dyDescent="0.3">
      <c r="A292" s="926" t="s">
        <v>6211</v>
      </c>
      <c r="B292" s="923">
        <v>3</v>
      </c>
      <c r="C292" s="924">
        <v>3.41</v>
      </c>
      <c r="D292" s="864">
        <v>23</v>
      </c>
      <c r="E292" s="913"/>
      <c r="F292" s="914"/>
      <c r="G292" s="835"/>
      <c r="H292" s="918"/>
      <c r="I292" s="914"/>
      <c r="J292" s="835"/>
      <c r="K292" s="917">
        <v>0.81</v>
      </c>
      <c r="L292" s="918">
        <v>4</v>
      </c>
      <c r="M292" s="918">
        <v>37</v>
      </c>
      <c r="N292" s="919">
        <v>12.23</v>
      </c>
      <c r="O292" s="918" t="s">
        <v>5638</v>
      </c>
      <c r="P292" s="920" t="s">
        <v>6212</v>
      </c>
      <c r="Q292" s="921"/>
      <c r="R292" s="911"/>
      <c r="S292" s="911"/>
      <c r="T292" s="911"/>
      <c r="U292" s="911"/>
      <c r="V292" s="922"/>
      <c r="W292" s="837"/>
    </row>
    <row r="293" spans="1:23" ht="14.4" customHeight="1" x14ac:dyDescent="0.3">
      <c r="A293" s="927" t="s">
        <v>6213</v>
      </c>
      <c r="B293" s="865">
        <v>1</v>
      </c>
      <c r="C293" s="866">
        <v>1.05</v>
      </c>
      <c r="D293" s="867">
        <v>32</v>
      </c>
      <c r="E293" s="872"/>
      <c r="F293" s="839"/>
      <c r="G293" s="840"/>
      <c r="H293" s="845"/>
      <c r="I293" s="839"/>
      <c r="J293" s="840"/>
      <c r="K293" s="844">
        <v>0.82</v>
      </c>
      <c r="L293" s="845">
        <v>3</v>
      </c>
      <c r="M293" s="845">
        <v>28</v>
      </c>
      <c r="N293" s="846">
        <v>9.39</v>
      </c>
      <c r="O293" s="845" t="s">
        <v>5638</v>
      </c>
      <c r="P293" s="873" t="s">
        <v>6214</v>
      </c>
      <c r="Q293" s="847"/>
      <c r="R293" s="869"/>
      <c r="S293" s="869"/>
      <c r="T293" s="869"/>
      <c r="U293" s="869"/>
      <c r="V293" s="874"/>
      <c r="W293" s="848"/>
    </row>
    <row r="294" spans="1:23" ht="14.4" customHeight="1" x14ac:dyDescent="0.3">
      <c r="A294" s="927" t="s">
        <v>6215</v>
      </c>
      <c r="B294" s="869">
        <v>1</v>
      </c>
      <c r="C294" s="870">
        <v>1.99</v>
      </c>
      <c r="D294" s="871">
        <v>20</v>
      </c>
      <c r="E294" s="872"/>
      <c r="F294" s="839"/>
      <c r="G294" s="840"/>
      <c r="H294" s="841">
        <v>1</v>
      </c>
      <c r="I294" s="842">
        <v>6.06</v>
      </c>
      <c r="J294" s="859">
        <v>72</v>
      </c>
      <c r="K294" s="844">
        <v>1.19</v>
      </c>
      <c r="L294" s="845">
        <v>3</v>
      </c>
      <c r="M294" s="845">
        <v>28</v>
      </c>
      <c r="N294" s="846">
        <v>9.4499999999999993</v>
      </c>
      <c r="O294" s="845" t="s">
        <v>5638</v>
      </c>
      <c r="P294" s="873" t="s">
        <v>6216</v>
      </c>
      <c r="Q294" s="847"/>
      <c r="R294" s="869"/>
      <c r="S294" s="869"/>
      <c r="T294" s="869"/>
      <c r="U294" s="869"/>
      <c r="V294" s="874"/>
      <c r="W294" s="848">
        <v>63</v>
      </c>
    </row>
    <row r="295" spans="1:23" ht="14.4" customHeight="1" x14ac:dyDescent="0.3">
      <c r="A295" s="927" t="s">
        <v>6217</v>
      </c>
      <c r="B295" s="869"/>
      <c r="C295" s="870"/>
      <c r="D295" s="871"/>
      <c r="E295" s="841">
        <v>1</v>
      </c>
      <c r="F295" s="842">
        <v>2.1800000000000002</v>
      </c>
      <c r="G295" s="843">
        <v>39</v>
      </c>
      <c r="H295" s="845"/>
      <c r="I295" s="839"/>
      <c r="J295" s="840"/>
      <c r="K295" s="844">
        <v>0.43</v>
      </c>
      <c r="L295" s="845">
        <v>1</v>
      </c>
      <c r="M295" s="845">
        <v>12</v>
      </c>
      <c r="N295" s="846">
        <v>3.92</v>
      </c>
      <c r="O295" s="845" t="s">
        <v>5638</v>
      </c>
      <c r="P295" s="873" t="s">
        <v>6218</v>
      </c>
      <c r="Q295" s="847"/>
      <c r="R295" s="869"/>
      <c r="S295" s="869"/>
      <c r="T295" s="869"/>
      <c r="U295" s="869"/>
      <c r="V295" s="874"/>
      <c r="W295" s="848"/>
    </row>
    <row r="296" spans="1:23" ht="14.4" customHeight="1" x14ac:dyDescent="0.3">
      <c r="A296" s="927" t="s">
        <v>6219</v>
      </c>
      <c r="B296" s="869">
        <v>1</v>
      </c>
      <c r="C296" s="870">
        <v>0.94</v>
      </c>
      <c r="D296" s="871">
        <v>27</v>
      </c>
      <c r="E296" s="872"/>
      <c r="F296" s="839"/>
      <c r="G296" s="840"/>
      <c r="H296" s="841"/>
      <c r="I296" s="842"/>
      <c r="J296" s="843"/>
      <c r="K296" s="844">
        <v>0.33</v>
      </c>
      <c r="L296" s="845">
        <v>1</v>
      </c>
      <c r="M296" s="845">
        <v>13</v>
      </c>
      <c r="N296" s="846">
        <v>4.47</v>
      </c>
      <c r="O296" s="845" t="s">
        <v>5638</v>
      </c>
      <c r="P296" s="873" t="s">
        <v>6220</v>
      </c>
      <c r="Q296" s="847"/>
      <c r="R296" s="869"/>
      <c r="S296" s="869"/>
      <c r="T296" s="869"/>
      <c r="U296" s="869"/>
      <c r="V296" s="874"/>
      <c r="W296" s="848"/>
    </row>
    <row r="297" spans="1:23" ht="14.4" customHeight="1" x14ac:dyDescent="0.3">
      <c r="A297" s="926" t="s">
        <v>6221</v>
      </c>
      <c r="B297" s="911"/>
      <c r="C297" s="912"/>
      <c r="D297" s="868"/>
      <c r="E297" s="913"/>
      <c r="F297" s="914"/>
      <c r="G297" s="835"/>
      <c r="H297" s="915">
        <v>1</v>
      </c>
      <c r="I297" s="916">
        <v>0.8</v>
      </c>
      <c r="J297" s="836">
        <v>23</v>
      </c>
      <c r="K297" s="917">
        <v>0.46</v>
      </c>
      <c r="L297" s="918">
        <v>2</v>
      </c>
      <c r="M297" s="918">
        <v>19</v>
      </c>
      <c r="N297" s="919">
        <v>6.49</v>
      </c>
      <c r="O297" s="918" t="s">
        <v>5638</v>
      </c>
      <c r="P297" s="920" t="s">
        <v>6222</v>
      </c>
      <c r="Q297" s="921"/>
      <c r="R297" s="911"/>
      <c r="S297" s="911"/>
      <c r="T297" s="911"/>
      <c r="U297" s="911"/>
      <c r="V297" s="922"/>
      <c r="W297" s="837">
        <v>17</v>
      </c>
    </row>
    <row r="298" spans="1:23" ht="14.4" customHeight="1" x14ac:dyDescent="0.3">
      <c r="A298" s="927" t="s">
        <v>6223</v>
      </c>
      <c r="B298" s="869">
        <v>2</v>
      </c>
      <c r="C298" s="870">
        <v>8.52</v>
      </c>
      <c r="D298" s="871">
        <v>26</v>
      </c>
      <c r="E298" s="872">
        <v>1</v>
      </c>
      <c r="F298" s="839">
        <v>4.26</v>
      </c>
      <c r="G298" s="840">
        <v>30</v>
      </c>
      <c r="H298" s="841">
        <v>2</v>
      </c>
      <c r="I298" s="842">
        <v>8.52</v>
      </c>
      <c r="J298" s="859">
        <v>27</v>
      </c>
      <c r="K298" s="844">
        <v>4.26</v>
      </c>
      <c r="L298" s="845">
        <v>5</v>
      </c>
      <c r="M298" s="845">
        <v>46</v>
      </c>
      <c r="N298" s="846">
        <v>15.47</v>
      </c>
      <c r="O298" s="845" t="s">
        <v>5638</v>
      </c>
      <c r="P298" s="873" t="s">
        <v>6224</v>
      </c>
      <c r="Q298" s="847"/>
      <c r="R298" s="869"/>
      <c r="S298" s="869"/>
      <c r="T298" s="869"/>
      <c r="U298" s="869"/>
      <c r="V298" s="874"/>
      <c r="W298" s="848">
        <v>23</v>
      </c>
    </row>
    <row r="299" spans="1:23" ht="14.4" customHeight="1" x14ac:dyDescent="0.3">
      <c r="A299" s="927" t="s">
        <v>6225</v>
      </c>
      <c r="B299" s="865">
        <v>1</v>
      </c>
      <c r="C299" s="866">
        <v>3.44</v>
      </c>
      <c r="D299" s="867">
        <v>22</v>
      </c>
      <c r="E299" s="872"/>
      <c r="F299" s="839"/>
      <c r="G299" s="840"/>
      <c r="H299" s="845"/>
      <c r="I299" s="839"/>
      <c r="J299" s="840"/>
      <c r="K299" s="844">
        <v>3.44</v>
      </c>
      <c r="L299" s="845">
        <v>5</v>
      </c>
      <c r="M299" s="845">
        <v>49</v>
      </c>
      <c r="N299" s="846">
        <v>16.28</v>
      </c>
      <c r="O299" s="845" t="s">
        <v>5638</v>
      </c>
      <c r="P299" s="873" t="s">
        <v>6226</v>
      </c>
      <c r="Q299" s="847"/>
      <c r="R299" s="869"/>
      <c r="S299" s="869"/>
      <c r="T299" s="869"/>
      <c r="U299" s="869"/>
      <c r="V299" s="874"/>
      <c r="W299" s="848"/>
    </row>
    <row r="300" spans="1:23" ht="14.4" customHeight="1" x14ac:dyDescent="0.3">
      <c r="A300" s="927" t="s">
        <v>6227</v>
      </c>
      <c r="B300" s="869"/>
      <c r="C300" s="870"/>
      <c r="D300" s="871"/>
      <c r="E300" s="841">
        <v>1</v>
      </c>
      <c r="F300" s="842">
        <v>1.1599999999999999</v>
      </c>
      <c r="G300" s="843">
        <v>32</v>
      </c>
      <c r="H300" s="845"/>
      <c r="I300" s="839"/>
      <c r="J300" s="840"/>
      <c r="K300" s="844">
        <v>0.97</v>
      </c>
      <c r="L300" s="845">
        <v>3</v>
      </c>
      <c r="M300" s="845">
        <v>29</v>
      </c>
      <c r="N300" s="846">
        <v>9.5299999999999994</v>
      </c>
      <c r="O300" s="845" t="s">
        <v>5638</v>
      </c>
      <c r="P300" s="873" t="s">
        <v>6228</v>
      </c>
      <c r="Q300" s="847"/>
      <c r="R300" s="869"/>
      <c r="S300" s="869"/>
      <c r="T300" s="869"/>
      <c r="U300" s="869"/>
      <c r="V300" s="874"/>
      <c r="W300" s="848"/>
    </row>
    <row r="301" spans="1:23" ht="14.4" customHeight="1" x14ac:dyDescent="0.3">
      <c r="A301" s="926" t="s">
        <v>6229</v>
      </c>
      <c r="B301" s="911"/>
      <c r="C301" s="912"/>
      <c r="D301" s="868"/>
      <c r="E301" s="915">
        <v>1</v>
      </c>
      <c r="F301" s="916">
        <v>1.76</v>
      </c>
      <c r="G301" s="838">
        <v>28</v>
      </c>
      <c r="H301" s="918">
        <v>1</v>
      </c>
      <c r="I301" s="914">
        <v>2.2200000000000002</v>
      </c>
      <c r="J301" s="836">
        <v>27</v>
      </c>
      <c r="K301" s="917">
        <v>1.76</v>
      </c>
      <c r="L301" s="918">
        <v>5</v>
      </c>
      <c r="M301" s="918">
        <v>42</v>
      </c>
      <c r="N301" s="919">
        <v>14.05</v>
      </c>
      <c r="O301" s="918" t="s">
        <v>5638</v>
      </c>
      <c r="P301" s="920" t="s">
        <v>6230</v>
      </c>
      <c r="Q301" s="921"/>
      <c r="R301" s="911"/>
      <c r="S301" s="911"/>
      <c r="T301" s="911"/>
      <c r="U301" s="911"/>
      <c r="V301" s="922"/>
      <c r="W301" s="837">
        <v>13</v>
      </c>
    </row>
    <row r="302" spans="1:23" ht="14.4" customHeight="1" x14ac:dyDescent="0.3">
      <c r="A302" s="927" t="s">
        <v>6231</v>
      </c>
      <c r="B302" s="869"/>
      <c r="C302" s="870"/>
      <c r="D302" s="871"/>
      <c r="E302" s="872"/>
      <c r="F302" s="839"/>
      <c r="G302" s="840"/>
      <c r="H302" s="841">
        <v>1</v>
      </c>
      <c r="I302" s="842">
        <v>3.77</v>
      </c>
      <c r="J302" s="859">
        <v>53</v>
      </c>
      <c r="K302" s="844">
        <v>0.99</v>
      </c>
      <c r="L302" s="845">
        <v>2</v>
      </c>
      <c r="M302" s="845">
        <v>19</v>
      </c>
      <c r="N302" s="846">
        <v>6.35</v>
      </c>
      <c r="O302" s="845" t="s">
        <v>5638</v>
      </c>
      <c r="P302" s="873" t="s">
        <v>6232</v>
      </c>
      <c r="Q302" s="847"/>
      <c r="R302" s="869"/>
      <c r="S302" s="869"/>
      <c r="T302" s="869"/>
      <c r="U302" s="869"/>
      <c r="V302" s="874"/>
      <c r="W302" s="848">
        <v>47</v>
      </c>
    </row>
    <row r="303" spans="1:23" ht="14.4" customHeight="1" x14ac:dyDescent="0.3">
      <c r="A303" s="926" t="s">
        <v>6233</v>
      </c>
      <c r="B303" s="911">
        <v>3</v>
      </c>
      <c r="C303" s="912">
        <v>7.54</v>
      </c>
      <c r="D303" s="868">
        <v>29</v>
      </c>
      <c r="E303" s="913"/>
      <c r="F303" s="914"/>
      <c r="G303" s="835"/>
      <c r="H303" s="915">
        <v>7</v>
      </c>
      <c r="I303" s="916">
        <v>15.88</v>
      </c>
      <c r="J303" s="836">
        <v>36</v>
      </c>
      <c r="K303" s="917">
        <v>2</v>
      </c>
      <c r="L303" s="918">
        <v>4</v>
      </c>
      <c r="M303" s="918">
        <v>40</v>
      </c>
      <c r="N303" s="919">
        <v>13.31</v>
      </c>
      <c r="O303" s="918" t="s">
        <v>5638</v>
      </c>
      <c r="P303" s="920" t="s">
        <v>6234</v>
      </c>
      <c r="Q303" s="921"/>
      <c r="R303" s="911"/>
      <c r="S303" s="911"/>
      <c r="T303" s="911"/>
      <c r="U303" s="911"/>
      <c r="V303" s="922"/>
      <c r="W303" s="837">
        <v>159</v>
      </c>
    </row>
    <row r="304" spans="1:23" ht="14.4" customHeight="1" x14ac:dyDescent="0.3">
      <c r="A304" s="926" t="s">
        <v>6235</v>
      </c>
      <c r="B304" s="911">
        <v>4</v>
      </c>
      <c r="C304" s="912">
        <v>18.989999999999998</v>
      </c>
      <c r="D304" s="868">
        <v>37</v>
      </c>
      <c r="E304" s="913">
        <v>4</v>
      </c>
      <c r="F304" s="914">
        <v>17.559999999999999</v>
      </c>
      <c r="G304" s="835">
        <v>36.299999999999997</v>
      </c>
      <c r="H304" s="915">
        <v>2</v>
      </c>
      <c r="I304" s="916">
        <v>8.1999999999999993</v>
      </c>
      <c r="J304" s="836">
        <v>23</v>
      </c>
      <c r="K304" s="917">
        <v>4.0999999999999996</v>
      </c>
      <c r="L304" s="918">
        <v>6</v>
      </c>
      <c r="M304" s="918">
        <v>55</v>
      </c>
      <c r="N304" s="919">
        <v>18.37</v>
      </c>
      <c r="O304" s="918" t="s">
        <v>5638</v>
      </c>
      <c r="P304" s="920" t="s">
        <v>6236</v>
      </c>
      <c r="Q304" s="921"/>
      <c r="R304" s="911"/>
      <c r="S304" s="911"/>
      <c r="T304" s="911"/>
      <c r="U304" s="911"/>
      <c r="V304" s="922"/>
      <c r="W304" s="837">
        <v>17</v>
      </c>
    </row>
    <row r="305" spans="1:23" ht="14.4" customHeight="1" x14ac:dyDescent="0.3">
      <c r="A305" s="927" t="s">
        <v>6237</v>
      </c>
      <c r="B305" s="865"/>
      <c r="C305" s="866"/>
      <c r="D305" s="867"/>
      <c r="E305" s="872"/>
      <c r="F305" s="839"/>
      <c r="G305" s="840"/>
      <c r="H305" s="845">
        <v>1</v>
      </c>
      <c r="I305" s="839">
        <v>5.67</v>
      </c>
      <c r="J305" s="859">
        <v>48</v>
      </c>
      <c r="K305" s="844">
        <v>0.62</v>
      </c>
      <c r="L305" s="845">
        <v>2</v>
      </c>
      <c r="M305" s="845">
        <v>17</v>
      </c>
      <c r="N305" s="846">
        <v>5.56</v>
      </c>
      <c r="O305" s="845" t="s">
        <v>5638</v>
      </c>
      <c r="P305" s="873" t="s">
        <v>6238</v>
      </c>
      <c r="Q305" s="847"/>
      <c r="R305" s="869"/>
      <c r="S305" s="869"/>
      <c r="T305" s="869"/>
      <c r="U305" s="869"/>
      <c r="V305" s="874"/>
      <c r="W305" s="848">
        <v>42</v>
      </c>
    </row>
    <row r="306" spans="1:23" ht="14.4" customHeight="1" x14ac:dyDescent="0.3">
      <c r="A306" s="926" t="s">
        <v>6239</v>
      </c>
      <c r="B306" s="923">
        <v>4</v>
      </c>
      <c r="C306" s="924">
        <v>5.95</v>
      </c>
      <c r="D306" s="864">
        <v>32.799999999999997</v>
      </c>
      <c r="E306" s="913"/>
      <c r="F306" s="914"/>
      <c r="G306" s="835"/>
      <c r="H306" s="918"/>
      <c r="I306" s="914"/>
      <c r="J306" s="835"/>
      <c r="K306" s="917">
        <v>1.1100000000000001</v>
      </c>
      <c r="L306" s="918">
        <v>3</v>
      </c>
      <c r="M306" s="918">
        <v>31</v>
      </c>
      <c r="N306" s="919">
        <v>10.26</v>
      </c>
      <c r="O306" s="918" t="s">
        <v>5638</v>
      </c>
      <c r="P306" s="920" t="s">
        <v>6240</v>
      </c>
      <c r="Q306" s="921"/>
      <c r="R306" s="911"/>
      <c r="S306" s="911"/>
      <c r="T306" s="911"/>
      <c r="U306" s="911"/>
      <c r="V306" s="922"/>
      <c r="W306" s="837"/>
    </row>
    <row r="307" spans="1:23" ht="14.4" customHeight="1" thickBot="1" x14ac:dyDescent="0.35">
      <c r="A307" s="929" t="s">
        <v>6241</v>
      </c>
      <c r="B307" s="930"/>
      <c r="C307" s="931"/>
      <c r="D307" s="932"/>
      <c r="E307" s="933">
        <v>2</v>
      </c>
      <c r="F307" s="934">
        <v>0.37</v>
      </c>
      <c r="G307" s="935">
        <v>20.5</v>
      </c>
      <c r="H307" s="936">
        <v>2</v>
      </c>
      <c r="I307" s="937">
        <v>0.22</v>
      </c>
      <c r="J307" s="938">
        <v>13.5</v>
      </c>
      <c r="K307" s="939">
        <v>0.1</v>
      </c>
      <c r="L307" s="940">
        <v>2</v>
      </c>
      <c r="M307" s="940">
        <v>15</v>
      </c>
      <c r="N307" s="941">
        <v>5.16</v>
      </c>
      <c r="O307" s="940" t="s">
        <v>5638</v>
      </c>
      <c r="P307" s="942" t="s">
        <v>6242</v>
      </c>
      <c r="Q307" s="943"/>
      <c r="R307" s="930"/>
      <c r="S307" s="930"/>
      <c r="T307" s="930"/>
      <c r="U307" s="930"/>
      <c r="V307" s="944"/>
      <c r="W307" s="945">
        <v>17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308:Q1048576">
    <cfRule type="cellIs" dxfId="12" priority="9" stopIfTrue="1" operator="lessThan">
      <formula>0</formula>
    </cfRule>
  </conditionalFormatting>
  <conditionalFormatting sqref="U308:U1048576">
    <cfRule type="cellIs" dxfId="11" priority="8" stopIfTrue="1" operator="greaterThan">
      <formula>0</formula>
    </cfRule>
  </conditionalFormatting>
  <conditionalFormatting sqref="V308:V1048576">
    <cfRule type="cellIs" dxfId="10" priority="7" stopIfTrue="1" operator="greaterThan">
      <formula>1</formula>
    </cfRule>
  </conditionalFormatting>
  <conditionalFormatting sqref="V308:V1048576">
    <cfRule type="cellIs" dxfId="9" priority="4" stopIfTrue="1" operator="greaterThan">
      <formula>1</formula>
    </cfRule>
  </conditionalFormatting>
  <conditionalFormatting sqref="U308:U1048576">
    <cfRule type="cellIs" dxfId="8" priority="5" stopIfTrue="1" operator="greaterThan">
      <formula>0</formula>
    </cfRule>
  </conditionalFormatting>
  <conditionalFormatting sqref="Q308:Q1048576">
    <cfRule type="cellIs" dxfId="7" priority="6" stopIfTrue="1" operator="lessThan">
      <formula>0</formula>
    </cfRule>
  </conditionalFormatting>
  <conditionalFormatting sqref="V5:V307">
    <cfRule type="cellIs" dxfId="6" priority="1" stopIfTrue="1" operator="greaterThan">
      <formula>1</formula>
    </cfRule>
  </conditionalFormatting>
  <conditionalFormatting sqref="U5:U307">
    <cfRule type="cellIs" dxfId="5" priority="2" stopIfTrue="1" operator="greaterThan">
      <formula>0</formula>
    </cfRule>
  </conditionalFormatting>
  <conditionalFormatting sqref="Q5:Q30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1832345</v>
      </c>
      <c r="C3" s="352">
        <f t="shared" ref="C3:L3" si="0">SUBTOTAL(9,C6:C1048576)</f>
        <v>10</v>
      </c>
      <c r="D3" s="352">
        <f t="shared" si="0"/>
        <v>1369780</v>
      </c>
      <c r="E3" s="352">
        <f t="shared" si="0"/>
        <v>15.012011501053077</v>
      </c>
      <c r="F3" s="352">
        <f t="shared" si="0"/>
        <v>1709566</v>
      </c>
      <c r="G3" s="355">
        <f>IF(B3&lt;&gt;0,F3/B3,"")</f>
        <v>0.93299351377606288</v>
      </c>
      <c r="H3" s="351">
        <f t="shared" si="0"/>
        <v>101881.53000000001</v>
      </c>
      <c r="I3" s="352">
        <f t="shared" si="0"/>
        <v>2</v>
      </c>
      <c r="J3" s="352">
        <f t="shared" si="0"/>
        <v>114259.91000000002</v>
      </c>
      <c r="K3" s="352">
        <f t="shared" si="0"/>
        <v>2.4550449008006754</v>
      </c>
      <c r="L3" s="352">
        <f t="shared" si="0"/>
        <v>183268.76000000004</v>
      </c>
      <c r="M3" s="353">
        <f>IF(H3&lt;&gt;0,L3/H3,"")</f>
        <v>1.7988418509223409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46"/>
      <c r="B5" s="947">
        <v>2012</v>
      </c>
      <c r="C5" s="948"/>
      <c r="D5" s="948">
        <v>2013</v>
      </c>
      <c r="E5" s="948"/>
      <c r="F5" s="948">
        <v>2014</v>
      </c>
      <c r="G5" s="810" t="s">
        <v>2</v>
      </c>
      <c r="H5" s="947">
        <v>2012</v>
      </c>
      <c r="I5" s="948"/>
      <c r="J5" s="948">
        <v>2013</v>
      </c>
      <c r="K5" s="948"/>
      <c r="L5" s="948">
        <v>2014</v>
      </c>
      <c r="M5" s="810" t="s">
        <v>2</v>
      </c>
    </row>
    <row r="6" spans="1:13" ht="14.4" customHeight="1" x14ac:dyDescent="0.3">
      <c r="A6" s="768" t="s">
        <v>5421</v>
      </c>
      <c r="B6" s="811">
        <v>46</v>
      </c>
      <c r="C6" s="737">
        <v>1</v>
      </c>
      <c r="D6" s="811">
        <v>92</v>
      </c>
      <c r="E6" s="737">
        <v>2</v>
      </c>
      <c r="F6" s="811"/>
      <c r="G6" s="742"/>
      <c r="H6" s="811"/>
      <c r="I6" s="737"/>
      <c r="J6" s="811"/>
      <c r="K6" s="737"/>
      <c r="L6" s="811"/>
      <c r="M6" s="235"/>
    </row>
    <row r="7" spans="1:13" ht="14.4" customHeight="1" x14ac:dyDescent="0.3">
      <c r="A7" s="769" t="s">
        <v>5428</v>
      </c>
      <c r="B7" s="818"/>
      <c r="C7" s="745"/>
      <c r="D7" s="818">
        <v>219</v>
      </c>
      <c r="E7" s="745"/>
      <c r="F7" s="818">
        <v>1119</v>
      </c>
      <c r="G7" s="750"/>
      <c r="H7" s="818"/>
      <c r="I7" s="745"/>
      <c r="J7" s="818"/>
      <c r="K7" s="745"/>
      <c r="L7" s="818"/>
      <c r="M7" s="744"/>
    </row>
    <row r="8" spans="1:13" ht="14.4" customHeight="1" x14ac:dyDescent="0.3">
      <c r="A8" s="769" t="s">
        <v>5430</v>
      </c>
      <c r="B8" s="818">
        <v>2047</v>
      </c>
      <c r="C8" s="745">
        <v>1</v>
      </c>
      <c r="D8" s="818">
        <v>6342</v>
      </c>
      <c r="E8" s="745">
        <v>3.0981924767953104</v>
      </c>
      <c r="F8" s="818">
        <v>329</v>
      </c>
      <c r="G8" s="750">
        <v>0.16072300928187591</v>
      </c>
      <c r="H8" s="818"/>
      <c r="I8" s="745"/>
      <c r="J8" s="818"/>
      <c r="K8" s="745"/>
      <c r="L8" s="818"/>
      <c r="M8" s="744"/>
    </row>
    <row r="9" spans="1:13" ht="14.4" customHeight="1" x14ac:dyDescent="0.3">
      <c r="A9" s="769" t="s">
        <v>6244</v>
      </c>
      <c r="B9" s="818">
        <v>7203</v>
      </c>
      <c r="C9" s="745">
        <v>1</v>
      </c>
      <c r="D9" s="818">
        <v>26821</v>
      </c>
      <c r="E9" s="745">
        <v>3.72358739414133</v>
      </c>
      <c r="F9" s="818">
        <v>32878</v>
      </c>
      <c r="G9" s="750">
        <v>4.5644870192975153</v>
      </c>
      <c r="H9" s="818">
        <v>24343.42</v>
      </c>
      <c r="I9" s="745">
        <v>1</v>
      </c>
      <c r="J9" s="818">
        <v>34825.380000000005</v>
      </c>
      <c r="K9" s="745">
        <v>1.4305869922960703</v>
      </c>
      <c r="L9" s="818">
        <v>36522.320000000007</v>
      </c>
      <c r="M9" s="744">
        <v>1.5002953570205013</v>
      </c>
    </row>
    <row r="10" spans="1:13" ht="14.4" customHeight="1" x14ac:dyDescent="0.3">
      <c r="A10" s="769" t="s">
        <v>5438</v>
      </c>
      <c r="B10" s="818">
        <v>116002</v>
      </c>
      <c r="C10" s="745">
        <v>1</v>
      </c>
      <c r="D10" s="818">
        <v>75278</v>
      </c>
      <c r="E10" s="745">
        <v>0.64893708729159838</v>
      </c>
      <c r="F10" s="818">
        <v>160822</v>
      </c>
      <c r="G10" s="750">
        <v>1.3863726487474355</v>
      </c>
      <c r="H10" s="818"/>
      <c r="I10" s="745"/>
      <c r="J10" s="818"/>
      <c r="K10" s="745"/>
      <c r="L10" s="818"/>
      <c r="M10" s="744"/>
    </row>
    <row r="11" spans="1:13" ht="14.4" customHeight="1" x14ac:dyDescent="0.3">
      <c r="A11" s="769" t="s">
        <v>6245</v>
      </c>
      <c r="B11" s="818">
        <v>784792</v>
      </c>
      <c r="C11" s="745">
        <v>1</v>
      </c>
      <c r="D11" s="818">
        <v>513949</v>
      </c>
      <c r="E11" s="745">
        <v>0.65488562574542042</v>
      </c>
      <c r="F11" s="818">
        <v>645418</v>
      </c>
      <c r="G11" s="750">
        <v>0.8224064465488945</v>
      </c>
      <c r="H11" s="818"/>
      <c r="I11" s="745"/>
      <c r="J11" s="818"/>
      <c r="K11" s="745"/>
      <c r="L11" s="818"/>
      <c r="M11" s="744"/>
    </row>
    <row r="12" spans="1:13" ht="14.4" customHeight="1" x14ac:dyDescent="0.3">
      <c r="A12" s="769" t="s">
        <v>6246</v>
      </c>
      <c r="B12" s="818">
        <v>471706</v>
      </c>
      <c r="C12" s="745">
        <v>1</v>
      </c>
      <c r="D12" s="818">
        <v>355344</v>
      </c>
      <c r="E12" s="745">
        <v>0.75331668454503442</v>
      </c>
      <c r="F12" s="818">
        <v>402580</v>
      </c>
      <c r="G12" s="750">
        <v>0.85345533022687858</v>
      </c>
      <c r="H12" s="818">
        <v>77538.110000000015</v>
      </c>
      <c r="I12" s="745">
        <v>1</v>
      </c>
      <c r="J12" s="818">
        <v>79434.530000000013</v>
      </c>
      <c r="K12" s="745">
        <v>1.0244579085046051</v>
      </c>
      <c r="L12" s="818">
        <v>146746.44000000003</v>
      </c>
      <c r="M12" s="744">
        <v>1.8925717946955376</v>
      </c>
    </row>
    <row r="13" spans="1:13" ht="14.4" customHeight="1" x14ac:dyDescent="0.3">
      <c r="A13" s="769" t="s">
        <v>6247</v>
      </c>
      <c r="B13" s="818">
        <v>30837</v>
      </c>
      <c r="C13" s="745">
        <v>1</v>
      </c>
      <c r="D13" s="818">
        <v>26210</v>
      </c>
      <c r="E13" s="745">
        <v>0.84995297856471119</v>
      </c>
      <c r="F13" s="818">
        <v>49653</v>
      </c>
      <c r="G13" s="750">
        <v>1.6101760871680124</v>
      </c>
      <c r="H13" s="818"/>
      <c r="I13" s="745"/>
      <c r="J13" s="818"/>
      <c r="K13" s="745"/>
      <c r="L13" s="818"/>
      <c r="M13" s="744"/>
    </row>
    <row r="14" spans="1:13" ht="14.4" customHeight="1" x14ac:dyDescent="0.3">
      <c r="A14" s="769" t="s">
        <v>6248</v>
      </c>
      <c r="B14" s="818">
        <v>79225</v>
      </c>
      <c r="C14" s="745">
        <v>1</v>
      </c>
      <c r="D14" s="818">
        <v>35272</v>
      </c>
      <c r="E14" s="745">
        <v>0.44521300094667088</v>
      </c>
      <c r="F14" s="818">
        <v>64889</v>
      </c>
      <c r="G14" s="750">
        <v>0.81904701798674662</v>
      </c>
      <c r="H14" s="818"/>
      <c r="I14" s="745"/>
      <c r="J14" s="818"/>
      <c r="K14" s="745"/>
      <c r="L14" s="818"/>
      <c r="M14" s="744"/>
    </row>
    <row r="15" spans="1:13" ht="14.4" customHeight="1" x14ac:dyDescent="0.3">
      <c r="A15" s="769" t="s">
        <v>6249</v>
      </c>
      <c r="B15" s="818">
        <v>335622</v>
      </c>
      <c r="C15" s="745">
        <v>1</v>
      </c>
      <c r="D15" s="818">
        <v>321101</v>
      </c>
      <c r="E15" s="745">
        <v>0.95673406391714488</v>
      </c>
      <c r="F15" s="818">
        <v>309360</v>
      </c>
      <c r="G15" s="750">
        <v>0.92175125587714746</v>
      </c>
      <c r="H15" s="818"/>
      <c r="I15" s="745"/>
      <c r="J15" s="818"/>
      <c r="K15" s="745"/>
      <c r="L15" s="818"/>
      <c r="M15" s="744"/>
    </row>
    <row r="16" spans="1:13" ht="14.4" customHeight="1" x14ac:dyDescent="0.3">
      <c r="A16" s="769" t="s">
        <v>6250</v>
      </c>
      <c r="B16" s="818">
        <v>4865</v>
      </c>
      <c r="C16" s="745">
        <v>1</v>
      </c>
      <c r="D16" s="818">
        <v>9152</v>
      </c>
      <c r="E16" s="745">
        <v>1.8811921891058583</v>
      </c>
      <c r="F16" s="818">
        <v>14507</v>
      </c>
      <c r="G16" s="750">
        <v>2.98191161356629</v>
      </c>
      <c r="H16" s="818"/>
      <c r="I16" s="745"/>
      <c r="J16" s="818"/>
      <c r="K16" s="745"/>
      <c r="L16" s="818"/>
      <c r="M16" s="744"/>
    </row>
    <row r="17" spans="1:13" ht="14.4" customHeight="1" thickBot="1" x14ac:dyDescent="0.35">
      <c r="A17" s="813" t="s">
        <v>6251</v>
      </c>
      <c r="B17" s="812"/>
      <c r="C17" s="752"/>
      <c r="D17" s="812"/>
      <c r="E17" s="752"/>
      <c r="F17" s="812">
        <v>28011</v>
      </c>
      <c r="G17" s="757"/>
      <c r="H17" s="812"/>
      <c r="I17" s="752"/>
      <c r="J17" s="812"/>
      <c r="K17" s="752"/>
      <c r="L17" s="812"/>
      <c r="M17" s="75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6927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11691.7</v>
      </c>
      <c r="G3" s="215">
        <f t="shared" si="0"/>
        <v>1934226.53</v>
      </c>
      <c r="H3" s="216"/>
      <c r="I3" s="216"/>
      <c r="J3" s="211">
        <f t="shared" si="0"/>
        <v>11642.92</v>
      </c>
      <c r="K3" s="215">
        <f t="shared" si="0"/>
        <v>1484039.9100000001</v>
      </c>
      <c r="L3" s="216"/>
      <c r="M3" s="216"/>
      <c r="N3" s="211">
        <f t="shared" si="0"/>
        <v>12117.77</v>
      </c>
      <c r="O3" s="215">
        <f t="shared" si="0"/>
        <v>1892834.76</v>
      </c>
      <c r="P3" s="181">
        <f>IF(G3=0,"",O3/G3)</f>
        <v>0.97860035039432536</v>
      </c>
      <c r="Q3" s="213">
        <f>IF(N3=0,"",O3/N3)</f>
        <v>156.20322551096447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23"/>
      <c r="E5" s="825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30"/>
    </row>
    <row r="6" spans="1:17" ht="14.4" customHeight="1" x14ac:dyDescent="0.3">
      <c r="A6" s="736" t="s">
        <v>5443</v>
      </c>
      <c r="B6" s="737" t="s">
        <v>238</v>
      </c>
      <c r="C6" s="737" t="s">
        <v>5378</v>
      </c>
      <c r="D6" s="737" t="s">
        <v>6252</v>
      </c>
      <c r="E6" s="737" t="s">
        <v>6253</v>
      </c>
      <c r="F6" s="229">
        <v>1</v>
      </c>
      <c r="G6" s="229">
        <v>46</v>
      </c>
      <c r="H6" s="229">
        <v>1</v>
      </c>
      <c r="I6" s="229">
        <v>46</v>
      </c>
      <c r="J6" s="229">
        <v>2</v>
      </c>
      <c r="K6" s="229">
        <v>92</v>
      </c>
      <c r="L6" s="229">
        <v>2</v>
      </c>
      <c r="M6" s="229">
        <v>46</v>
      </c>
      <c r="N6" s="229"/>
      <c r="O6" s="229"/>
      <c r="P6" s="742"/>
      <c r="Q6" s="760"/>
    </row>
    <row r="7" spans="1:17" ht="14.4" customHeight="1" x14ac:dyDescent="0.3">
      <c r="A7" s="743" t="s">
        <v>5453</v>
      </c>
      <c r="B7" s="745" t="s">
        <v>6254</v>
      </c>
      <c r="C7" s="745" t="s">
        <v>5378</v>
      </c>
      <c r="D7" s="745" t="s">
        <v>6255</v>
      </c>
      <c r="E7" s="745" t="s">
        <v>6256</v>
      </c>
      <c r="F7" s="761"/>
      <c r="G7" s="761"/>
      <c r="H7" s="761"/>
      <c r="I7" s="761"/>
      <c r="J7" s="761">
        <v>1</v>
      </c>
      <c r="K7" s="761">
        <v>219</v>
      </c>
      <c r="L7" s="761"/>
      <c r="M7" s="761">
        <v>219</v>
      </c>
      <c r="N7" s="761"/>
      <c r="O7" s="761"/>
      <c r="P7" s="750"/>
      <c r="Q7" s="762"/>
    </row>
    <row r="8" spans="1:17" ht="14.4" customHeight="1" x14ac:dyDescent="0.3">
      <c r="A8" s="743" t="s">
        <v>5453</v>
      </c>
      <c r="B8" s="745" t="s">
        <v>6254</v>
      </c>
      <c r="C8" s="745" t="s">
        <v>5378</v>
      </c>
      <c r="D8" s="745" t="s">
        <v>6257</v>
      </c>
      <c r="E8" s="745" t="s">
        <v>6258</v>
      </c>
      <c r="F8" s="761"/>
      <c r="G8" s="761"/>
      <c r="H8" s="761"/>
      <c r="I8" s="761"/>
      <c r="J8" s="761"/>
      <c r="K8" s="761"/>
      <c r="L8" s="761"/>
      <c r="M8" s="761"/>
      <c r="N8" s="761">
        <v>1</v>
      </c>
      <c r="O8" s="761">
        <v>1119</v>
      </c>
      <c r="P8" s="750"/>
      <c r="Q8" s="762">
        <v>1119</v>
      </c>
    </row>
    <row r="9" spans="1:17" ht="14.4" customHeight="1" x14ac:dyDescent="0.3">
      <c r="A9" s="743" t="s">
        <v>5455</v>
      </c>
      <c r="B9" s="745" t="s">
        <v>6259</v>
      </c>
      <c r="C9" s="745" t="s">
        <v>5378</v>
      </c>
      <c r="D9" s="745" t="s">
        <v>6260</v>
      </c>
      <c r="E9" s="745" t="s">
        <v>6261</v>
      </c>
      <c r="F9" s="761">
        <v>1</v>
      </c>
      <c r="G9" s="761">
        <v>126</v>
      </c>
      <c r="H9" s="761">
        <v>1</v>
      </c>
      <c r="I9" s="761">
        <v>126</v>
      </c>
      <c r="J9" s="761">
        <v>4</v>
      </c>
      <c r="K9" s="761">
        <v>508</v>
      </c>
      <c r="L9" s="761">
        <v>4.0317460317460316</v>
      </c>
      <c r="M9" s="761">
        <v>127</v>
      </c>
      <c r="N9" s="761"/>
      <c r="O9" s="761"/>
      <c r="P9" s="750"/>
      <c r="Q9" s="762"/>
    </row>
    <row r="10" spans="1:17" ht="14.4" customHeight="1" x14ac:dyDescent="0.3">
      <c r="A10" s="743" t="s">
        <v>5455</v>
      </c>
      <c r="B10" s="745" t="s">
        <v>6259</v>
      </c>
      <c r="C10" s="745" t="s">
        <v>5378</v>
      </c>
      <c r="D10" s="745" t="s">
        <v>6262</v>
      </c>
      <c r="E10" s="745" t="s">
        <v>6263</v>
      </c>
      <c r="F10" s="761">
        <v>1</v>
      </c>
      <c r="G10" s="761">
        <v>660</v>
      </c>
      <c r="H10" s="761">
        <v>1</v>
      </c>
      <c r="I10" s="761">
        <v>660</v>
      </c>
      <c r="J10" s="761">
        <v>4</v>
      </c>
      <c r="K10" s="761">
        <v>2656</v>
      </c>
      <c r="L10" s="761">
        <v>4.0242424242424244</v>
      </c>
      <c r="M10" s="761">
        <v>664</v>
      </c>
      <c r="N10" s="761"/>
      <c r="O10" s="761"/>
      <c r="P10" s="750"/>
      <c r="Q10" s="762"/>
    </row>
    <row r="11" spans="1:17" ht="14.4" customHeight="1" x14ac:dyDescent="0.3">
      <c r="A11" s="743" t="s">
        <v>5455</v>
      </c>
      <c r="B11" s="745" t="s">
        <v>6259</v>
      </c>
      <c r="C11" s="745" t="s">
        <v>5378</v>
      </c>
      <c r="D11" s="745" t="s">
        <v>6264</v>
      </c>
      <c r="E11" s="745" t="s">
        <v>6265</v>
      </c>
      <c r="F11" s="761"/>
      <c r="G11" s="761"/>
      <c r="H11" s="761"/>
      <c r="I11" s="761"/>
      <c r="J11" s="761">
        <v>3</v>
      </c>
      <c r="K11" s="761">
        <v>978</v>
      </c>
      <c r="L11" s="761"/>
      <c r="M11" s="761">
        <v>326</v>
      </c>
      <c r="N11" s="761">
        <v>1</v>
      </c>
      <c r="O11" s="761">
        <v>329</v>
      </c>
      <c r="P11" s="750"/>
      <c r="Q11" s="762">
        <v>329</v>
      </c>
    </row>
    <row r="12" spans="1:17" ht="14.4" customHeight="1" x14ac:dyDescent="0.3">
      <c r="A12" s="743" t="s">
        <v>5455</v>
      </c>
      <c r="B12" s="745" t="s">
        <v>6259</v>
      </c>
      <c r="C12" s="745" t="s">
        <v>5378</v>
      </c>
      <c r="D12" s="745" t="s">
        <v>6266</v>
      </c>
      <c r="E12" s="745" t="s">
        <v>6267</v>
      </c>
      <c r="F12" s="761">
        <v>1</v>
      </c>
      <c r="G12" s="761">
        <v>454</v>
      </c>
      <c r="H12" s="761">
        <v>1</v>
      </c>
      <c r="I12" s="761">
        <v>454</v>
      </c>
      <c r="J12" s="761">
        <v>3</v>
      </c>
      <c r="K12" s="761">
        <v>1371</v>
      </c>
      <c r="L12" s="761">
        <v>3.0198237885462555</v>
      </c>
      <c r="M12" s="761">
        <v>457</v>
      </c>
      <c r="N12" s="761"/>
      <c r="O12" s="761"/>
      <c r="P12" s="750"/>
      <c r="Q12" s="762"/>
    </row>
    <row r="13" spans="1:17" ht="14.4" customHeight="1" x14ac:dyDescent="0.3">
      <c r="A13" s="743" t="s">
        <v>5455</v>
      </c>
      <c r="B13" s="745" t="s">
        <v>6259</v>
      </c>
      <c r="C13" s="745" t="s">
        <v>5378</v>
      </c>
      <c r="D13" s="745" t="s">
        <v>6268</v>
      </c>
      <c r="E13" s="745" t="s">
        <v>6269</v>
      </c>
      <c r="F13" s="761">
        <v>4</v>
      </c>
      <c r="G13" s="761">
        <v>312</v>
      </c>
      <c r="H13" s="761">
        <v>1</v>
      </c>
      <c r="I13" s="761">
        <v>78</v>
      </c>
      <c r="J13" s="761">
        <v>0</v>
      </c>
      <c r="K13" s="761">
        <v>0</v>
      </c>
      <c r="L13" s="761">
        <v>0</v>
      </c>
      <c r="M13" s="761"/>
      <c r="N13" s="761"/>
      <c r="O13" s="761"/>
      <c r="P13" s="750"/>
      <c r="Q13" s="762"/>
    </row>
    <row r="14" spans="1:17" ht="14.4" customHeight="1" x14ac:dyDescent="0.3">
      <c r="A14" s="743" t="s">
        <v>5455</v>
      </c>
      <c r="B14" s="745" t="s">
        <v>6259</v>
      </c>
      <c r="C14" s="745" t="s">
        <v>5378</v>
      </c>
      <c r="D14" s="745" t="s">
        <v>6270</v>
      </c>
      <c r="E14" s="745" t="s">
        <v>6271</v>
      </c>
      <c r="F14" s="761">
        <v>1</v>
      </c>
      <c r="G14" s="761">
        <v>163</v>
      </c>
      <c r="H14" s="761">
        <v>1</v>
      </c>
      <c r="I14" s="761">
        <v>163</v>
      </c>
      <c r="J14" s="761">
        <v>2</v>
      </c>
      <c r="K14" s="761">
        <v>328</v>
      </c>
      <c r="L14" s="761">
        <v>2.0122699386503067</v>
      </c>
      <c r="M14" s="761">
        <v>164</v>
      </c>
      <c r="N14" s="761"/>
      <c r="O14" s="761"/>
      <c r="P14" s="750"/>
      <c r="Q14" s="762"/>
    </row>
    <row r="15" spans="1:17" ht="14.4" customHeight="1" x14ac:dyDescent="0.3">
      <c r="A15" s="743" t="s">
        <v>5455</v>
      </c>
      <c r="B15" s="745" t="s">
        <v>6259</v>
      </c>
      <c r="C15" s="745" t="s">
        <v>5378</v>
      </c>
      <c r="D15" s="745" t="s">
        <v>6272</v>
      </c>
      <c r="E15" s="745" t="s">
        <v>6273</v>
      </c>
      <c r="F15" s="761">
        <v>2</v>
      </c>
      <c r="G15" s="761">
        <v>332</v>
      </c>
      <c r="H15" s="761">
        <v>1</v>
      </c>
      <c r="I15" s="761">
        <v>166</v>
      </c>
      <c r="J15" s="761">
        <v>3</v>
      </c>
      <c r="K15" s="761">
        <v>501</v>
      </c>
      <c r="L15" s="761">
        <v>1.5090361445783131</v>
      </c>
      <c r="M15" s="761">
        <v>167</v>
      </c>
      <c r="N15" s="761"/>
      <c r="O15" s="761"/>
      <c r="P15" s="750"/>
      <c r="Q15" s="762"/>
    </row>
    <row r="16" spans="1:17" ht="14.4" customHeight="1" x14ac:dyDescent="0.3">
      <c r="A16" s="743" t="s">
        <v>6274</v>
      </c>
      <c r="B16" s="745" t="s">
        <v>6275</v>
      </c>
      <c r="C16" s="745" t="s">
        <v>5372</v>
      </c>
      <c r="D16" s="745" t="s">
        <v>6276</v>
      </c>
      <c r="E16" s="745" t="s">
        <v>6277</v>
      </c>
      <c r="F16" s="761"/>
      <c r="G16" s="761"/>
      <c r="H16" s="761"/>
      <c r="I16" s="761"/>
      <c r="J16" s="761">
        <v>0.4</v>
      </c>
      <c r="K16" s="761">
        <v>866.13</v>
      </c>
      <c r="L16" s="761"/>
      <c r="M16" s="761">
        <v>2165.3249999999998</v>
      </c>
      <c r="N16" s="761">
        <v>0.45</v>
      </c>
      <c r="O16" s="761">
        <v>982.94</v>
      </c>
      <c r="P16" s="750"/>
      <c r="Q16" s="762">
        <v>2184.3111111111111</v>
      </c>
    </row>
    <row r="17" spans="1:17" ht="14.4" customHeight="1" x14ac:dyDescent="0.3">
      <c r="A17" s="743" t="s">
        <v>6274</v>
      </c>
      <c r="B17" s="745" t="s">
        <v>6275</v>
      </c>
      <c r="C17" s="745" t="s">
        <v>5538</v>
      </c>
      <c r="D17" s="745" t="s">
        <v>6278</v>
      </c>
      <c r="E17" s="745" t="s">
        <v>5366</v>
      </c>
      <c r="F17" s="761"/>
      <c r="G17" s="761"/>
      <c r="H17" s="761"/>
      <c r="I17" s="761"/>
      <c r="J17" s="761">
        <v>100</v>
      </c>
      <c r="K17" s="761">
        <v>190</v>
      </c>
      <c r="L17" s="761"/>
      <c r="M17" s="761">
        <v>1.9</v>
      </c>
      <c r="N17" s="761"/>
      <c r="O17" s="761"/>
      <c r="P17" s="750"/>
      <c r="Q17" s="762"/>
    </row>
    <row r="18" spans="1:17" ht="14.4" customHeight="1" x14ac:dyDescent="0.3">
      <c r="A18" s="743" t="s">
        <v>6274</v>
      </c>
      <c r="B18" s="745" t="s">
        <v>6275</v>
      </c>
      <c r="C18" s="745" t="s">
        <v>5538</v>
      </c>
      <c r="D18" s="745" t="s">
        <v>6279</v>
      </c>
      <c r="E18" s="745" t="s">
        <v>5366</v>
      </c>
      <c r="F18" s="761"/>
      <c r="G18" s="761"/>
      <c r="H18" s="761"/>
      <c r="I18" s="761"/>
      <c r="J18" s="761">
        <v>150</v>
      </c>
      <c r="K18" s="761">
        <v>699</v>
      </c>
      <c r="L18" s="761"/>
      <c r="M18" s="761">
        <v>4.66</v>
      </c>
      <c r="N18" s="761">
        <v>750</v>
      </c>
      <c r="O18" s="761">
        <v>3825</v>
      </c>
      <c r="P18" s="750"/>
      <c r="Q18" s="762">
        <v>5.0999999999999996</v>
      </c>
    </row>
    <row r="19" spans="1:17" ht="14.4" customHeight="1" x14ac:dyDescent="0.3">
      <c r="A19" s="743" t="s">
        <v>6274</v>
      </c>
      <c r="B19" s="745" t="s">
        <v>6275</v>
      </c>
      <c r="C19" s="745" t="s">
        <v>5538</v>
      </c>
      <c r="D19" s="745" t="s">
        <v>6279</v>
      </c>
      <c r="E19" s="745" t="s">
        <v>6280</v>
      </c>
      <c r="F19" s="761"/>
      <c r="G19" s="761"/>
      <c r="H19" s="761"/>
      <c r="I19" s="761"/>
      <c r="J19" s="761">
        <v>150</v>
      </c>
      <c r="K19" s="761">
        <v>726</v>
      </c>
      <c r="L19" s="761"/>
      <c r="M19" s="761">
        <v>4.84</v>
      </c>
      <c r="N19" s="761"/>
      <c r="O19" s="761"/>
      <c r="P19" s="750"/>
      <c r="Q19" s="762"/>
    </row>
    <row r="20" spans="1:17" ht="14.4" customHeight="1" x14ac:dyDescent="0.3">
      <c r="A20" s="743" t="s">
        <v>6274</v>
      </c>
      <c r="B20" s="745" t="s">
        <v>6275</v>
      </c>
      <c r="C20" s="745" t="s">
        <v>5538</v>
      </c>
      <c r="D20" s="745" t="s">
        <v>6281</v>
      </c>
      <c r="E20" s="745" t="s">
        <v>5366</v>
      </c>
      <c r="F20" s="761"/>
      <c r="G20" s="761"/>
      <c r="H20" s="761"/>
      <c r="I20" s="761"/>
      <c r="J20" s="761">
        <v>2500</v>
      </c>
      <c r="K20" s="761">
        <v>13876</v>
      </c>
      <c r="L20" s="761"/>
      <c r="M20" s="761">
        <v>5.5503999999999998</v>
      </c>
      <c r="N20" s="761"/>
      <c r="O20" s="761"/>
      <c r="P20" s="750"/>
      <c r="Q20" s="762"/>
    </row>
    <row r="21" spans="1:17" ht="14.4" customHeight="1" x14ac:dyDescent="0.3">
      <c r="A21" s="743" t="s">
        <v>6274</v>
      </c>
      <c r="B21" s="745" t="s">
        <v>6275</v>
      </c>
      <c r="C21" s="745" t="s">
        <v>5538</v>
      </c>
      <c r="D21" s="745" t="s">
        <v>6282</v>
      </c>
      <c r="E21" s="745" t="s">
        <v>5366</v>
      </c>
      <c r="F21" s="761">
        <v>150</v>
      </c>
      <c r="G21" s="761">
        <v>1084.5</v>
      </c>
      <c r="H21" s="761">
        <v>1</v>
      </c>
      <c r="I21" s="761">
        <v>7.23</v>
      </c>
      <c r="J21" s="761"/>
      <c r="K21" s="761"/>
      <c r="L21" s="761"/>
      <c r="M21" s="761"/>
      <c r="N21" s="761"/>
      <c r="O21" s="761"/>
      <c r="P21" s="750"/>
      <c r="Q21" s="762"/>
    </row>
    <row r="22" spans="1:17" ht="14.4" customHeight="1" x14ac:dyDescent="0.3">
      <c r="A22" s="743" t="s">
        <v>6274</v>
      </c>
      <c r="B22" s="745" t="s">
        <v>6275</v>
      </c>
      <c r="C22" s="745" t="s">
        <v>5538</v>
      </c>
      <c r="D22" s="745" t="s">
        <v>6283</v>
      </c>
      <c r="E22" s="745" t="s">
        <v>6284</v>
      </c>
      <c r="F22" s="761">
        <v>140</v>
      </c>
      <c r="G22" s="761">
        <v>1229.2</v>
      </c>
      <c r="H22" s="761">
        <v>1</v>
      </c>
      <c r="I22" s="761">
        <v>8.7800000000000011</v>
      </c>
      <c r="J22" s="761"/>
      <c r="K22" s="761"/>
      <c r="L22" s="761"/>
      <c r="M22" s="761"/>
      <c r="N22" s="761"/>
      <c r="O22" s="761"/>
      <c r="P22" s="750"/>
      <c r="Q22" s="762"/>
    </row>
    <row r="23" spans="1:17" ht="14.4" customHeight="1" x14ac:dyDescent="0.3">
      <c r="A23" s="743" t="s">
        <v>6274</v>
      </c>
      <c r="B23" s="745" t="s">
        <v>6275</v>
      </c>
      <c r="C23" s="745" t="s">
        <v>5538</v>
      </c>
      <c r="D23" s="745" t="s">
        <v>6285</v>
      </c>
      <c r="E23" s="745" t="s">
        <v>5366</v>
      </c>
      <c r="F23" s="761">
        <v>580</v>
      </c>
      <c r="G23" s="761">
        <v>9239.4</v>
      </c>
      <c r="H23" s="761">
        <v>1</v>
      </c>
      <c r="I23" s="761">
        <v>15.93</v>
      </c>
      <c r="J23" s="761"/>
      <c r="K23" s="761"/>
      <c r="L23" s="761"/>
      <c r="M23" s="761"/>
      <c r="N23" s="761"/>
      <c r="O23" s="761"/>
      <c r="P23" s="750"/>
      <c r="Q23" s="762"/>
    </row>
    <row r="24" spans="1:17" ht="14.4" customHeight="1" x14ac:dyDescent="0.3">
      <c r="A24" s="743" t="s">
        <v>6274</v>
      </c>
      <c r="B24" s="745" t="s">
        <v>6275</v>
      </c>
      <c r="C24" s="745" t="s">
        <v>5538</v>
      </c>
      <c r="D24" s="745" t="s">
        <v>6286</v>
      </c>
      <c r="E24" s="745" t="s">
        <v>5366</v>
      </c>
      <c r="F24" s="761"/>
      <c r="G24" s="761"/>
      <c r="H24" s="761"/>
      <c r="I24" s="761"/>
      <c r="J24" s="761">
        <v>1</v>
      </c>
      <c r="K24" s="761">
        <v>2261.84</v>
      </c>
      <c r="L24" s="761"/>
      <c r="M24" s="761">
        <v>2261.84</v>
      </c>
      <c r="N24" s="761">
        <v>5</v>
      </c>
      <c r="O24" s="761">
        <v>10971.44</v>
      </c>
      <c r="P24" s="750"/>
      <c r="Q24" s="762">
        <v>2194.288</v>
      </c>
    </row>
    <row r="25" spans="1:17" ht="14.4" customHeight="1" x14ac:dyDescent="0.3">
      <c r="A25" s="743" t="s">
        <v>6274</v>
      </c>
      <c r="B25" s="745" t="s">
        <v>6275</v>
      </c>
      <c r="C25" s="745" t="s">
        <v>5538</v>
      </c>
      <c r="D25" s="745" t="s">
        <v>6286</v>
      </c>
      <c r="E25" s="745" t="s">
        <v>6287</v>
      </c>
      <c r="F25" s="761"/>
      <c r="G25" s="761"/>
      <c r="H25" s="761"/>
      <c r="I25" s="761"/>
      <c r="J25" s="761">
        <v>1</v>
      </c>
      <c r="K25" s="761">
        <v>2299.5500000000002</v>
      </c>
      <c r="L25" s="761"/>
      <c r="M25" s="761">
        <v>2299.5500000000002</v>
      </c>
      <c r="N25" s="761"/>
      <c r="O25" s="761"/>
      <c r="P25" s="750"/>
      <c r="Q25" s="762"/>
    </row>
    <row r="26" spans="1:17" ht="14.4" customHeight="1" x14ac:dyDescent="0.3">
      <c r="A26" s="743" t="s">
        <v>6274</v>
      </c>
      <c r="B26" s="745" t="s">
        <v>6275</v>
      </c>
      <c r="C26" s="745" t="s">
        <v>5538</v>
      </c>
      <c r="D26" s="745" t="s">
        <v>6288</v>
      </c>
      <c r="E26" s="745" t="s">
        <v>5366</v>
      </c>
      <c r="F26" s="761"/>
      <c r="G26" s="761"/>
      <c r="H26" s="761"/>
      <c r="I26" s="761"/>
      <c r="J26" s="761"/>
      <c r="K26" s="761"/>
      <c r="L26" s="761"/>
      <c r="M26" s="761"/>
      <c r="N26" s="761">
        <v>1358</v>
      </c>
      <c r="O26" s="761">
        <v>4427.08</v>
      </c>
      <c r="P26" s="750"/>
      <c r="Q26" s="762">
        <v>3.26</v>
      </c>
    </row>
    <row r="27" spans="1:17" ht="14.4" customHeight="1" x14ac:dyDescent="0.3">
      <c r="A27" s="743" t="s">
        <v>6274</v>
      </c>
      <c r="B27" s="745" t="s">
        <v>6275</v>
      </c>
      <c r="C27" s="745" t="s">
        <v>5538</v>
      </c>
      <c r="D27" s="745" t="s">
        <v>6288</v>
      </c>
      <c r="E27" s="745" t="s">
        <v>6289</v>
      </c>
      <c r="F27" s="761"/>
      <c r="G27" s="761"/>
      <c r="H27" s="761"/>
      <c r="I27" s="761"/>
      <c r="J27" s="761"/>
      <c r="K27" s="761"/>
      <c r="L27" s="761"/>
      <c r="M27" s="761"/>
      <c r="N27" s="761">
        <v>709</v>
      </c>
      <c r="O27" s="761">
        <v>2311.34</v>
      </c>
      <c r="P27" s="750"/>
      <c r="Q27" s="762">
        <v>3.2600000000000002</v>
      </c>
    </row>
    <row r="28" spans="1:17" ht="14.4" customHeight="1" x14ac:dyDescent="0.3">
      <c r="A28" s="743" t="s">
        <v>6274</v>
      </c>
      <c r="B28" s="745" t="s">
        <v>6275</v>
      </c>
      <c r="C28" s="745" t="s">
        <v>5538</v>
      </c>
      <c r="D28" s="745" t="s">
        <v>6290</v>
      </c>
      <c r="E28" s="745" t="s">
        <v>5366</v>
      </c>
      <c r="F28" s="761">
        <v>411</v>
      </c>
      <c r="G28" s="761">
        <v>12790.32</v>
      </c>
      <c r="H28" s="761">
        <v>1</v>
      </c>
      <c r="I28" s="761">
        <v>31.12</v>
      </c>
      <c r="J28" s="761">
        <v>418</v>
      </c>
      <c r="K28" s="761">
        <v>13906.86</v>
      </c>
      <c r="L28" s="761">
        <v>1.0872957048768133</v>
      </c>
      <c r="M28" s="761">
        <v>33.270000000000003</v>
      </c>
      <c r="N28" s="761"/>
      <c r="O28" s="761"/>
      <c r="P28" s="750"/>
      <c r="Q28" s="762"/>
    </row>
    <row r="29" spans="1:17" ht="14.4" customHeight="1" x14ac:dyDescent="0.3">
      <c r="A29" s="743" t="s">
        <v>6274</v>
      </c>
      <c r="B29" s="745" t="s">
        <v>6275</v>
      </c>
      <c r="C29" s="745" t="s">
        <v>5538</v>
      </c>
      <c r="D29" s="745" t="s">
        <v>6290</v>
      </c>
      <c r="E29" s="745" t="s">
        <v>6291</v>
      </c>
      <c r="F29" s="761"/>
      <c r="G29" s="761"/>
      <c r="H29" s="761"/>
      <c r="I29" s="761"/>
      <c r="J29" s="761"/>
      <c r="K29" s="761"/>
      <c r="L29" s="761"/>
      <c r="M29" s="761"/>
      <c r="N29" s="761">
        <v>394</v>
      </c>
      <c r="O29" s="761">
        <v>13120.2</v>
      </c>
      <c r="P29" s="750"/>
      <c r="Q29" s="762">
        <v>33.300000000000004</v>
      </c>
    </row>
    <row r="30" spans="1:17" ht="14.4" customHeight="1" x14ac:dyDescent="0.3">
      <c r="A30" s="743" t="s">
        <v>6274</v>
      </c>
      <c r="B30" s="745" t="s">
        <v>6275</v>
      </c>
      <c r="C30" s="745" t="s">
        <v>5547</v>
      </c>
      <c r="D30" s="745" t="s">
        <v>6292</v>
      </c>
      <c r="E30" s="745" t="s">
        <v>6293</v>
      </c>
      <c r="F30" s="761"/>
      <c r="G30" s="761"/>
      <c r="H30" s="761"/>
      <c r="I30" s="761"/>
      <c r="J30" s="761"/>
      <c r="K30" s="761"/>
      <c r="L30" s="761"/>
      <c r="M30" s="761"/>
      <c r="N30" s="761">
        <v>1</v>
      </c>
      <c r="O30" s="761">
        <v>884.32</v>
      </c>
      <c r="P30" s="750"/>
      <c r="Q30" s="762">
        <v>884.32</v>
      </c>
    </row>
    <row r="31" spans="1:17" ht="14.4" customHeight="1" x14ac:dyDescent="0.3">
      <c r="A31" s="743" t="s">
        <v>6274</v>
      </c>
      <c r="B31" s="745" t="s">
        <v>6275</v>
      </c>
      <c r="C31" s="745" t="s">
        <v>5378</v>
      </c>
      <c r="D31" s="745" t="s">
        <v>6294</v>
      </c>
      <c r="E31" s="745" t="s">
        <v>6295</v>
      </c>
      <c r="F31" s="761"/>
      <c r="G31" s="761"/>
      <c r="H31" s="761"/>
      <c r="I31" s="761"/>
      <c r="J31" s="761"/>
      <c r="K31" s="761"/>
      <c r="L31" s="761"/>
      <c r="M31" s="761"/>
      <c r="N31" s="761">
        <v>1</v>
      </c>
      <c r="O31" s="761">
        <v>164</v>
      </c>
      <c r="P31" s="750"/>
      <c r="Q31" s="762">
        <v>164</v>
      </c>
    </row>
    <row r="32" spans="1:17" ht="14.4" customHeight="1" x14ac:dyDescent="0.3">
      <c r="A32" s="743" t="s">
        <v>6274</v>
      </c>
      <c r="B32" s="745" t="s">
        <v>6275</v>
      </c>
      <c r="C32" s="745" t="s">
        <v>5378</v>
      </c>
      <c r="D32" s="745" t="s">
        <v>6296</v>
      </c>
      <c r="E32" s="745" t="s">
        <v>6297</v>
      </c>
      <c r="F32" s="761"/>
      <c r="G32" s="761"/>
      <c r="H32" s="761"/>
      <c r="I32" s="761"/>
      <c r="J32" s="761">
        <v>1</v>
      </c>
      <c r="K32" s="761">
        <v>1965</v>
      </c>
      <c r="L32" s="761"/>
      <c r="M32" s="761">
        <v>1965</v>
      </c>
      <c r="N32" s="761"/>
      <c r="O32" s="761"/>
      <c r="P32" s="750"/>
      <c r="Q32" s="762"/>
    </row>
    <row r="33" spans="1:17" ht="14.4" customHeight="1" x14ac:dyDescent="0.3">
      <c r="A33" s="743" t="s">
        <v>6274</v>
      </c>
      <c r="B33" s="745" t="s">
        <v>6275</v>
      </c>
      <c r="C33" s="745" t="s">
        <v>5378</v>
      </c>
      <c r="D33" s="745" t="s">
        <v>6298</v>
      </c>
      <c r="E33" s="745" t="s">
        <v>6299</v>
      </c>
      <c r="F33" s="761">
        <v>1</v>
      </c>
      <c r="G33" s="761">
        <v>1380</v>
      </c>
      <c r="H33" s="761">
        <v>1</v>
      </c>
      <c r="I33" s="761">
        <v>1380</v>
      </c>
      <c r="J33" s="761"/>
      <c r="K33" s="761"/>
      <c r="L33" s="761"/>
      <c r="M33" s="761"/>
      <c r="N33" s="761"/>
      <c r="O33" s="761"/>
      <c r="P33" s="750"/>
      <c r="Q33" s="762"/>
    </row>
    <row r="34" spans="1:17" ht="14.4" customHeight="1" x14ac:dyDescent="0.3">
      <c r="A34" s="743" t="s">
        <v>6274</v>
      </c>
      <c r="B34" s="745" t="s">
        <v>6275</v>
      </c>
      <c r="C34" s="745" t="s">
        <v>5378</v>
      </c>
      <c r="D34" s="745" t="s">
        <v>6300</v>
      </c>
      <c r="E34" s="745" t="s">
        <v>6301</v>
      </c>
      <c r="F34" s="761">
        <v>1</v>
      </c>
      <c r="G34" s="761">
        <v>1836</v>
      </c>
      <c r="H34" s="761">
        <v>1</v>
      </c>
      <c r="I34" s="761">
        <v>1836</v>
      </c>
      <c r="J34" s="761"/>
      <c r="K34" s="761"/>
      <c r="L34" s="761"/>
      <c r="M34" s="761"/>
      <c r="N34" s="761"/>
      <c r="O34" s="761"/>
      <c r="P34" s="750"/>
      <c r="Q34" s="762"/>
    </row>
    <row r="35" spans="1:17" ht="14.4" customHeight="1" x14ac:dyDescent="0.3">
      <c r="A35" s="743" t="s">
        <v>6274</v>
      </c>
      <c r="B35" s="745" t="s">
        <v>6275</v>
      </c>
      <c r="C35" s="745" t="s">
        <v>5378</v>
      </c>
      <c r="D35" s="745" t="s">
        <v>6302</v>
      </c>
      <c r="E35" s="745" t="s">
        <v>6303</v>
      </c>
      <c r="F35" s="761"/>
      <c r="G35" s="761"/>
      <c r="H35" s="761"/>
      <c r="I35" s="761"/>
      <c r="J35" s="761">
        <v>2</v>
      </c>
      <c r="K35" s="761">
        <v>1308</v>
      </c>
      <c r="L35" s="761"/>
      <c r="M35" s="761">
        <v>654</v>
      </c>
      <c r="N35" s="761">
        <v>5</v>
      </c>
      <c r="O35" s="761">
        <v>3279</v>
      </c>
      <c r="P35" s="750"/>
      <c r="Q35" s="762">
        <v>655.8</v>
      </c>
    </row>
    <row r="36" spans="1:17" ht="14.4" customHeight="1" x14ac:dyDescent="0.3">
      <c r="A36" s="743" t="s">
        <v>6274</v>
      </c>
      <c r="B36" s="745" t="s">
        <v>6275</v>
      </c>
      <c r="C36" s="745" t="s">
        <v>5378</v>
      </c>
      <c r="D36" s="745" t="s">
        <v>6304</v>
      </c>
      <c r="E36" s="745" t="s">
        <v>6305</v>
      </c>
      <c r="F36" s="761">
        <v>1</v>
      </c>
      <c r="G36" s="761">
        <v>1751</v>
      </c>
      <c r="H36" s="761">
        <v>1</v>
      </c>
      <c r="I36" s="761">
        <v>1751</v>
      </c>
      <c r="J36" s="761">
        <v>4</v>
      </c>
      <c r="K36" s="761">
        <v>7016</v>
      </c>
      <c r="L36" s="761">
        <v>4.0068532267275838</v>
      </c>
      <c r="M36" s="761">
        <v>1754</v>
      </c>
      <c r="N36" s="761">
        <v>5</v>
      </c>
      <c r="O36" s="761">
        <v>8788</v>
      </c>
      <c r="P36" s="750">
        <v>5.0188463735008568</v>
      </c>
      <c r="Q36" s="762">
        <v>1757.6</v>
      </c>
    </row>
    <row r="37" spans="1:17" ht="14.4" customHeight="1" x14ac:dyDescent="0.3">
      <c r="A37" s="743" t="s">
        <v>6274</v>
      </c>
      <c r="B37" s="745" t="s">
        <v>6275</v>
      </c>
      <c r="C37" s="745" t="s">
        <v>5378</v>
      </c>
      <c r="D37" s="745" t="s">
        <v>6306</v>
      </c>
      <c r="E37" s="745" t="s">
        <v>6307</v>
      </c>
      <c r="F37" s="761"/>
      <c r="G37" s="761"/>
      <c r="H37" s="761"/>
      <c r="I37" s="761"/>
      <c r="J37" s="761">
        <v>3</v>
      </c>
      <c r="K37" s="761">
        <v>1230</v>
      </c>
      <c r="L37" s="761"/>
      <c r="M37" s="761">
        <v>410</v>
      </c>
      <c r="N37" s="761"/>
      <c r="O37" s="761"/>
      <c r="P37" s="750"/>
      <c r="Q37" s="762"/>
    </row>
    <row r="38" spans="1:17" ht="14.4" customHeight="1" x14ac:dyDescent="0.3">
      <c r="A38" s="743" t="s">
        <v>6274</v>
      </c>
      <c r="B38" s="745" t="s">
        <v>6275</v>
      </c>
      <c r="C38" s="745" t="s">
        <v>5378</v>
      </c>
      <c r="D38" s="745" t="s">
        <v>6308</v>
      </c>
      <c r="E38" s="745" t="s">
        <v>6309</v>
      </c>
      <c r="F38" s="761"/>
      <c r="G38" s="761"/>
      <c r="H38" s="761"/>
      <c r="I38" s="761"/>
      <c r="J38" s="761">
        <v>1</v>
      </c>
      <c r="K38" s="761">
        <v>14328</v>
      </c>
      <c r="L38" s="761"/>
      <c r="M38" s="761">
        <v>14328</v>
      </c>
      <c r="N38" s="761">
        <v>1</v>
      </c>
      <c r="O38" s="761">
        <v>14336</v>
      </c>
      <c r="P38" s="750"/>
      <c r="Q38" s="762">
        <v>14336</v>
      </c>
    </row>
    <row r="39" spans="1:17" ht="14.4" customHeight="1" x14ac:dyDescent="0.3">
      <c r="A39" s="743" t="s">
        <v>6274</v>
      </c>
      <c r="B39" s="745" t="s">
        <v>6275</v>
      </c>
      <c r="C39" s="745" t="s">
        <v>5378</v>
      </c>
      <c r="D39" s="745" t="s">
        <v>6310</v>
      </c>
      <c r="E39" s="745" t="s">
        <v>6311</v>
      </c>
      <c r="F39" s="761"/>
      <c r="G39" s="761"/>
      <c r="H39" s="761"/>
      <c r="I39" s="761"/>
      <c r="J39" s="761"/>
      <c r="K39" s="761"/>
      <c r="L39" s="761"/>
      <c r="M39" s="761"/>
      <c r="N39" s="761">
        <v>3</v>
      </c>
      <c r="O39" s="761">
        <v>3870</v>
      </c>
      <c r="P39" s="750"/>
      <c r="Q39" s="762">
        <v>1290</v>
      </c>
    </row>
    <row r="40" spans="1:17" ht="14.4" customHeight="1" x14ac:dyDescent="0.3">
      <c r="A40" s="743" t="s">
        <v>6274</v>
      </c>
      <c r="B40" s="745" t="s">
        <v>6275</v>
      </c>
      <c r="C40" s="745" t="s">
        <v>5378</v>
      </c>
      <c r="D40" s="745" t="s">
        <v>6312</v>
      </c>
      <c r="E40" s="745" t="s">
        <v>6313</v>
      </c>
      <c r="F40" s="761"/>
      <c r="G40" s="761"/>
      <c r="H40" s="761"/>
      <c r="I40" s="761"/>
      <c r="J40" s="761">
        <v>2</v>
      </c>
      <c r="K40" s="761">
        <v>974</v>
      </c>
      <c r="L40" s="761"/>
      <c r="M40" s="761">
        <v>487</v>
      </c>
      <c r="N40" s="761">
        <v>5</v>
      </c>
      <c r="O40" s="761">
        <v>2441</v>
      </c>
      <c r="P40" s="750"/>
      <c r="Q40" s="762">
        <v>488.2</v>
      </c>
    </row>
    <row r="41" spans="1:17" ht="14.4" customHeight="1" x14ac:dyDescent="0.3">
      <c r="A41" s="743" t="s">
        <v>6274</v>
      </c>
      <c r="B41" s="745" t="s">
        <v>6275</v>
      </c>
      <c r="C41" s="745" t="s">
        <v>5378</v>
      </c>
      <c r="D41" s="745" t="s">
        <v>6314</v>
      </c>
      <c r="E41" s="745" t="s">
        <v>6315</v>
      </c>
      <c r="F41" s="761">
        <v>1</v>
      </c>
      <c r="G41" s="761">
        <v>2236</v>
      </c>
      <c r="H41" s="761">
        <v>1</v>
      </c>
      <c r="I41" s="761">
        <v>2236</v>
      </c>
      <c r="J41" s="761"/>
      <c r="K41" s="761"/>
      <c r="L41" s="761"/>
      <c r="M41" s="761"/>
      <c r="N41" s="761"/>
      <c r="O41" s="761"/>
      <c r="P41" s="750"/>
      <c r="Q41" s="762"/>
    </row>
    <row r="42" spans="1:17" ht="14.4" customHeight="1" x14ac:dyDescent="0.3">
      <c r="A42" s="743" t="s">
        <v>5633</v>
      </c>
      <c r="B42" s="745" t="s">
        <v>6316</v>
      </c>
      <c r="C42" s="745" t="s">
        <v>5378</v>
      </c>
      <c r="D42" s="745" t="s">
        <v>6317</v>
      </c>
      <c r="E42" s="745" t="s">
        <v>6318</v>
      </c>
      <c r="F42" s="761">
        <v>3</v>
      </c>
      <c r="G42" s="761">
        <v>69</v>
      </c>
      <c r="H42" s="761">
        <v>1</v>
      </c>
      <c r="I42" s="761">
        <v>23</v>
      </c>
      <c r="J42" s="761"/>
      <c r="K42" s="761"/>
      <c r="L42" s="761"/>
      <c r="M42" s="761"/>
      <c r="N42" s="761"/>
      <c r="O42" s="761"/>
      <c r="P42" s="750"/>
      <c r="Q42" s="762"/>
    </row>
    <row r="43" spans="1:17" ht="14.4" customHeight="1" x14ac:dyDescent="0.3">
      <c r="A43" s="743" t="s">
        <v>5633</v>
      </c>
      <c r="B43" s="745" t="s">
        <v>6316</v>
      </c>
      <c r="C43" s="745" t="s">
        <v>5378</v>
      </c>
      <c r="D43" s="745" t="s">
        <v>6319</v>
      </c>
      <c r="E43" s="745" t="s">
        <v>6320</v>
      </c>
      <c r="F43" s="761">
        <v>1</v>
      </c>
      <c r="G43" s="761">
        <v>1236</v>
      </c>
      <c r="H43" s="761">
        <v>1</v>
      </c>
      <c r="I43" s="761">
        <v>1236</v>
      </c>
      <c r="J43" s="761"/>
      <c r="K43" s="761"/>
      <c r="L43" s="761"/>
      <c r="M43" s="761"/>
      <c r="N43" s="761"/>
      <c r="O43" s="761"/>
      <c r="P43" s="750"/>
      <c r="Q43" s="762"/>
    </row>
    <row r="44" spans="1:17" ht="14.4" customHeight="1" x14ac:dyDescent="0.3">
      <c r="A44" s="743" t="s">
        <v>5633</v>
      </c>
      <c r="B44" s="745" t="s">
        <v>6316</v>
      </c>
      <c r="C44" s="745" t="s">
        <v>5378</v>
      </c>
      <c r="D44" s="745" t="s">
        <v>6321</v>
      </c>
      <c r="E44" s="745" t="s">
        <v>6322</v>
      </c>
      <c r="F44" s="761"/>
      <c r="G44" s="761"/>
      <c r="H44" s="761"/>
      <c r="I44" s="761"/>
      <c r="J44" s="761"/>
      <c r="K44" s="761"/>
      <c r="L44" s="761"/>
      <c r="M44" s="761"/>
      <c r="N44" s="761">
        <v>7</v>
      </c>
      <c r="O44" s="761">
        <v>65359</v>
      </c>
      <c r="P44" s="750"/>
      <c r="Q44" s="762">
        <v>9337</v>
      </c>
    </row>
    <row r="45" spans="1:17" ht="14.4" customHeight="1" x14ac:dyDescent="0.3">
      <c r="A45" s="743" t="s">
        <v>5633</v>
      </c>
      <c r="B45" s="745" t="s">
        <v>6316</v>
      </c>
      <c r="C45" s="745" t="s">
        <v>5378</v>
      </c>
      <c r="D45" s="745" t="s">
        <v>6323</v>
      </c>
      <c r="E45" s="745" t="s">
        <v>6324</v>
      </c>
      <c r="F45" s="761">
        <v>3</v>
      </c>
      <c r="G45" s="761">
        <v>1266</v>
      </c>
      <c r="H45" s="761">
        <v>1</v>
      </c>
      <c r="I45" s="761">
        <v>422</v>
      </c>
      <c r="J45" s="761"/>
      <c r="K45" s="761"/>
      <c r="L45" s="761"/>
      <c r="M45" s="761"/>
      <c r="N45" s="761"/>
      <c r="O45" s="761"/>
      <c r="P45" s="750"/>
      <c r="Q45" s="762"/>
    </row>
    <row r="46" spans="1:17" ht="14.4" customHeight="1" x14ac:dyDescent="0.3">
      <c r="A46" s="743" t="s">
        <v>5633</v>
      </c>
      <c r="B46" s="745" t="s">
        <v>6316</v>
      </c>
      <c r="C46" s="745" t="s">
        <v>5378</v>
      </c>
      <c r="D46" s="745" t="s">
        <v>6325</v>
      </c>
      <c r="E46" s="745" t="s">
        <v>6326</v>
      </c>
      <c r="F46" s="761">
        <v>3</v>
      </c>
      <c r="G46" s="761">
        <v>3000</v>
      </c>
      <c r="H46" s="761">
        <v>1</v>
      </c>
      <c r="I46" s="761">
        <v>1000</v>
      </c>
      <c r="J46" s="761"/>
      <c r="K46" s="761"/>
      <c r="L46" s="761"/>
      <c r="M46" s="761"/>
      <c r="N46" s="761"/>
      <c r="O46" s="761"/>
      <c r="P46" s="750"/>
      <c r="Q46" s="762"/>
    </row>
    <row r="47" spans="1:17" ht="14.4" customHeight="1" x14ac:dyDescent="0.3">
      <c r="A47" s="743" t="s">
        <v>5633</v>
      </c>
      <c r="B47" s="745" t="s">
        <v>6327</v>
      </c>
      <c r="C47" s="745" t="s">
        <v>5378</v>
      </c>
      <c r="D47" s="745" t="s">
        <v>6328</v>
      </c>
      <c r="E47" s="745" t="s">
        <v>6329</v>
      </c>
      <c r="F47" s="761">
        <v>24</v>
      </c>
      <c r="G47" s="761">
        <v>8400</v>
      </c>
      <c r="H47" s="761">
        <v>1</v>
      </c>
      <c r="I47" s="761">
        <v>350</v>
      </c>
      <c r="J47" s="761">
        <v>18</v>
      </c>
      <c r="K47" s="761">
        <v>6300</v>
      </c>
      <c r="L47" s="761">
        <v>0.75</v>
      </c>
      <c r="M47" s="761">
        <v>350</v>
      </c>
      <c r="N47" s="761">
        <v>56</v>
      </c>
      <c r="O47" s="761">
        <v>19640</v>
      </c>
      <c r="P47" s="750">
        <v>2.3380952380952382</v>
      </c>
      <c r="Q47" s="762">
        <v>350.71428571428572</v>
      </c>
    </row>
    <row r="48" spans="1:17" ht="14.4" customHeight="1" x14ac:dyDescent="0.3">
      <c r="A48" s="743" t="s">
        <v>5633</v>
      </c>
      <c r="B48" s="745" t="s">
        <v>6327</v>
      </c>
      <c r="C48" s="745" t="s">
        <v>5378</v>
      </c>
      <c r="D48" s="745" t="s">
        <v>6330</v>
      </c>
      <c r="E48" s="745" t="s">
        <v>6331</v>
      </c>
      <c r="F48" s="761">
        <v>781</v>
      </c>
      <c r="G48" s="761">
        <v>49984</v>
      </c>
      <c r="H48" s="761">
        <v>1</v>
      </c>
      <c r="I48" s="761">
        <v>64</v>
      </c>
      <c r="J48" s="761">
        <v>544</v>
      </c>
      <c r="K48" s="761">
        <v>35360</v>
      </c>
      <c r="L48" s="761">
        <v>0.70742637644046091</v>
      </c>
      <c r="M48" s="761">
        <v>65</v>
      </c>
      <c r="N48" s="761">
        <v>637</v>
      </c>
      <c r="O48" s="761">
        <v>41405</v>
      </c>
      <c r="P48" s="750">
        <v>0.82836507682458382</v>
      </c>
      <c r="Q48" s="762">
        <v>65</v>
      </c>
    </row>
    <row r="49" spans="1:17" ht="14.4" customHeight="1" x14ac:dyDescent="0.3">
      <c r="A49" s="743" t="s">
        <v>5633</v>
      </c>
      <c r="B49" s="745" t="s">
        <v>6327</v>
      </c>
      <c r="C49" s="745" t="s">
        <v>5378</v>
      </c>
      <c r="D49" s="745" t="s">
        <v>6332</v>
      </c>
      <c r="E49" s="745" t="s">
        <v>6333</v>
      </c>
      <c r="F49" s="761">
        <v>1</v>
      </c>
      <c r="G49" s="761">
        <v>542</v>
      </c>
      <c r="H49" s="761">
        <v>1</v>
      </c>
      <c r="I49" s="761">
        <v>542</v>
      </c>
      <c r="J49" s="761"/>
      <c r="K49" s="761"/>
      <c r="L49" s="761"/>
      <c r="M49" s="761"/>
      <c r="N49" s="761">
        <v>1</v>
      </c>
      <c r="O49" s="761">
        <v>544</v>
      </c>
      <c r="P49" s="750">
        <v>1.003690036900369</v>
      </c>
      <c r="Q49" s="762">
        <v>544</v>
      </c>
    </row>
    <row r="50" spans="1:17" ht="14.4" customHeight="1" x14ac:dyDescent="0.3">
      <c r="A50" s="743" t="s">
        <v>5633</v>
      </c>
      <c r="B50" s="745" t="s">
        <v>6327</v>
      </c>
      <c r="C50" s="745" t="s">
        <v>5378</v>
      </c>
      <c r="D50" s="745" t="s">
        <v>1646</v>
      </c>
      <c r="E50" s="745" t="s">
        <v>6334</v>
      </c>
      <c r="F50" s="761">
        <v>1</v>
      </c>
      <c r="G50" s="761">
        <v>589</v>
      </c>
      <c r="H50" s="761">
        <v>1</v>
      </c>
      <c r="I50" s="761">
        <v>589</v>
      </c>
      <c r="J50" s="761"/>
      <c r="K50" s="761"/>
      <c r="L50" s="761"/>
      <c r="M50" s="761"/>
      <c r="N50" s="761"/>
      <c r="O50" s="761"/>
      <c r="P50" s="750"/>
      <c r="Q50" s="762"/>
    </row>
    <row r="51" spans="1:17" ht="14.4" customHeight="1" x14ac:dyDescent="0.3">
      <c r="A51" s="743" t="s">
        <v>5633</v>
      </c>
      <c r="B51" s="745" t="s">
        <v>6327</v>
      </c>
      <c r="C51" s="745" t="s">
        <v>5378</v>
      </c>
      <c r="D51" s="745" t="s">
        <v>6335</v>
      </c>
      <c r="E51" s="745" t="s">
        <v>6336</v>
      </c>
      <c r="F51" s="761">
        <v>1</v>
      </c>
      <c r="G51" s="761">
        <v>614</v>
      </c>
      <c r="H51" s="761">
        <v>1</v>
      </c>
      <c r="I51" s="761">
        <v>614</v>
      </c>
      <c r="J51" s="761"/>
      <c r="K51" s="761"/>
      <c r="L51" s="761"/>
      <c r="M51" s="761"/>
      <c r="N51" s="761"/>
      <c r="O51" s="761"/>
      <c r="P51" s="750"/>
      <c r="Q51" s="762"/>
    </row>
    <row r="52" spans="1:17" ht="14.4" customHeight="1" x14ac:dyDescent="0.3">
      <c r="A52" s="743" t="s">
        <v>5633</v>
      </c>
      <c r="B52" s="745" t="s">
        <v>6327</v>
      </c>
      <c r="C52" s="745" t="s">
        <v>5378</v>
      </c>
      <c r="D52" s="745" t="s">
        <v>6337</v>
      </c>
      <c r="E52" s="745" t="s">
        <v>6338</v>
      </c>
      <c r="F52" s="761">
        <v>1</v>
      </c>
      <c r="G52" s="761">
        <v>675</v>
      </c>
      <c r="H52" s="761">
        <v>1</v>
      </c>
      <c r="I52" s="761">
        <v>675</v>
      </c>
      <c r="J52" s="761"/>
      <c r="K52" s="761"/>
      <c r="L52" s="761"/>
      <c r="M52" s="761"/>
      <c r="N52" s="761"/>
      <c r="O52" s="761"/>
      <c r="P52" s="750"/>
      <c r="Q52" s="762"/>
    </row>
    <row r="53" spans="1:17" ht="14.4" customHeight="1" x14ac:dyDescent="0.3">
      <c r="A53" s="743" t="s">
        <v>5633</v>
      </c>
      <c r="B53" s="745" t="s">
        <v>6327</v>
      </c>
      <c r="C53" s="745" t="s">
        <v>5378</v>
      </c>
      <c r="D53" s="745" t="s">
        <v>6339</v>
      </c>
      <c r="E53" s="745" t="s">
        <v>6340</v>
      </c>
      <c r="F53" s="761">
        <v>22</v>
      </c>
      <c r="G53" s="761">
        <v>506</v>
      </c>
      <c r="H53" s="761">
        <v>1</v>
      </c>
      <c r="I53" s="761">
        <v>23</v>
      </c>
      <c r="J53" s="761">
        <v>13</v>
      </c>
      <c r="K53" s="761">
        <v>299</v>
      </c>
      <c r="L53" s="761">
        <v>0.59090909090909094</v>
      </c>
      <c r="M53" s="761">
        <v>23</v>
      </c>
      <c r="N53" s="761">
        <v>14</v>
      </c>
      <c r="O53" s="761">
        <v>332</v>
      </c>
      <c r="P53" s="750">
        <v>0.65612648221343872</v>
      </c>
      <c r="Q53" s="762">
        <v>23.714285714285715</v>
      </c>
    </row>
    <row r="54" spans="1:17" ht="14.4" customHeight="1" x14ac:dyDescent="0.3">
      <c r="A54" s="743" t="s">
        <v>5633</v>
      </c>
      <c r="B54" s="745" t="s">
        <v>6327</v>
      </c>
      <c r="C54" s="745" t="s">
        <v>5378</v>
      </c>
      <c r="D54" s="745" t="s">
        <v>6341</v>
      </c>
      <c r="E54" s="745" t="s">
        <v>6342</v>
      </c>
      <c r="F54" s="761">
        <v>3</v>
      </c>
      <c r="G54" s="761">
        <v>162</v>
      </c>
      <c r="H54" s="761">
        <v>1</v>
      </c>
      <c r="I54" s="761">
        <v>54</v>
      </c>
      <c r="J54" s="761">
        <v>3</v>
      </c>
      <c r="K54" s="761">
        <v>162</v>
      </c>
      <c r="L54" s="761">
        <v>1</v>
      </c>
      <c r="M54" s="761">
        <v>54</v>
      </c>
      <c r="N54" s="761">
        <v>2</v>
      </c>
      <c r="O54" s="761">
        <v>108</v>
      </c>
      <c r="P54" s="750">
        <v>0.66666666666666663</v>
      </c>
      <c r="Q54" s="762">
        <v>54</v>
      </c>
    </row>
    <row r="55" spans="1:17" ht="14.4" customHeight="1" x14ac:dyDescent="0.3">
      <c r="A55" s="743" t="s">
        <v>5633</v>
      </c>
      <c r="B55" s="745" t="s">
        <v>6327</v>
      </c>
      <c r="C55" s="745" t="s">
        <v>5378</v>
      </c>
      <c r="D55" s="745" t="s">
        <v>6343</v>
      </c>
      <c r="E55" s="745" t="s">
        <v>6344</v>
      </c>
      <c r="F55" s="761">
        <v>345</v>
      </c>
      <c r="G55" s="761">
        <v>26565</v>
      </c>
      <c r="H55" s="761">
        <v>1</v>
      </c>
      <c r="I55" s="761">
        <v>77</v>
      </c>
      <c r="J55" s="761">
        <v>273</v>
      </c>
      <c r="K55" s="761">
        <v>21021</v>
      </c>
      <c r="L55" s="761">
        <v>0.79130434782608694</v>
      </c>
      <c r="M55" s="761">
        <v>77</v>
      </c>
      <c r="N55" s="761">
        <v>263</v>
      </c>
      <c r="O55" s="761">
        <v>20251</v>
      </c>
      <c r="P55" s="750">
        <v>0.76231884057971011</v>
      </c>
      <c r="Q55" s="762">
        <v>77</v>
      </c>
    </row>
    <row r="56" spans="1:17" ht="14.4" customHeight="1" x14ac:dyDescent="0.3">
      <c r="A56" s="743" t="s">
        <v>5633</v>
      </c>
      <c r="B56" s="745" t="s">
        <v>6327</v>
      </c>
      <c r="C56" s="745" t="s">
        <v>5378</v>
      </c>
      <c r="D56" s="745" t="s">
        <v>6345</v>
      </c>
      <c r="E56" s="745" t="s">
        <v>6346</v>
      </c>
      <c r="F56" s="761">
        <v>120</v>
      </c>
      <c r="G56" s="761">
        <v>2640</v>
      </c>
      <c r="H56" s="761">
        <v>1</v>
      </c>
      <c r="I56" s="761">
        <v>22</v>
      </c>
      <c r="J56" s="761">
        <v>71</v>
      </c>
      <c r="K56" s="761">
        <v>1562</v>
      </c>
      <c r="L56" s="761">
        <v>0.59166666666666667</v>
      </c>
      <c r="M56" s="761">
        <v>22</v>
      </c>
      <c r="N56" s="761">
        <v>85</v>
      </c>
      <c r="O56" s="761">
        <v>1934</v>
      </c>
      <c r="P56" s="750">
        <v>0.73257575757575755</v>
      </c>
      <c r="Q56" s="762">
        <v>22.752941176470589</v>
      </c>
    </row>
    <row r="57" spans="1:17" ht="14.4" customHeight="1" x14ac:dyDescent="0.3">
      <c r="A57" s="743" t="s">
        <v>5633</v>
      </c>
      <c r="B57" s="745" t="s">
        <v>6327</v>
      </c>
      <c r="C57" s="745" t="s">
        <v>5378</v>
      </c>
      <c r="D57" s="745" t="s">
        <v>6347</v>
      </c>
      <c r="E57" s="745" t="s">
        <v>6348</v>
      </c>
      <c r="F57" s="761"/>
      <c r="G57" s="761"/>
      <c r="H57" s="761"/>
      <c r="I57" s="761"/>
      <c r="J57" s="761"/>
      <c r="K57" s="761"/>
      <c r="L57" s="761"/>
      <c r="M57" s="761"/>
      <c r="N57" s="761">
        <v>1</v>
      </c>
      <c r="O57" s="761">
        <v>628</v>
      </c>
      <c r="P57" s="750"/>
      <c r="Q57" s="762">
        <v>628</v>
      </c>
    </row>
    <row r="58" spans="1:17" ht="14.4" customHeight="1" x14ac:dyDescent="0.3">
      <c r="A58" s="743" t="s">
        <v>5633</v>
      </c>
      <c r="B58" s="745" t="s">
        <v>6327</v>
      </c>
      <c r="C58" s="745" t="s">
        <v>5378</v>
      </c>
      <c r="D58" s="745" t="s">
        <v>6349</v>
      </c>
      <c r="E58" s="745" t="s">
        <v>6350</v>
      </c>
      <c r="F58" s="761">
        <v>22</v>
      </c>
      <c r="G58" s="761">
        <v>4598</v>
      </c>
      <c r="H58" s="761">
        <v>1</v>
      </c>
      <c r="I58" s="761">
        <v>209</v>
      </c>
      <c r="J58" s="761">
        <v>13</v>
      </c>
      <c r="K58" s="761">
        <v>2717</v>
      </c>
      <c r="L58" s="761">
        <v>0.59090909090909094</v>
      </c>
      <c r="M58" s="761">
        <v>209</v>
      </c>
      <c r="N58" s="761"/>
      <c r="O58" s="761"/>
      <c r="P58" s="750"/>
      <c r="Q58" s="762"/>
    </row>
    <row r="59" spans="1:17" ht="14.4" customHeight="1" x14ac:dyDescent="0.3">
      <c r="A59" s="743" t="s">
        <v>5633</v>
      </c>
      <c r="B59" s="745" t="s">
        <v>6327</v>
      </c>
      <c r="C59" s="745" t="s">
        <v>5378</v>
      </c>
      <c r="D59" s="745" t="s">
        <v>6351</v>
      </c>
      <c r="E59" s="745" t="s">
        <v>6352</v>
      </c>
      <c r="F59" s="761">
        <v>4</v>
      </c>
      <c r="G59" s="761">
        <v>264</v>
      </c>
      <c r="H59" s="761">
        <v>1</v>
      </c>
      <c r="I59" s="761">
        <v>66</v>
      </c>
      <c r="J59" s="761">
        <v>19</v>
      </c>
      <c r="K59" s="761">
        <v>1254</v>
      </c>
      <c r="L59" s="761">
        <v>4.75</v>
      </c>
      <c r="M59" s="761">
        <v>66</v>
      </c>
      <c r="N59" s="761">
        <v>11</v>
      </c>
      <c r="O59" s="761">
        <v>726</v>
      </c>
      <c r="P59" s="750">
        <v>2.75</v>
      </c>
      <c r="Q59" s="762">
        <v>66</v>
      </c>
    </row>
    <row r="60" spans="1:17" ht="14.4" customHeight="1" x14ac:dyDescent="0.3">
      <c r="A60" s="743" t="s">
        <v>5633</v>
      </c>
      <c r="B60" s="745" t="s">
        <v>6327</v>
      </c>
      <c r="C60" s="745" t="s">
        <v>5378</v>
      </c>
      <c r="D60" s="745" t="s">
        <v>6353</v>
      </c>
      <c r="E60" s="745" t="s">
        <v>6354</v>
      </c>
      <c r="F60" s="761">
        <v>15</v>
      </c>
      <c r="G60" s="761">
        <v>5205</v>
      </c>
      <c r="H60" s="761">
        <v>1</v>
      </c>
      <c r="I60" s="761">
        <v>347</v>
      </c>
      <c r="J60" s="761"/>
      <c r="K60" s="761"/>
      <c r="L60" s="761"/>
      <c r="M60" s="761"/>
      <c r="N60" s="761"/>
      <c r="O60" s="761"/>
      <c r="P60" s="750"/>
      <c r="Q60" s="762"/>
    </row>
    <row r="61" spans="1:17" ht="14.4" customHeight="1" x14ac:dyDescent="0.3">
      <c r="A61" s="743" t="s">
        <v>5633</v>
      </c>
      <c r="B61" s="745" t="s">
        <v>6327</v>
      </c>
      <c r="C61" s="745" t="s">
        <v>5378</v>
      </c>
      <c r="D61" s="745" t="s">
        <v>6355</v>
      </c>
      <c r="E61" s="745" t="s">
        <v>6356</v>
      </c>
      <c r="F61" s="761">
        <v>96</v>
      </c>
      <c r="G61" s="761">
        <v>2208</v>
      </c>
      <c r="H61" s="761">
        <v>1</v>
      </c>
      <c r="I61" s="761">
        <v>23</v>
      </c>
      <c r="J61" s="761">
        <v>58</v>
      </c>
      <c r="K61" s="761">
        <v>1392</v>
      </c>
      <c r="L61" s="761">
        <v>0.63043478260869568</v>
      </c>
      <c r="M61" s="761">
        <v>24</v>
      </c>
      <c r="N61" s="761">
        <v>71</v>
      </c>
      <c r="O61" s="761">
        <v>1704</v>
      </c>
      <c r="P61" s="750">
        <v>0.77173913043478259</v>
      </c>
      <c r="Q61" s="762">
        <v>24</v>
      </c>
    </row>
    <row r="62" spans="1:17" ht="14.4" customHeight="1" x14ac:dyDescent="0.3">
      <c r="A62" s="743" t="s">
        <v>5633</v>
      </c>
      <c r="B62" s="745" t="s">
        <v>6327</v>
      </c>
      <c r="C62" s="745" t="s">
        <v>5378</v>
      </c>
      <c r="D62" s="745" t="s">
        <v>6357</v>
      </c>
      <c r="E62" s="745" t="s">
        <v>6358</v>
      </c>
      <c r="F62" s="761">
        <v>1</v>
      </c>
      <c r="G62" s="761">
        <v>737</v>
      </c>
      <c r="H62" s="761">
        <v>1</v>
      </c>
      <c r="I62" s="761">
        <v>737</v>
      </c>
      <c r="J62" s="761"/>
      <c r="K62" s="761"/>
      <c r="L62" s="761"/>
      <c r="M62" s="761"/>
      <c r="N62" s="761"/>
      <c r="O62" s="761"/>
      <c r="P62" s="750"/>
      <c r="Q62" s="762"/>
    </row>
    <row r="63" spans="1:17" ht="14.4" customHeight="1" x14ac:dyDescent="0.3">
      <c r="A63" s="743" t="s">
        <v>5633</v>
      </c>
      <c r="B63" s="745" t="s">
        <v>6327</v>
      </c>
      <c r="C63" s="745" t="s">
        <v>5378</v>
      </c>
      <c r="D63" s="745" t="s">
        <v>6359</v>
      </c>
      <c r="E63" s="745" t="s">
        <v>6360</v>
      </c>
      <c r="F63" s="761">
        <v>2</v>
      </c>
      <c r="G63" s="761">
        <v>360</v>
      </c>
      <c r="H63" s="761">
        <v>1</v>
      </c>
      <c r="I63" s="761">
        <v>180</v>
      </c>
      <c r="J63" s="761">
        <v>1</v>
      </c>
      <c r="K63" s="761">
        <v>180</v>
      </c>
      <c r="L63" s="761">
        <v>0.5</v>
      </c>
      <c r="M63" s="761">
        <v>180</v>
      </c>
      <c r="N63" s="761">
        <v>2</v>
      </c>
      <c r="O63" s="761">
        <v>360</v>
      </c>
      <c r="P63" s="750">
        <v>1</v>
      </c>
      <c r="Q63" s="762">
        <v>180</v>
      </c>
    </row>
    <row r="64" spans="1:17" ht="14.4" customHeight="1" x14ac:dyDescent="0.3">
      <c r="A64" s="743" t="s">
        <v>5633</v>
      </c>
      <c r="B64" s="745" t="s">
        <v>6327</v>
      </c>
      <c r="C64" s="745" t="s">
        <v>5378</v>
      </c>
      <c r="D64" s="745" t="s">
        <v>6361</v>
      </c>
      <c r="E64" s="745" t="s">
        <v>6362</v>
      </c>
      <c r="F64" s="761">
        <v>1</v>
      </c>
      <c r="G64" s="761">
        <v>253</v>
      </c>
      <c r="H64" s="761">
        <v>1</v>
      </c>
      <c r="I64" s="761">
        <v>253</v>
      </c>
      <c r="J64" s="761">
        <v>6</v>
      </c>
      <c r="K64" s="761">
        <v>1518</v>
      </c>
      <c r="L64" s="761">
        <v>6</v>
      </c>
      <c r="M64" s="761">
        <v>253</v>
      </c>
      <c r="N64" s="761">
        <v>19</v>
      </c>
      <c r="O64" s="761">
        <v>4807</v>
      </c>
      <c r="P64" s="750">
        <v>19</v>
      </c>
      <c r="Q64" s="762">
        <v>253</v>
      </c>
    </row>
    <row r="65" spans="1:17" ht="14.4" customHeight="1" x14ac:dyDescent="0.3">
      <c r="A65" s="743" t="s">
        <v>5633</v>
      </c>
      <c r="B65" s="745" t="s">
        <v>6327</v>
      </c>
      <c r="C65" s="745" t="s">
        <v>5378</v>
      </c>
      <c r="D65" s="745" t="s">
        <v>6363</v>
      </c>
      <c r="E65" s="745" t="s">
        <v>6364</v>
      </c>
      <c r="F65" s="761">
        <v>1</v>
      </c>
      <c r="G65" s="761">
        <v>264</v>
      </c>
      <c r="H65" s="761">
        <v>1</v>
      </c>
      <c r="I65" s="761">
        <v>264</v>
      </c>
      <c r="J65" s="761"/>
      <c r="K65" s="761"/>
      <c r="L65" s="761"/>
      <c r="M65" s="761"/>
      <c r="N65" s="761"/>
      <c r="O65" s="761"/>
      <c r="P65" s="750"/>
      <c r="Q65" s="762"/>
    </row>
    <row r="66" spans="1:17" ht="14.4" customHeight="1" x14ac:dyDescent="0.3">
      <c r="A66" s="743" t="s">
        <v>5633</v>
      </c>
      <c r="B66" s="745" t="s">
        <v>6327</v>
      </c>
      <c r="C66" s="745" t="s">
        <v>5378</v>
      </c>
      <c r="D66" s="745" t="s">
        <v>6365</v>
      </c>
      <c r="E66" s="745" t="s">
        <v>6366</v>
      </c>
      <c r="F66" s="761">
        <v>1</v>
      </c>
      <c r="G66" s="761">
        <v>189</v>
      </c>
      <c r="H66" s="761">
        <v>1</v>
      </c>
      <c r="I66" s="761">
        <v>189</v>
      </c>
      <c r="J66" s="761">
        <v>1</v>
      </c>
      <c r="K66" s="761">
        <v>189</v>
      </c>
      <c r="L66" s="761">
        <v>1</v>
      </c>
      <c r="M66" s="761">
        <v>189</v>
      </c>
      <c r="N66" s="761"/>
      <c r="O66" s="761"/>
      <c r="P66" s="750"/>
      <c r="Q66" s="762"/>
    </row>
    <row r="67" spans="1:17" ht="14.4" customHeight="1" x14ac:dyDescent="0.3">
      <c r="A67" s="743" t="s">
        <v>5633</v>
      </c>
      <c r="B67" s="745" t="s">
        <v>6327</v>
      </c>
      <c r="C67" s="745" t="s">
        <v>5378</v>
      </c>
      <c r="D67" s="745" t="s">
        <v>6367</v>
      </c>
      <c r="E67" s="745" t="s">
        <v>6368</v>
      </c>
      <c r="F67" s="761">
        <v>4</v>
      </c>
      <c r="G67" s="761">
        <v>864</v>
      </c>
      <c r="H67" s="761">
        <v>1</v>
      </c>
      <c r="I67" s="761">
        <v>216</v>
      </c>
      <c r="J67" s="761">
        <v>4</v>
      </c>
      <c r="K67" s="761">
        <v>864</v>
      </c>
      <c r="L67" s="761">
        <v>1</v>
      </c>
      <c r="M67" s="761">
        <v>216</v>
      </c>
      <c r="N67" s="761">
        <v>2</v>
      </c>
      <c r="O67" s="761">
        <v>432</v>
      </c>
      <c r="P67" s="750">
        <v>0.5</v>
      </c>
      <c r="Q67" s="762">
        <v>216</v>
      </c>
    </row>
    <row r="68" spans="1:17" ht="14.4" customHeight="1" x14ac:dyDescent="0.3">
      <c r="A68" s="743" t="s">
        <v>5633</v>
      </c>
      <c r="B68" s="745" t="s">
        <v>6327</v>
      </c>
      <c r="C68" s="745" t="s">
        <v>5378</v>
      </c>
      <c r="D68" s="745" t="s">
        <v>6369</v>
      </c>
      <c r="E68" s="745" t="s">
        <v>6370</v>
      </c>
      <c r="F68" s="761">
        <v>1</v>
      </c>
      <c r="G68" s="761">
        <v>35</v>
      </c>
      <c r="H68" s="761">
        <v>1</v>
      </c>
      <c r="I68" s="761">
        <v>35</v>
      </c>
      <c r="J68" s="761"/>
      <c r="K68" s="761"/>
      <c r="L68" s="761"/>
      <c r="M68" s="761"/>
      <c r="N68" s="761"/>
      <c r="O68" s="761"/>
      <c r="P68" s="750"/>
      <c r="Q68" s="762"/>
    </row>
    <row r="69" spans="1:17" ht="14.4" customHeight="1" x14ac:dyDescent="0.3">
      <c r="A69" s="743" t="s">
        <v>5633</v>
      </c>
      <c r="B69" s="745" t="s">
        <v>6327</v>
      </c>
      <c r="C69" s="745" t="s">
        <v>5378</v>
      </c>
      <c r="D69" s="745" t="s">
        <v>6371</v>
      </c>
      <c r="E69" s="745" t="s">
        <v>6372</v>
      </c>
      <c r="F69" s="761">
        <v>1</v>
      </c>
      <c r="G69" s="761">
        <v>589</v>
      </c>
      <c r="H69" s="761">
        <v>1</v>
      </c>
      <c r="I69" s="761">
        <v>589</v>
      </c>
      <c r="J69" s="761"/>
      <c r="K69" s="761"/>
      <c r="L69" s="761"/>
      <c r="M69" s="761"/>
      <c r="N69" s="761"/>
      <c r="O69" s="761"/>
      <c r="P69" s="750"/>
      <c r="Q69" s="762"/>
    </row>
    <row r="70" spans="1:17" ht="14.4" customHeight="1" x14ac:dyDescent="0.3">
      <c r="A70" s="743" t="s">
        <v>5633</v>
      </c>
      <c r="B70" s="745" t="s">
        <v>6327</v>
      </c>
      <c r="C70" s="745" t="s">
        <v>5378</v>
      </c>
      <c r="D70" s="745" t="s">
        <v>6373</v>
      </c>
      <c r="E70" s="745" t="s">
        <v>6374</v>
      </c>
      <c r="F70" s="761">
        <v>2</v>
      </c>
      <c r="G70" s="761">
        <v>100</v>
      </c>
      <c r="H70" s="761">
        <v>1</v>
      </c>
      <c r="I70" s="761">
        <v>50</v>
      </c>
      <c r="J70" s="761">
        <v>3</v>
      </c>
      <c r="K70" s="761">
        <v>150</v>
      </c>
      <c r="L70" s="761">
        <v>1.5</v>
      </c>
      <c r="M70" s="761">
        <v>50</v>
      </c>
      <c r="N70" s="761">
        <v>1</v>
      </c>
      <c r="O70" s="761">
        <v>50</v>
      </c>
      <c r="P70" s="750">
        <v>0.5</v>
      </c>
      <c r="Q70" s="762">
        <v>50</v>
      </c>
    </row>
    <row r="71" spans="1:17" ht="14.4" customHeight="1" x14ac:dyDescent="0.3">
      <c r="A71" s="743" t="s">
        <v>5633</v>
      </c>
      <c r="B71" s="745" t="s">
        <v>6327</v>
      </c>
      <c r="C71" s="745" t="s">
        <v>5378</v>
      </c>
      <c r="D71" s="745" t="s">
        <v>6375</v>
      </c>
      <c r="E71" s="745" t="s">
        <v>6376</v>
      </c>
      <c r="F71" s="761">
        <v>2</v>
      </c>
      <c r="G71" s="761">
        <v>1088</v>
      </c>
      <c r="H71" s="761">
        <v>1</v>
      </c>
      <c r="I71" s="761">
        <v>544</v>
      </c>
      <c r="J71" s="761"/>
      <c r="K71" s="761"/>
      <c r="L71" s="761"/>
      <c r="M71" s="761"/>
      <c r="N71" s="761">
        <v>1</v>
      </c>
      <c r="O71" s="761">
        <v>546</v>
      </c>
      <c r="P71" s="750">
        <v>0.50183823529411764</v>
      </c>
      <c r="Q71" s="762">
        <v>546</v>
      </c>
    </row>
    <row r="72" spans="1:17" ht="14.4" customHeight="1" x14ac:dyDescent="0.3">
      <c r="A72" s="743" t="s">
        <v>5633</v>
      </c>
      <c r="B72" s="745" t="s">
        <v>6327</v>
      </c>
      <c r="C72" s="745" t="s">
        <v>5378</v>
      </c>
      <c r="D72" s="745" t="s">
        <v>6377</v>
      </c>
      <c r="E72" s="745" t="s">
        <v>6378</v>
      </c>
      <c r="F72" s="761">
        <v>1</v>
      </c>
      <c r="G72" s="761">
        <v>734</v>
      </c>
      <c r="H72" s="761">
        <v>1</v>
      </c>
      <c r="I72" s="761">
        <v>734</v>
      </c>
      <c r="J72" s="761"/>
      <c r="K72" s="761"/>
      <c r="L72" s="761"/>
      <c r="M72" s="761"/>
      <c r="N72" s="761"/>
      <c r="O72" s="761"/>
      <c r="P72" s="750"/>
      <c r="Q72" s="762"/>
    </row>
    <row r="73" spans="1:17" ht="14.4" customHeight="1" x14ac:dyDescent="0.3">
      <c r="A73" s="743" t="s">
        <v>5633</v>
      </c>
      <c r="B73" s="745" t="s">
        <v>6327</v>
      </c>
      <c r="C73" s="745" t="s">
        <v>5378</v>
      </c>
      <c r="D73" s="745" t="s">
        <v>6379</v>
      </c>
      <c r="E73" s="745" t="s">
        <v>6380</v>
      </c>
      <c r="F73" s="761">
        <v>1</v>
      </c>
      <c r="G73" s="761">
        <v>326</v>
      </c>
      <c r="H73" s="761">
        <v>1</v>
      </c>
      <c r="I73" s="761">
        <v>326</v>
      </c>
      <c r="J73" s="761"/>
      <c r="K73" s="761"/>
      <c r="L73" s="761"/>
      <c r="M73" s="761"/>
      <c r="N73" s="761">
        <v>1</v>
      </c>
      <c r="O73" s="761">
        <v>327</v>
      </c>
      <c r="P73" s="750">
        <v>1.0030674846625767</v>
      </c>
      <c r="Q73" s="762">
        <v>327</v>
      </c>
    </row>
    <row r="74" spans="1:17" ht="14.4" customHeight="1" x14ac:dyDescent="0.3">
      <c r="A74" s="743" t="s">
        <v>5633</v>
      </c>
      <c r="B74" s="745" t="s">
        <v>6327</v>
      </c>
      <c r="C74" s="745" t="s">
        <v>5378</v>
      </c>
      <c r="D74" s="745" t="s">
        <v>6381</v>
      </c>
      <c r="E74" s="745" t="s">
        <v>6382</v>
      </c>
      <c r="F74" s="761">
        <v>1</v>
      </c>
      <c r="G74" s="761">
        <v>344</v>
      </c>
      <c r="H74" s="761">
        <v>1</v>
      </c>
      <c r="I74" s="761">
        <v>344</v>
      </c>
      <c r="J74" s="761"/>
      <c r="K74" s="761"/>
      <c r="L74" s="761"/>
      <c r="M74" s="761"/>
      <c r="N74" s="761"/>
      <c r="O74" s="761"/>
      <c r="P74" s="750"/>
      <c r="Q74" s="762"/>
    </row>
    <row r="75" spans="1:17" ht="14.4" customHeight="1" x14ac:dyDescent="0.3">
      <c r="A75" s="743" t="s">
        <v>5633</v>
      </c>
      <c r="B75" s="745" t="s">
        <v>6327</v>
      </c>
      <c r="C75" s="745" t="s">
        <v>5378</v>
      </c>
      <c r="D75" s="745" t="s">
        <v>6383</v>
      </c>
      <c r="E75" s="745" t="s">
        <v>6384</v>
      </c>
      <c r="F75" s="761"/>
      <c r="G75" s="761"/>
      <c r="H75" s="761"/>
      <c r="I75" s="761"/>
      <c r="J75" s="761"/>
      <c r="K75" s="761"/>
      <c r="L75" s="761"/>
      <c r="M75" s="761"/>
      <c r="N75" s="761">
        <v>1</v>
      </c>
      <c r="O75" s="761">
        <v>231</v>
      </c>
      <c r="P75" s="750"/>
      <c r="Q75" s="762">
        <v>231</v>
      </c>
    </row>
    <row r="76" spans="1:17" ht="14.4" customHeight="1" x14ac:dyDescent="0.3">
      <c r="A76" s="743" t="s">
        <v>5633</v>
      </c>
      <c r="B76" s="745" t="s">
        <v>6327</v>
      </c>
      <c r="C76" s="745" t="s">
        <v>5378</v>
      </c>
      <c r="D76" s="745" t="s">
        <v>6385</v>
      </c>
      <c r="E76" s="745" t="s">
        <v>6386</v>
      </c>
      <c r="F76" s="761">
        <v>1</v>
      </c>
      <c r="G76" s="761">
        <v>649</v>
      </c>
      <c r="H76" s="761">
        <v>1</v>
      </c>
      <c r="I76" s="761">
        <v>649</v>
      </c>
      <c r="J76" s="761"/>
      <c r="K76" s="761"/>
      <c r="L76" s="761"/>
      <c r="M76" s="761"/>
      <c r="N76" s="761">
        <v>1</v>
      </c>
      <c r="O76" s="761">
        <v>651</v>
      </c>
      <c r="P76" s="750">
        <v>1.0030816640986133</v>
      </c>
      <c r="Q76" s="762">
        <v>651</v>
      </c>
    </row>
    <row r="77" spans="1:17" ht="14.4" customHeight="1" x14ac:dyDescent="0.3">
      <c r="A77" s="743" t="s">
        <v>5633</v>
      </c>
      <c r="B77" s="745" t="s">
        <v>6327</v>
      </c>
      <c r="C77" s="745" t="s">
        <v>5378</v>
      </c>
      <c r="D77" s="745" t="s">
        <v>6387</v>
      </c>
      <c r="E77" s="745" t="s">
        <v>6388</v>
      </c>
      <c r="F77" s="761">
        <v>1</v>
      </c>
      <c r="G77" s="761">
        <v>384</v>
      </c>
      <c r="H77" s="761">
        <v>1</v>
      </c>
      <c r="I77" s="761">
        <v>384</v>
      </c>
      <c r="J77" s="761">
        <v>6</v>
      </c>
      <c r="K77" s="761">
        <v>2310</v>
      </c>
      <c r="L77" s="761">
        <v>6.015625</v>
      </c>
      <c r="M77" s="761">
        <v>385</v>
      </c>
      <c r="N77" s="761"/>
      <c r="O77" s="761"/>
      <c r="P77" s="750"/>
      <c r="Q77" s="762"/>
    </row>
    <row r="78" spans="1:17" ht="14.4" customHeight="1" x14ac:dyDescent="0.3">
      <c r="A78" s="743" t="s">
        <v>5633</v>
      </c>
      <c r="B78" s="745" t="s">
        <v>6327</v>
      </c>
      <c r="C78" s="745" t="s">
        <v>5378</v>
      </c>
      <c r="D78" s="745" t="s">
        <v>6389</v>
      </c>
      <c r="E78" s="745" t="s">
        <v>6390</v>
      </c>
      <c r="F78" s="761"/>
      <c r="G78" s="761"/>
      <c r="H78" s="761"/>
      <c r="I78" s="761"/>
      <c r="J78" s="761"/>
      <c r="K78" s="761"/>
      <c r="L78" s="761"/>
      <c r="M78" s="761"/>
      <c r="N78" s="761">
        <v>1</v>
      </c>
      <c r="O78" s="761">
        <v>222</v>
      </c>
      <c r="P78" s="750"/>
      <c r="Q78" s="762">
        <v>222</v>
      </c>
    </row>
    <row r="79" spans="1:17" ht="14.4" customHeight="1" x14ac:dyDescent="0.3">
      <c r="A79" s="743" t="s">
        <v>5633</v>
      </c>
      <c r="B79" s="745" t="s">
        <v>6327</v>
      </c>
      <c r="C79" s="745" t="s">
        <v>5378</v>
      </c>
      <c r="D79" s="745" t="s">
        <v>6391</v>
      </c>
      <c r="E79" s="745" t="s">
        <v>6392</v>
      </c>
      <c r="F79" s="761">
        <v>1</v>
      </c>
      <c r="G79" s="761">
        <v>563</v>
      </c>
      <c r="H79" s="761">
        <v>1</v>
      </c>
      <c r="I79" s="761">
        <v>563</v>
      </c>
      <c r="J79" s="761"/>
      <c r="K79" s="761"/>
      <c r="L79" s="761"/>
      <c r="M79" s="761"/>
      <c r="N79" s="761">
        <v>1</v>
      </c>
      <c r="O79" s="761">
        <v>565</v>
      </c>
      <c r="P79" s="750">
        <v>1.0035523978685612</v>
      </c>
      <c r="Q79" s="762">
        <v>565</v>
      </c>
    </row>
    <row r="80" spans="1:17" ht="14.4" customHeight="1" x14ac:dyDescent="0.3">
      <c r="A80" s="743" t="s">
        <v>6393</v>
      </c>
      <c r="B80" s="745" t="s">
        <v>6394</v>
      </c>
      <c r="C80" s="745" t="s">
        <v>5378</v>
      </c>
      <c r="D80" s="745" t="s">
        <v>6395</v>
      </c>
      <c r="E80" s="745" t="s">
        <v>6396</v>
      </c>
      <c r="F80" s="761">
        <v>49</v>
      </c>
      <c r="G80" s="761">
        <v>1323</v>
      </c>
      <c r="H80" s="761">
        <v>1</v>
      </c>
      <c r="I80" s="761">
        <v>27</v>
      </c>
      <c r="J80" s="761">
        <v>44</v>
      </c>
      <c r="K80" s="761">
        <v>1188</v>
      </c>
      <c r="L80" s="761">
        <v>0.89795918367346939</v>
      </c>
      <c r="M80" s="761">
        <v>27</v>
      </c>
      <c r="N80" s="761">
        <v>50</v>
      </c>
      <c r="O80" s="761">
        <v>1350</v>
      </c>
      <c r="P80" s="750">
        <v>1.0204081632653061</v>
      </c>
      <c r="Q80" s="762">
        <v>27</v>
      </c>
    </row>
    <row r="81" spans="1:17" ht="14.4" customHeight="1" x14ac:dyDescent="0.3">
      <c r="A81" s="743" t="s">
        <v>6393</v>
      </c>
      <c r="B81" s="745" t="s">
        <v>6394</v>
      </c>
      <c r="C81" s="745" t="s">
        <v>5378</v>
      </c>
      <c r="D81" s="745" t="s">
        <v>6397</v>
      </c>
      <c r="E81" s="745" t="s">
        <v>6398</v>
      </c>
      <c r="F81" s="761">
        <v>13</v>
      </c>
      <c r="G81" s="761">
        <v>702</v>
      </c>
      <c r="H81" s="761">
        <v>1</v>
      </c>
      <c r="I81" s="761">
        <v>54</v>
      </c>
      <c r="J81" s="761">
        <v>14</v>
      </c>
      <c r="K81" s="761">
        <v>756</v>
      </c>
      <c r="L81" s="761">
        <v>1.0769230769230769</v>
      </c>
      <c r="M81" s="761">
        <v>54</v>
      </c>
      <c r="N81" s="761">
        <v>15</v>
      </c>
      <c r="O81" s="761">
        <v>810</v>
      </c>
      <c r="P81" s="750">
        <v>1.1538461538461537</v>
      </c>
      <c r="Q81" s="762">
        <v>54</v>
      </c>
    </row>
    <row r="82" spans="1:17" ht="14.4" customHeight="1" x14ac:dyDescent="0.3">
      <c r="A82" s="743" t="s">
        <v>6393</v>
      </c>
      <c r="B82" s="745" t="s">
        <v>6394</v>
      </c>
      <c r="C82" s="745" t="s">
        <v>5378</v>
      </c>
      <c r="D82" s="745" t="s">
        <v>6399</v>
      </c>
      <c r="E82" s="745" t="s">
        <v>6400</v>
      </c>
      <c r="F82" s="761">
        <v>36</v>
      </c>
      <c r="G82" s="761">
        <v>864</v>
      </c>
      <c r="H82" s="761">
        <v>1</v>
      </c>
      <c r="I82" s="761">
        <v>24</v>
      </c>
      <c r="J82" s="761">
        <v>30</v>
      </c>
      <c r="K82" s="761">
        <v>720</v>
      </c>
      <c r="L82" s="761">
        <v>0.83333333333333337</v>
      </c>
      <c r="M82" s="761">
        <v>24</v>
      </c>
      <c r="N82" s="761">
        <v>34</v>
      </c>
      <c r="O82" s="761">
        <v>816</v>
      </c>
      <c r="P82" s="750">
        <v>0.94444444444444442</v>
      </c>
      <c r="Q82" s="762">
        <v>24</v>
      </c>
    </row>
    <row r="83" spans="1:17" ht="14.4" customHeight="1" x14ac:dyDescent="0.3">
      <c r="A83" s="743" t="s">
        <v>6393</v>
      </c>
      <c r="B83" s="745" t="s">
        <v>6394</v>
      </c>
      <c r="C83" s="745" t="s">
        <v>5378</v>
      </c>
      <c r="D83" s="745" t="s">
        <v>6401</v>
      </c>
      <c r="E83" s="745" t="s">
        <v>6402</v>
      </c>
      <c r="F83" s="761">
        <v>121</v>
      </c>
      <c r="G83" s="761">
        <v>3267</v>
      </c>
      <c r="H83" s="761">
        <v>1</v>
      </c>
      <c r="I83" s="761">
        <v>27</v>
      </c>
      <c r="J83" s="761">
        <v>99</v>
      </c>
      <c r="K83" s="761">
        <v>2673</v>
      </c>
      <c r="L83" s="761">
        <v>0.81818181818181823</v>
      </c>
      <c r="M83" s="761">
        <v>27</v>
      </c>
      <c r="N83" s="761">
        <v>102</v>
      </c>
      <c r="O83" s="761">
        <v>2754</v>
      </c>
      <c r="P83" s="750">
        <v>0.84297520661157022</v>
      </c>
      <c r="Q83" s="762">
        <v>27</v>
      </c>
    </row>
    <row r="84" spans="1:17" ht="14.4" customHeight="1" x14ac:dyDescent="0.3">
      <c r="A84" s="743" t="s">
        <v>6393</v>
      </c>
      <c r="B84" s="745" t="s">
        <v>6394</v>
      </c>
      <c r="C84" s="745" t="s">
        <v>5378</v>
      </c>
      <c r="D84" s="745" t="s">
        <v>6403</v>
      </c>
      <c r="E84" s="745" t="s">
        <v>6404</v>
      </c>
      <c r="F84" s="761">
        <v>5</v>
      </c>
      <c r="G84" s="761">
        <v>280</v>
      </c>
      <c r="H84" s="761">
        <v>1</v>
      </c>
      <c r="I84" s="761">
        <v>56</v>
      </c>
      <c r="J84" s="761">
        <v>1</v>
      </c>
      <c r="K84" s="761">
        <v>56</v>
      </c>
      <c r="L84" s="761">
        <v>0.2</v>
      </c>
      <c r="M84" s="761">
        <v>56</v>
      </c>
      <c r="N84" s="761"/>
      <c r="O84" s="761"/>
      <c r="P84" s="750"/>
      <c r="Q84" s="762"/>
    </row>
    <row r="85" spans="1:17" ht="14.4" customHeight="1" x14ac:dyDescent="0.3">
      <c r="A85" s="743" t="s">
        <v>6393</v>
      </c>
      <c r="B85" s="745" t="s">
        <v>6394</v>
      </c>
      <c r="C85" s="745" t="s">
        <v>5378</v>
      </c>
      <c r="D85" s="745" t="s">
        <v>6405</v>
      </c>
      <c r="E85" s="745" t="s">
        <v>6406</v>
      </c>
      <c r="F85" s="761">
        <v>48</v>
      </c>
      <c r="G85" s="761">
        <v>1296</v>
      </c>
      <c r="H85" s="761">
        <v>1</v>
      </c>
      <c r="I85" s="761">
        <v>27</v>
      </c>
      <c r="J85" s="761">
        <v>34</v>
      </c>
      <c r="K85" s="761">
        <v>918</v>
      </c>
      <c r="L85" s="761">
        <v>0.70833333333333337</v>
      </c>
      <c r="M85" s="761">
        <v>27</v>
      </c>
      <c r="N85" s="761">
        <v>43</v>
      </c>
      <c r="O85" s="761">
        <v>1161</v>
      </c>
      <c r="P85" s="750">
        <v>0.89583333333333337</v>
      </c>
      <c r="Q85" s="762">
        <v>27</v>
      </c>
    </row>
    <row r="86" spans="1:17" ht="14.4" customHeight="1" x14ac:dyDescent="0.3">
      <c r="A86" s="743" t="s">
        <v>6393</v>
      </c>
      <c r="B86" s="745" t="s">
        <v>6394</v>
      </c>
      <c r="C86" s="745" t="s">
        <v>5378</v>
      </c>
      <c r="D86" s="745" t="s">
        <v>6407</v>
      </c>
      <c r="E86" s="745" t="s">
        <v>6408</v>
      </c>
      <c r="F86" s="761">
        <v>126</v>
      </c>
      <c r="G86" s="761">
        <v>2772</v>
      </c>
      <c r="H86" s="761">
        <v>1</v>
      </c>
      <c r="I86" s="761">
        <v>22</v>
      </c>
      <c r="J86" s="761">
        <v>119</v>
      </c>
      <c r="K86" s="761">
        <v>2618</v>
      </c>
      <c r="L86" s="761">
        <v>0.94444444444444442</v>
      </c>
      <c r="M86" s="761">
        <v>22</v>
      </c>
      <c r="N86" s="761">
        <v>105</v>
      </c>
      <c r="O86" s="761">
        <v>2310</v>
      </c>
      <c r="P86" s="750">
        <v>0.83333333333333337</v>
      </c>
      <c r="Q86" s="762">
        <v>22</v>
      </c>
    </row>
    <row r="87" spans="1:17" ht="14.4" customHeight="1" x14ac:dyDescent="0.3">
      <c r="A87" s="743" t="s">
        <v>6393</v>
      </c>
      <c r="B87" s="745" t="s">
        <v>6394</v>
      </c>
      <c r="C87" s="745" t="s">
        <v>5378</v>
      </c>
      <c r="D87" s="745" t="s">
        <v>6409</v>
      </c>
      <c r="E87" s="745" t="s">
        <v>6410</v>
      </c>
      <c r="F87" s="761"/>
      <c r="G87" s="761"/>
      <c r="H87" s="761"/>
      <c r="I87" s="761"/>
      <c r="J87" s="761">
        <v>1</v>
      </c>
      <c r="K87" s="761">
        <v>68</v>
      </c>
      <c r="L87" s="761"/>
      <c r="M87" s="761">
        <v>68</v>
      </c>
      <c r="N87" s="761">
        <v>2</v>
      </c>
      <c r="O87" s="761">
        <v>136</v>
      </c>
      <c r="P87" s="750"/>
      <c r="Q87" s="762">
        <v>68</v>
      </c>
    </row>
    <row r="88" spans="1:17" ht="14.4" customHeight="1" x14ac:dyDescent="0.3">
      <c r="A88" s="743" t="s">
        <v>6393</v>
      </c>
      <c r="B88" s="745" t="s">
        <v>6394</v>
      </c>
      <c r="C88" s="745" t="s">
        <v>5378</v>
      </c>
      <c r="D88" s="745" t="s">
        <v>6411</v>
      </c>
      <c r="E88" s="745" t="s">
        <v>6412</v>
      </c>
      <c r="F88" s="761">
        <v>2</v>
      </c>
      <c r="G88" s="761">
        <v>124</v>
      </c>
      <c r="H88" s="761">
        <v>1</v>
      </c>
      <c r="I88" s="761">
        <v>62</v>
      </c>
      <c r="J88" s="761">
        <v>5</v>
      </c>
      <c r="K88" s="761">
        <v>310</v>
      </c>
      <c r="L88" s="761">
        <v>2.5</v>
      </c>
      <c r="M88" s="761">
        <v>62</v>
      </c>
      <c r="N88" s="761">
        <v>1</v>
      </c>
      <c r="O88" s="761">
        <v>62</v>
      </c>
      <c r="P88" s="750">
        <v>0.5</v>
      </c>
      <c r="Q88" s="762">
        <v>62</v>
      </c>
    </row>
    <row r="89" spans="1:17" ht="14.4" customHeight="1" x14ac:dyDescent="0.3">
      <c r="A89" s="743" t="s">
        <v>6393</v>
      </c>
      <c r="B89" s="745" t="s">
        <v>6394</v>
      </c>
      <c r="C89" s="745" t="s">
        <v>5378</v>
      </c>
      <c r="D89" s="745" t="s">
        <v>6413</v>
      </c>
      <c r="E89" s="745" t="s">
        <v>6414</v>
      </c>
      <c r="F89" s="761"/>
      <c r="G89" s="761"/>
      <c r="H89" s="761"/>
      <c r="I89" s="761"/>
      <c r="J89" s="761">
        <v>1</v>
      </c>
      <c r="K89" s="761">
        <v>61</v>
      </c>
      <c r="L89" s="761"/>
      <c r="M89" s="761">
        <v>61</v>
      </c>
      <c r="N89" s="761">
        <v>9</v>
      </c>
      <c r="O89" s="761">
        <v>554</v>
      </c>
      <c r="P89" s="750"/>
      <c r="Q89" s="762">
        <v>61.555555555555557</v>
      </c>
    </row>
    <row r="90" spans="1:17" ht="14.4" customHeight="1" x14ac:dyDescent="0.3">
      <c r="A90" s="743" t="s">
        <v>6393</v>
      </c>
      <c r="B90" s="745" t="s">
        <v>6394</v>
      </c>
      <c r="C90" s="745" t="s">
        <v>5378</v>
      </c>
      <c r="D90" s="745" t="s">
        <v>6415</v>
      </c>
      <c r="E90" s="745" t="s">
        <v>6416</v>
      </c>
      <c r="F90" s="761">
        <v>6</v>
      </c>
      <c r="G90" s="761">
        <v>2364</v>
      </c>
      <c r="H90" s="761">
        <v>1</v>
      </c>
      <c r="I90" s="761">
        <v>394</v>
      </c>
      <c r="J90" s="761">
        <v>2</v>
      </c>
      <c r="K90" s="761">
        <v>788</v>
      </c>
      <c r="L90" s="761">
        <v>0.33333333333333331</v>
      </c>
      <c r="M90" s="761">
        <v>394</v>
      </c>
      <c r="N90" s="761">
        <v>4</v>
      </c>
      <c r="O90" s="761">
        <v>1576</v>
      </c>
      <c r="P90" s="750">
        <v>0.66666666666666663</v>
      </c>
      <c r="Q90" s="762">
        <v>394</v>
      </c>
    </row>
    <row r="91" spans="1:17" ht="14.4" customHeight="1" x14ac:dyDescent="0.3">
      <c r="A91" s="743" t="s">
        <v>6393</v>
      </c>
      <c r="B91" s="745" t="s">
        <v>6394</v>
      </c>
      <c r="C91" s="745" t="s">
        <v>5378</v>
      </c>
      <c r="D91" s="745" t="s">
        <v>6417</v>
      </c>
      <c r="E91" s="745" t="s">
        <v>6418</v>
      </c>
      <c r="F91" s="761">
        <v>58</v>
      </c>
      <c r="G91" s="761">
        <v>57246</v>
      </c>
      <c r="H91" s="761">
        <v>1</v>
      </c>
      <c r="I91" s="761">
        <v>987</v>
      </c>
      <c r="J91" s="761">
        <v>39</v>
      </c>
      <c r="K91" s="761">
        <v>38493</v>
      </c>
      <c r="L91" s="761">
        <v>0.67241379310344829</v>
      </c>
      <c r="M91" s="761">
        <v>987</v>
      </c>
      <c r="N91" s="761">
        <v>32</v>
      </c>
      <c r="O91" s="761">
        <v>31584</v>
      </c>
      <c r="P91" s="750">
        <v>0.55172413793103448</v>
      </c>
      <c r="Q91" s="762">
        <v>987</v>
      </c>
    </row>
    <row r="92" spans="1:17" ht="14.4" customHeight="1" x14ac:dyDescent="0.3">
      <c r="A92" s="743" t="s">
        <v>6393</v>
      </c>
      <c r="B92" s="745" t="s">
        <v>6394</v>
      </c>
      <c r="C92" s="745" t="s">
        <v>5378</v>
      </c>
      <c r="D92" s="745" t="s">
        <v>6419</v>
      </c>
      <c r="E92" s="745" t="s">
        <v>6420</v>
      </c>
      <c r="F92" s="761"/>
      <c r="G92" s="761"/>
      <c r="H92" s="761"/>
      <c r="I92" s="761"/>
      <c r="J92" s="761">
        <v>1</v>
      </c>
      <c r="K92" s="761">
        <v>191</v>
      </c>
      <c r="L92" s="761"/>
      <c r="M92" s="761">
        <v>191</v>
      </c>
      <c r="N92" s="761"/>
      <c r="O92" s="761"/>
      <c r="P92" s="750"/>
      <c r="Q92" s="762"/>
    </row>
    <row r="93" spans="1:17" ht="14.4" customHeight="1" x14ac:dyDescent="0.3">
      <c r="A93" s="743" t="s">
        <v>6393</v>
      </c>
      <c r="B93" s="745" t="s">
        <v>6394</v>
      </c>
      <c r="C93" s="745" t="s">
        <v>5378</v>
      </c>
      <c r="D93" s="745" t="s">
        <v>6421</v>
      </c>
      <c r="E93" s="745" t="s">
        <v>6422</v>
      </c>
      <c r="F93" s="761"/>
      <c r="G93" s="761"/>
      <c r="H93" s="761"/>
      <c r="I93" s="761"/>
      <c r="J93" s="761">
        <v>2</v>
      </c>
      <c r="K93" s="761">
        <v>164</v>
      </c>
      <c r="L93" s="761"/>
      <c r="M93" s="761">
        <v>82</v>
      </c>
      <c r="N93" s="761">
        <v>1</v>
      </c>
      <c r="O93" s="761">
        <v>82</v>
      </c>
      <c r="P93" s="750"/>
      <c r="Q93" s="762">
        <v>82</v>
      </c>
    </row>
    <row r="94" spans="1:17" ht="14.4" customHeight="1" x14ac:dyDescent="0.3">
      <c r="A94" s="743" t="s">
        <v>6393</v>
      </c>
      <c r="B94" s="745" t="s">
        <v>6394</v>
      </c>
      <c r="C94" s="745" t="s">
        <v>5378</v>
      </c>
      <c r="D94" s="745" t="s">
        <v>6423</v>
      </c>
      <c r="E94" s="745" t="s">
        <v>6424</v>
      </c>
      <c r="F94" s="761">
        <v>4</v>
      </c>
      <c r="G94" s="761">
        <v>252</v>
      </c>
      <c r="H94" s="761">
        <v>1</v>
      </c>
      <c r="I94" s="761">
        <v>63</v>
      </c>
      <c r="J94" s="761">
        <v>4</v>
      </c>
      <c r="K94" s="761">
        <v>252</v>
      </c>
      <c r="L94" s="761">
        <v>1</v>
      </c>
      <c r="M94" s="761">
        <v>63</v>
      </c>
      <c r="N94" s="761">
        <v>3</v>
      </c>
      <c r="O94" s="761">
        <v>189</v>
      </c>
      <c r="P94" s="750">
        <v>0.75</v>
      </c>
      <c r="Q94" s="762">
        <v>63</v>
      </c>
    </row>
    <row r="95" spans="1:17" ht="14.4" customHeight="1" x14ac:dyDescent="0.3">
      <c r="A95" s="743" t="s">
        <v>6393</v>
      </c>
      <c r="B95" s="745" t="s">
        <v>6394</v>
      </c>
      <c r="C95" s="745" t="s">
        <v>5378</v>
      </c>
      <c r="D95" s="745" t="s">
        <v>6425</v>
      </c>
      <c r="E95" s="745" t="s">
        <v>6426</v>
      </c>
      <c r="F95" s="761">
        <v>30</v>
      </c>
      <c r="G95" s="761">
        <v>510</v>
      </c>
      <c r="H95" s="761">
        <v>1</v>
      </c>
      <c r="I95" s="761">
        <v>17</v>
      </c>
      <c r="J95" s="761">
        <v>11</v>
      </c>
      <c r="K95" s="761">
        <v>187</v>
      </c>
      <c r="L95" s="761">
        <v>0.36666666666666664</v>
      </c>
      <c r="M95" s="761">
        <v>17</v>
      </c>
      <c r="N95" s="761">
        <v>22</v>
      </c>
      <c r="O95" s="761">
        <v>374</v>
      </c>
      <c r="P95" s="750">
        <v>0.73333333333333328</v>
      </c>
      <c r="Q95" s="762">
        <v>17</v>
      </c>
    </row>
    <row r="96" spans="1:17" ht="14.4" customHeight="1" x14ac:dyDescent="0.3">
      <c r="A96" s="743" t="s">
        <v>6393</v>
      </c>
      <c r="B96" s="745" t="s">
        <v>6394</v>
      </c>
      <c r="C96" s="745" t="s">
        <v>5378</v>
      </c>
      <c r="D96" s="745" t="s">
        <v>6427</v>
      </c>
      <c r="E96" s="745" t="s">
        <v>6428</v>
      </c>
      <c r="F96" s="761"/>
      <c r="G96" s="761"/>
      <c r="H96" s="761"/>
      <c r="I96" s="761"/>
      <c r="J96" s="761"/>
      <c r="K96" s="761"/>
      <c r="L96" s="761"/>
      <c r="M96" s="761"/>
      <c r="N96" s="761">
        <v>2</v>
      </c>
      <c r="O96" s="761">
        <v>214</v>
      </c>
      <c r="P96" s="750"/>
      <c r="Q96" s="762">
        <v>107</v>
      </c>
    </row>
    <row r="97" spans="1:17" ht="14.4" customHeight="1" x14ac:dyDescent="0.3">
      <c r="A97" s="743" t="s">
        <v>6393</v>
      </c>
      <c r="B97" s="745" t="s">
        <v>6394</v>
      </c>
      <c r="C97" s="745" t="s">
        <v>5378</v>
      </c>
      <c r="D97" s="745" t="s">
        <v>6429</v>
      </c>
      <c r="E97" s="745" t="s">
        <v>6430</v>
      </c>
      <c r="F97" s="761">
        <v>4</v>
      </c>
      <c r="G97" s="761">
        <v>188</v>
      </c>
      <c r="H97" s="761">
        <v>1</v>
      </c>
      <c r="I97" s="761">
        <v>47</v>
      </c>
      <c r="J97" s="761">
        <v>2</v>
      </c>
      <c r="K97" s="761">
        <v>94</v>
      </c>
      <c r="L97" s="761">
        <v>0.5</v>
      </c>
      <c r="M97" s="761">
        <v>47</v>
      </c>
      <c r="N97" s="761">
        <v>3</v>
      </c>
      <c r="O97" s="761">
        <v>141</v>
      </c>
      <c r="P97" s="750">
        <v>0.75</v>
      </c>
      <c r="Q97" s="762">
        <v>47</v>
      </c>
    </row>
    <row r="98" spans="1:17" ht="14.4" customHeight="1" x14ac:dyDescent="0.3">
      <c r="A98" s="743" t="s">
        <v>6393</v>
      </c>
      <c r="B98" s="745" t="s">
        <v>6394</v>
      </c>
      <c r="C98" s="745" t="s">
        <v>5378</v>
      </c>
      <c r="D98" s="745" t="s">
        <v>6431</v>
      </c>
      <c r="E98" s="745" t="s">
        <v>6432</v>
      </c>
      <c r="F98" s="761">
        <v>13</v>
      </c>
      <c r="G98" s="761">
        <v>780</v>
      </c>
      <c r="H98" s="761">
        <v>1</v>
      </c>
      <c r="I98" s="761">
        <v>60</v>
      </c>
      <c r="J98" s="761">
        <v>12</v>
      </c>
      <c r="K98" s="761">
        <v>720</v>
      </c>
      <c r="L98" s="761">
        <v>0.92307692307692313</v>
      </c>
      <c r="M98" s="761">
        <v>60</v>
      </c>
      <c r="N98" s="761">
        <v>16</v>
      </c>
      <c r="O98" s="761">
        <v>960</v>
      </c>
      <c r="P98" s="750">
        <v>1.2307692307692308</v>
      </c>
      <c r="Q98" s="762">
        <v>60</v>
      </c>
    </row>
    <row r="99" spans="1:17" ht="14.4" customHeight="1" x14ac:dyDescent="0.3">
      <c r="A99" s="743" t="s">
        <v>6393</v>
      </c>
      <c r="B99" s="745" t="s">
        <v>6394</v>
      </c>
      <c r="C99" s="745" t="s">
        <v>5378</v>
      </c>
      <c r="D99" s="745" t="s">
        <v>6433</v>
      </c>
      <c r="E99" s="745" t="s">
        <v>6434</v>
      </c>
      <c r="F99" s="761">
        <v>1</v>
      </c>
      <c r="G99" s="761">
        <v>96</v>
      </c>
      <c r="H99" s="761">
        <v>1</v>
      </c>
      <c r="I99" s="761">
        <v>96</v>
      </c>
      <c r="J99" s="761"/>
      <c r="K99" s="761"/>
      <c r="L99" s="761"/>
      <c r="M99" s="761"/>
      <c r="N99" s="761"/>
      <c r="O99" s="761"/>
      <c r="P99" s="750"/>
      <c r="Q99" s="762"/>
    </row>
    <row r="100" spans="1:17" ht="14.4" customHeight="1" x14ac:dyDescent="0.3">
      <c r="A100" s="743" t="s">
        <v>6393</v>
      </c>
      <c r="B100" s="745" t="s">
        <v>6394</v>
      </c>
      <c r="C100" s="745" t="s">
        <v>5378</v>
      </c>
      <c r="D100" s="745" t="s">
        <v>6435</v>
      </c>
      <c r="E100" s="745" t="s">
        <v>6436</v>
      </c>
      <c r="F100" s="761">
        <v>1</v>
      </c>
      <c r="G100" s="761">
        <v>60</v>
      </c>
      <c r="H100" s="761">
        <v>1</v>
      </c>
      <c r="I100" s="761">
        <v>60</v>
      </c>
      <c r="J100" s="761">
        <v>1</v>
      </c>
      <c r="K100" s="761">
        <v>60</v>
      </c>
      <c r="L100" s="761">
        <v>1</v>
      </c>
      <c r="M100" s="761">
        <v>60</v>
      </c>
      <c r="N100" s="761"/>
      <c r="O100" s="761"/>
      <c r="P100" s="750"/>
      <c r="Q100" s="762"/>
    </row>
    <row r="101" spans="1:17" ht="14.4" customHeight="1" x14ac:dyDescent="0.3">
      <c r="A101" s="743" t="s">
        <v>6393</v>
      </c>
      <c r="B101" s="745" t="s">
        <v>6394</v>
      </c>
      <c r="C101" s="745" t="s">
        <v>5378</v>
      </c>
      <c r="D101" s="745" t="s">
        <v>6437</v>
      </c>
      <c r="E101" s="745" t="s">
        <v>6438</v>
      </c>
      <c r="F101" s="761">
        <v>9</v>
      </c>
      <c r="G101" s="761">
        <v>549</v>
      </c>
      <c r="H101" s="761">
        <v>1</v>
      </c>
      <c r="I101" s="761">
        <v>61</v>
      </c>
      <c r="J101" s="761">
        <v>2</v>
      </c>
      <c r="K101" s="761">
        <v>122</v>
      </c>
      <c r="L101" s="761">
        <v>0.22222222222222221</v>
      </c>
      <c r="M101" s="761">
        <v>61</v>
      </c>
      <c r="N101" s="761"/>
      <c r="O101" s="761"/>
      <c r="P101" s="750"/>
      <c r="Q101" s="762"/>
    </row>
    <row r="102" spans="1:17" ht="14.4" customHeight="1" x14ac:dyDescent="0.3">
      <c r="A102" s="743" t="s">
        <v>6393</v>
      </c>
      <c r="B102" s="745" t="s">
        <v>6394</v>
      </c>
      <c r="C102" s="745" t="s">
        <v>5378</v>
      </c>
      <c r="D102" s="745" t="s">
        <v>6439</v>
      </c>
      <c r="E102" s="745" t="s">
        <v>6440</v>
      </c>
      <c r="F102" s="761">
        <v>165</v>
      </c>
      <c r="G102" s="761">
        <v>3135</v>
      </c>
      <c r="H102" s="761">
        <v>1</v>
      </c>
      <c r="I102" s="761">
        <v>19</v>
      </c>
      <c r="J102" s="761">
        <v>95</v>
      </c>
      <c r="K102" s="761">
        <v>1805</v>
      </c>
      <c r="L102" s="761">
        <v>0.5757575757575758</v>
      </c>
      <c r="M102" s="761">
        <v>19</v>
      </c>
      <c r="N102" s="761">
        <v>142</v>
      </c>
      <c r="O102" s="761">
        <v>2698</v>
      </c>
      <c r="P102" s="750">
        <v>0.8606060606060606</v>
      </c>
      <c r="Q102" s="762">
        <v>19</v>
      </c>
    </row>
    <row r="103" spans="1:17" ht="14.4" customHeight="1" x14ac:dyDescent="0.3">
      <c r="A103" s="743" t="s">
        <v>6393</v>
      </c>
      <c r="B103" s="745" t="s">
        <v>6394</v>
      </c>
      <c r="C103" s="745" t="s">
        <v>5378</v>
      </c>
      <c r="D103" s="745" t="s">
        <v>6441</v>
      </c>
      <c r="E103" s="745" t="s">
        <v>6442</v>
      </c>
      <c r="F103" s="761">
        <v>119</v>
      </c>
      <c r="G103" s="761">
        <v>171717</v>
      </c>
      <c r="H103" s="761">
        <v>1</v>
      </c>
      <c r="I103" s="761">
        <v>1443</v>
      </c>
      <c r="J103" s="761">
        <v>33</v>
      </c>
      <c r="K103" s="761">
        <v>47751</v>
      </c>
      <c r="L103" s="761">
        <v>0.27807963102080752</v>
      </c>
      <c r="M103" s="761">
        <v>1447</v>
      </c>
      <c r="N103" s="761">
        <v>101</v>
      </c>
      <c r="O103" s="761">
        <v>146452</v>
      </c>
      <c r="P103" s="750">
        <v>0.85286838228014694</v>
      </c>
      <c r="Q103" s="762">
        <v>1450.0198019801981</v>
      </c>
    </row>
    <row r="104" spans="1:17" ht="14.4" customHeight="1" x14ac:dyDescent="0.3">
      <c r="A104" s="743" t="s">
        <v>6393</v>
      </c>
      <c r="B104" s="745" t="s">
        <v>6394</v>
      </c>
      <c r="C104" s="745" t="s">
        <v>5378</v>
      </c>
      <c r="D104" s="745" t="s">
        <v>6443</v>
      </c>
      <c r="E104" s="745" t="s">
        <v>6444</v>
      </c>
      <c r="F104" s="761"/>
      <c r="G104" s="761"/>
      <c r="H104" s="761"/>
      <c r="I104" s="761"/>
      <c r="J104" s="761">
        <v>1</v>
      </c>
      <c r="K104" s="761">
        <v>391</v>
      </c>
      <c r="L104" s="761"/>
      <c r="M104" s="761">
        <v>391</v>
      </c>
      <c r="N104" s="761"/>
      <c r="O104" s="761"/>
      <c r="P104" s="750"/>
      <c r="Q104" s="762"/>
    </row>
    <row r="105" spans="1:17" ht="14.4" customHeight="1" x14ac:dyDescent="0.3">
      <c r="A105" s="743" t="s">
        <v>6393</v>
      </c>
      <c r="B105" s="745" t="s">
        <v>6394</v>
      </c>
      <c r="C105" s="745" t="s">
        <v>5378</v>
      </c>
      <c r="D105" s="745" t="s">
        <v>6445</v>
      </c>
      <c r="E105" s="745" t="s">
        <v>6446</v>
      </c>
      <c r="F105" s="761">
        <v>1</v>
      </c>
      <c r="G105" s="761">
        <v>461</v>
      </c>
      <c r="H105" s="761">
        <v>1</v>
      </c>
      <c r="I105" s="761">
        <v>461</v>
      </c>
      <c r="J105" s="761"/>
      <c r="K105" s="761"/>
      <c r="L105" s="761"/>
      <c r="M105" s="761"/>
      <c r="N105" s="761"/>
      <c r="O105" s="761"/>
      <c r="P105" s="750"/>
      <c r="Q105" s="762"/>
    </row>
    <row r="106" spans="1:17" ht="14.4" customHeight="1" x14ac:dyDescent="0.3">
      <c r="A106" s="743" t="s">
        <v>6393</v>
      </c>
      <c r="B106" s="745" t="s">
        <v>6394</v>
      </c>
      <c r="C106" s="745" t="s">
        <v>5378</v>
      </c>
      <c r="D106" s="745" t="s">
        <v>6447</v>
      </c>
      <c r="E106" s="745" t="s">
        <v>6448</v>
      </c>
      <c r="F106" s="761">
        <v>1</v>
      </c>
      <c r="G106" s="761">
        <v>312</v>
      </c>
      <c r="H106" s="761">
        <v>1</v>
      </c>
      <c r="I106" s="761">
        <v>312</v>
      </c>
      <c r="J106" s="761">
        <v>1</v>
      </c>
      <c r="K106" s="761">
        <v>312</v>
      </c>
      <c r="L106" s="761">
        <v>1</v>
      </c>
      <c r="M106" s="761">
        <v>312</v>
      </c>
      <c r="N106" s="761">
        <v>4</v>
      </c>
      <c r="O106" s="761">
        <v>1248</v>
      </c>
      <c r="P106" s="750">
        <v>4</v>
      </c>
      <c r="Q106" s="762">
        <v>312</v>
      </c>
    </row>
    <row r="107" spans="1:17" ht="14.4" customHeight="1" x14ac:dyDescent="0.3">
      <c r="A107" s="743" t="s">
        <v>6393</v>
      </c>
      <c r="B107" s="745" t="s">
        <v>6394</v>
      </c>
      <c r="C107" s="745" t="s">
        <v>5378</v>
      </c>
      <c r="D107" s="745" t="s">
        <v>6449</v>
      </c>
      <c r="E107" s="745" t="s">
        <v>6450</v>
      </c>
      <c r="F107" s="761">
        <v>20</v>
      </c>
      <c r="G107" s="761">
        <v>17000</v>
      </c>
      <c r="H107" s="761">
        <v>1</v>
      </c>
      <c r="I107" s="761">
        <v>850</v>
      </c>
      <c r="J107" s="761">
        <v>7</v>
      </c>
      <c r="K107" s="761">
        <v>5957</v>
      </c>
      <c r="L107" s="761">
        <v>0.35041176470588237</v>
      </c>
      <c r="M107" s="761">
        <v>851</v>
      </c>
      <c r="N107" s="761">
        <v>5</v>
      </c>
      <c r="O107" s="761">
        <v>4260</v>
      </c>
      <c r="P107" s="750">
        <v>0.25058823529411767</v>
      </c>
      <c r="Q107" s="762">
        <v>852</v>
      </c>
    </row>
    <row r="108" spans="1:17" ht="14.4" customHeight="1" x14ac:dyDescent="0.3">
      <c r="A108" s="743" t="s">
        <v>6393</v>
      </c>
      <c r="B108" s="745" t="s">
        <v>6394</v>
      </c>
      <c r="C108" s="745" t="s">
        <v>5378</v>
      </c>
      <c r="D108" s="745" t="s">
        <v>6451</v>
      </c>
      <c r="E108" s="745" t="s">
        <v>6452</v>
      </c>
      <c r="F108" s="761">
        <v>3</v>
      </c>
      <c r="G108" s="761">
        <v>498</v>
      </c>
      <c r="H108" s="761">
        <v>1</v>
      </c>
      <c r="I108" s="761">
        <v>166</v>
      </c>
      <c r="J108" s="761">
        <v>1</v>
      </c>
      <c r="K108" s="761">
        <v>166</v>
      </c>
      <c r="L108" s="761">
        <v>0.33333333333333331</v>
      </c>
      <c r="M108" s="761">
        <v>166</v>
      </c>
      <c r="N108" s="761"/>
      <c r="O108" s="761"/>
      <c r="P108" s="750"/>
      <c r="Q108" s="762"/>
    </row>
    <row r="109" spans="1:17" ht="14.4" customHeight="1" x14ac:dyDescent="0.3">
      <c r="A109" s="743" t="s">
        <v>6393</v>
      </c>
      <c r="B109" s="745" t="s">
        <v>6394</v>
      </c>
      <c r="C109" s="745" t="s">
        <v>5378</v>
      </c>
      <c r="D109" s="745" t="s">
        <v>6453</v>
      </c>
      <c r="E109" s="745" t="s">
        <v>6454</v>
      </c>
      <c r="F109" s="761">
        <v>4</v>
      </c>
      <c r="G109" s="761">
        <v>660</v>
      </c>
      <c r="H109" s="761">
        <v>1</v>
      </c>
      <c r="I109" s="761">
        <v>165</v>
      </c>
      <c r="J109" s="761">
        <v>1</v>
      </c>
      <c r="K109" s="761">
        <v>165</v>
      </c>
      <c r="L109" s="761">
        <v>0.25</v>
      </c>
      <c r="M109" s="761">
        <v>165</v>
      </c>
      <c r="N109" s="761">
        <v>2</v>
      </c>
      <c r="O109" s="761">
        <v>330</v>
      </c>
      <c r="P109" s="750">
        <v>0.5</v>
      </c>
      <c r="Q109" s="762">
        <v>165</v>
      </c>
    </row>
    <row r="110" spans="1:17" ht="14.4" customHeight="1" x14ac:dyDescent="0.3">
      <c r="A110" s="743" t="s">
        <v>6393</v>
      </c>
      <c r="B110" s="745" t="s">
        <v>6394</v>
      </c>
      <c r="C110" s="745" t="s">
        <v>5378</v>
      </c>
      <c r="D110" s="745" t="s">
        <v>6455</v>
      </c>
      <c r="E110" s="745" t="s">
        <v>6456</v>
      </c>
      <c r="F110" s="761"/>
      <c r="G110" s="761"/>
      <c r="H110" s="761"/>
      <c r="I110" s="761"/>
      <c r="J110" s="761">
        <v>1</v>
      </c>
      <c r="K110" s="761">
        <v>236</v>
      </c>
      <c r="L110" s="761"/>
      <c r="M110" s="761">
        <v>236</v>
      </c>
      <c r="N110" s="761"/>
      <c r="O110" s="761"/>
      <c r="P110" s="750"/>
      <c r="Q110" s="762"/>
    </row>
    <row r="111" spans="1:17" ht="14.4" customHeight="1" x14ac:dyDescent="0.3">
      <c r="A111" s="743" t="s">
        <v>6393</v>
      </c>
      <c r="B111" s="745" t="s">
        <v>6394</v>
      </c>
      <c r="C111" s="745" t="s">
        <v>5378</v>
      </c>
      <c r="D111" s="745" t="s">
        <v>6457</v>
      </c>
      <c r="E111" s="745" t="s">
        <v>6458</v>
      </c>
      <c r="F111" s="761"/>
      <c r="G111" s="761"/>
      <c r="H111" s="761"/>
      <c r="I111" s="761"/>
      <c r="J111" s="761"/>
      <c r="K111" s="761"/>
      <c r="L111" s="761"/>
      <c r="M111" s="761"/>
      <c r="N111" s="761">
        <v>1</v>
      </c>
      <c r="O111" s="761">
        <v>308</v>
      </c>
      <c r="P111" s="750"/>
      <c r="Q111" s="762">
        <v>308</v>
      </c>
    </row>
    <row r="112" spans="1:17" ht="14.4" customHeight="1" x14ac:dyDescent="0.3">
      <c r="A112" s="743" t="s">
        <v>6393</v>
      </c>
      <c r="B112" s="745" t="s">
        <v>6394</v>
      </c>
      <c r="C112" s="745" t="s">
        <v>5378</v>
      </c>
      <c r="D112" s="745" t="s">
        <v>6459</v>
      </c>
      <c r="E112" s="745" t="s">
        <v>6460</v>
      </c>
      <c r="F112" s="761"/>
      <c r="G112" s="761"/>
      <c r="H112" s="761"/>
      <c r="I112" s="761"/>
      <c r="J112" s="761">
        <v>1</v>
      </c>
      <c r="K112" s="761">
        <v>1210</v>
      </c>
      <c r="L112" s="761"/>
      <c r="M112" s="761">
        <v>1210</v>
      </c>
      <c r="N112" s="761">
        <v>2</v>
      </c>
      <c r="O112" s="761">
        <v>2428</v>
      </c>
      <c r="P112" s="750"/>
      <c r="Q112" s="762">
        <v>1214</v>
      </c>
    </row>
    <row r="113" spans="1:17" ht="14.4" customHeight="1" x14ac:dyDescent="0.3">
      <c r="A113" s="743" t="s">
        <v>6393</v>
      </c>
      <c r="B113" s="745" t="s">
        <v>6394</v>
      </c>
      <c r="C113" s="745" t="s">
        <v>5378</v>
      </c>
      <c r="D113" s="745" t="s">
        <v>6461</v>
      </c>
      <c r="E113" s="745" t="s">
        <v>6462</v>
      </c>
      <c r="F113" s="761"/>
      <c r="G113" s="761"/>
      <c r="H113" s="761"/>
      <c r="I113" s="761"/>
      <c r="J113" s="761"/>
      <c r="K113" s="761"/>
      <c r="L113" s="761"/>
      <c r="M113" s="761"/>
      <c r="N113" s="761">
        <v>1</v>
      </c>
      <c r="O113" s="761">
        <v>785</v>
      </c>
      <c r="P113" s="750"/>
      <c r="Q113" s="762">
        <v>785</v>
      </c>
    </row>
    <row r="114" spans="1:17" ht="14.4" customHeight="1" x14ac:dyDescent="0.3">
      <c r="A114" s="743" t="s">
        <v>6393</v>
      </c>
      <c r="B114" s="745" t="s">
        <v>6394</v>
      </c>
      <c r="C114" s="745" t="s">
        <v>5378</v>
      </c>
      <c r="D114" s="745" t="s">
        <v>6463</v>
      </c>
      <c r="E114" s="745" t="s">
        <v>6464</v>
      </c>
      <c r="F114" s="761">
        <v>1</v>
      </c>
      <c r="G114" s="761">
        <v>186</v>
      </c>
      <c r="H114" s="761">
        <v>1</v>
      </c>
      <c r="I114" s="761">
        <v>186</v>
      </c>
      <c r="J114" s="761">
        <v>5</v>
      </c>
      <c r="K114" s="761">
        <v>930</v>
      </c>
      <c r="L114" s="761">
        <v>5</v>
      </c>
      <c r="M114" s="761">
        <v>186</v>
      </c>
      <c r="N114" s="761">
        <v>1</v>
      </c>
      <c r="O114" s="761">
        <v>188</v>
      </c>
      <c r="P114" s="750">
        <v>1.010752688172043</v>
      </c>
      <c r="Q114" s="762">
        <v>188</v>
      </c>
    </row>
    <row r="115" spans="1:17" ht="14.4" customHeight="1" x14ac:dyDescent="0.3">
      <c r="A115" s="743" t="s">
        <v>6393</v>
      </c>
      <c r="B115" s="745" t="s">
        <v>6394</v>
      </c>
      <c r="C115" s="745" t="s">
        <v>5378</v>
      </c>
      <c r="D115" s="745" t="s">
        <v>6465</v>
      </c>
      <c r="E115" s="745" t="s">
        <v>6466</v>
      </c>
      <c r="F115" s="761">
        <v>69</v>
      </c>
      <c r="G115" s="761">
        <v>15594</v>
      </c>
      <c r="H115" s="761">
        <v>1</v>
      </c>
      <c r="I115" s="761">
        <v>226</v>
      </c>
      <c r="J115" s="761">
        <v>33</v>
      </c>
      <c r="K115" s="761">
        <v>7491</v>
      </c>
      <c r="L115" s="761">
        <v>0.48037706810311659</v>
      </c>
      <c r="M115" s="761">
        <v>227</v>
      </c>
      <c r="N115" s="761">
        <v>57</v>
      </c>
      <c r="O115" s="761">
        <v>12981</v>
      </c>
      <c r="P115" s="750">
        <v>0.83243555213543674</v>
      </c>
      <c r="Q115" s="762">
        <v>227.73684210526315</v>
      </c>
    </row>
    <row r="116" spans="1:17" ht="14.4" customHeight="1" x14ac:dyDescent="0.3">
      <c r="A116" s="743" t="s">
        <v>6393</v>
      </c>
      <c r="B116" s="745" t="s">
        <v>6394</v>
      </c>
      <c r="C116" s="745" t="s">
        <v>5378</v>
      </c>
      <c r="D116" s="745" t="s">
        <v>6467</v>
      </c>
      <c r="E116" s="745" t="s">
        <v>6468</v>
      </c>
      <c r="F116" s="761"/>
      <c r="G116" s="761"/>
      <c r="H116" s="761"/>
      <c r="I116" s="761"/>
      <c r="J116" s="761">
        <v>1</v>
      </c>
      <c r="K116" s="761">
        <v>157</v>
      </c>
      <c r="L116" s="761"/>
      <c r="M116" s="761">
        <v>157</v>
      </c>
      <c r="N116" s="761"/>
      <c r="O116" s="761"/>
      <c r="P116" s="750"/>
      <c r="Q116" s="762"/>
    </row>
    <row r="117" spans="1:17" ht="14.4" customHeight="1" x14ac:dyDescent="0.3">
      <c r="A117" s="743" t="s">
        <v>6393</v>
      </c>
      <c r="B117" s="745" t="s">
        <v>6394</v>
      </c>
      <c r="C117" s="745" t="s">
        <v>5378</v>
      </c>
      <c r="D117" s="745" t="s">
        <v>6469</v>
      </c>
      <c r="E117" s="745" t="s">
        <v>6470</v>
      </c>
      <c r="F117" s="761">
        <v>20</v>
      </c>
      <c r="G117" s="761">
        <v>11180</v>
      </c>
      <c r="H117" s="761">
        <v>1</v>
      </c>
      <c r="I117" s="761">
        <v>559</v>
      </c>
      <c r="J117" s="761">
        <v>9</v>
      </c>
      <c r="K117" s="761">
        <v>5040</v>
      </c>
      <c r="L117" s="761">
        <v>0.45080500894454384</v>
      </c>
      <c r="M117" s="761">
        <v>560</v>
      </c>
      <c r="N117" s="761">
        <v>8</v>
      </c>
      <c r="O117" s="761">
        <v>4487</v>
      </c>
      <c r="P117" s="750">
        <v>0.40134168157423972</v>
      </c>
      <c r="Q117" s="762">
        <v>560.875</v>
      </c>
    </row>
    <row r="118" spans="1:17" ht="14.4" customHeight="1" x14ac:dyDescent="0.3">
      <c r="A118" s="743" t="s">
        <v>6393</v>
      </c>
      <c r="B118" s="745" t="s">
        <v>6394</v>
      </c>
      <c r="C118" s="745" t="s">
        <v>5378</v>
      </c>
      <c r="D118" s="745" t="s">
        <v>6471</v>
      </c>
      <c r="E118" s="745" t="s">
        <v>6472</v>
      </c>
      <c r="F118" s="761"/>
      <c r="G118" s="761"/>
      <c r="H118" s="761"/>
      <c r="I118" s="761"/>
      <c r="J118" s="761">
        <v>1</v>
      </c>
      <c r="K118" s="761">
        <v>198</v>
      </c>
      <c r="L118" s="761"/>
      <c r="M118" s="761">
        <v>198</v>
      </c>
      <c r="N118" s="761"/>
      <c r="O118" s="761"/>
      <c r="P118" s="750"/>
      <c r="Q118" s="762"/>
    </row>
    <row r="119" spans="1:17" ht="14.4" customHeight="1" x14ac:dyDescent="0.3">
      <c r="A119" s="743" t="s">
        <v>6393</v>
      </c>
      <c r="B119" s="745" t="s">
        <v>6394</v>
      </c>
      <c r="C119" s="745" t="s">
        <v>5378</v>
      </c>
      <c r="D119" s="745" t="s">
        <v>6473</v>
      </c>
      <c r="E119" s="745" t="s">
        <v>6474</v>
      </c>
      <c r="F119" s="761">
        <v>11</v>
      </c>
      <c r="G119" s="761">
        <v>1430</v>
      </c>
      <c r="H119" s="761">
        <v>1</v>
      </c>
      <c r="I119" s="761">
        <v>130</v>
      </c>
      <c r="J119" s="761">
        <v>2</v>
      </c>
      <c r="K119" s="761">
        <v>262</v>
      </c>
      <c r="L119" s="761">
        <v>0.18321678321678322</v>
      </c>
      <c r="M119" s="761">
        <v>131</v>
      </c>
      <c r="N119" s="761">
        <v>3</v>
      </c>
      <c r="O119" s="761">
        <v>395</v>
      </c>
      <c r="P119" s="750">
        <v>0.2762237762237762</v>
      </c>
      <c r="Q119" s="762">
        <v>131.66666666666666</v>
      </c>
    </row>
    <row r="120" spans="1:17" ht="14.4" customHeight="1" x14ac:dyDescent="0.3">
      <c r="A120" s="743" t="s">
        <v>6393</v>
      </c>
      <c r="B120" s="745" t="s">
        <v>6394</v>
      </c>
      <c r="C120" s="745" t="s">
        <v>5378</v>
      </c>
      <c r="D120" s="745" t="s">
        <v>6475</v>
      </c>
      <c r="E120" s="745" t="s">
        <v>6476</v>
      </c>
      <c r="F120" s="761">
        <v>4</v>
      </c>
      <c r="G120" s="761">
        <v>1644</v>
      </c>
      <c r="H120" s="761">
        <v>1</v>
      </c>
      <c r="I120" s="761">
        <v>411</v>
      </c>
      <c r="J120" s="761">
        <v>3</v>
      </c>
      <c r="K120" s="761">
        <v>1236</v>
      </c>
      <c r="L120" s="761">
        <v>0.75182481751824815</v>
      </c>
      <c r="M120" s="761">
        <v>412</v>
      </c>
      <c r="N120" s="761"/>
      <c r="O120" s="761"/>
      <c r="P120" s="750"/>
      <c r="Q120" s="762"/>
    </row>
    <row r="121" spans="1:17" ht="14.4" customHeight="1" x14ac:dyDescent="0.3">
      <c r="A121" s="743" t="s">
        <v>6393</v>
      </c>
      <c r="B121" s="745" t="s">
        <v>6394</v>
      </c>
      <c r="C121" s="745" t="s">
        <v>5378</v>
      </c>
      <c r="D121" s="745" t="s">
        <v>6477</v>
      </c>
      <c r="E121" s="745" t="s">
        <v>6478</v>
      </c>
      <c r="F121" s="761"/>
      <c r="G121" s="761"/>
      <c r="H121" s="761"/>
      <c r="I121" s="761"/>
      <c r="J121" s="761">
        <v>1</v>
      </c>
      <c r="K121" s="761">
        <v>939</v>
      </c>
      <c r="L121" s="761"/>
      <c r="M121" s="761">
        <v>939</v>
      </c>
      <c r="N121" s="761">
        <v>1</v>
      </c>
      <c r="O121" s="761">
        <v>940</v>
      </c>
      <c r="P121" s="750"/>
      <c r="Q121" s="762">
        <v>940</v>
      </c>
    </row>
    <row r="122" spans="1:17" ht="14.4" customHeight="1" x14ac:dyDescent="0.3">
      <c r="A122" s="743" t="s">
        <v>6393</v>
      </c>
      <c r="B122" s="745" t="s">
        <v>6394</v>
      </c>
      <c r="C122" s="745" t="s">
        <v>5378</v>
      </c>
      <c r="D122" s="745" t="s">
        <v>6479</v>
      </c>
      <c r="E122" s="745" t="s">
        <v>6480</v>
      </c>
      <c r="F122" s="761">
        <v>2</v>
      </c>
      <c r="G122" s="761">
        <v>786</v>
      </c>
      <c r="H122" s="761">
        <v>1</v>
      </c>
      <c r="I122" s="761">
        <v>393</v>
      </c>
      <c r="J122" s="761">
        <v>1</v>
      </c>
      <c r="K122" s="761">
        <v>394</v>
      </c>
      <c r="L122" s="761">
        <v>0.50127226463104324</v>
      </c>
      <c r="M122" s="761">
        <v>394</v>
      </c>
      <c r="N122" s="761"/>
      <c r="O122" s="761"/>
      <c r="P122" s="750"/>
      <c r="Q122" s="762"/>
    </row>
    <row r="123" spans="1:17" ht="14.4" customHeight="1" x14ac:dyDescent="0.3">
      <c r="A123" s="743" t="s">
        <v>6393</v>
      </c>
      <c r="B123" s="745" t="s">
        <v>6394</v>
      </c>
      <c r="C123" s="745" t="s">
        <v>5378</v>
      </c>
      <c r="D123" s="745" t="s">
        <v>6481</v>
      </c>
      <c r="E123" s="745" t="s">
        <v>6482</v>
      </c>
      <c r="F123" s="761">
        <v>1</v>
      </c>
      <c r="G123" s="761">
        <v>573</v>
      </c>
      <c r="H123" s="761">
        <v>1</v>
      </c>
      <c r="I123" s="761">
        <v>573</v>
      </c>
      <c r="J123" s="761"/>
      <c r="K123" s="761"/>
      <c r="L123" s="761"/>
      <c r="M123" s="761"/>
      <c r="N123" s="761"/>
      <c r="O123" s="761"/>
      <c r="P123" s="750"/>
      <c r="Q123" s="762"/>
    </row>
    <row r="124" spans="1:17" ht="14.4" customHeight="1" x14ac:dyDescent="0.3">
      <c r="A124" s="743" t="s">
        <v>6393</v>
      </c>
      <c r="B124" s="745" t="s">
        <v>6394</v>
      </c>
      <c r="C124" s="745" t="s">
        <v>5378</v>
      </c>
      <c r="D124" s="745" t="s">
        <v>6483</v>
      </c>
      <c r="E124" s="745" t="s">
        <v>6484</v>
      </c>
      <c r="F124" s="761"/>
      <c r="G124" s="761"/>
      <c r="H124" s="761"/>
      <c r="I124" s="761"/>
      <c r="J124" s="761">
        <v>1</v>
      </c>
      <c r="K124" s="761">
        <v>88</v>
      </c>
      <c r="L124" s="761"/>
      <c r="M124" s="761">
        <v>88</v>
      </c>
      <c r="N124" s="761"/>
      <c r="O124" s="761"/>
      <c r="P124" s="750"/>
      <c r="Q124" s="762"/>
    </row>
    <row r="125" spans="1:17" ht="14.4" customHeight="1" x14ac:dyDescent="0.3">
      <c r="A125" s="743" t="s">
        <v>6393</v>
      </c>
      <c r="B125" s="745" t="s">
        <v>6394</v>
      </c>
      <c r="C125" s="745" t="s">
        <v>5378</v>
      </c>
      <c r="D125" s="745" t="s">
        <v>6485</v>
      </c>
      <c r="E125" s="745" t="s">
        <v>6486</v>
      </c>
      <c r="F125" s="761">
        <v>132</v>
      </c>
      <c r="G125" s="761">
        <v>3828</v>
      </c>
      <c r="H125" s="761">
        <v>1</v>
      </c>
      <c r="I125" s="761">
        <v>29</v>
      </c>
      <c r="J125" s="761">
        <v>119</v>
      </c>
      <c r="K125" s="761">
        <v>3451</v>
      </c>
      <c r="L125" s="761">
        <v>0.90151515151515149</v>
      </c>
      <c r="M125" s="761">
        <v>29</v>
      </c>
      <c r="N125" s="761">
        <v>106</v>
      </c>
      <c r="O125" s="761">
        <v>3152</v>
      </c>
      <c r="P125" s="750">
        <v>0.82340647857889238</v>
      </c>
      <c r="Q125" s="762">
        <v>29.735849056603772</v>
      </c>
    </row>
    <row r="126" spans="1:17" ht="14.4" customHeight="1" x14ac:dyDescent="0.3">
      <c r="A126" s="743" t="s">
        <v>6393</v>
      </c>
      <c r="B126" s="745" t="s">
        <v>6394</v>
      </c>
      <c r="C126" s="745" t="s">
        <v>5378</v>
      </c>
      <c r="D126" s="745" t="s">
        <v>6487</v>
      </c>
      <c r="E126" s="745" t="s">
        <v>6488</v>
      </c>
      <c r="F126" s="761">
        <v>13</v>
      </c>
      <c r="G126" s="761">
        <v>650</v>
      </c>
      <c r="H126" s="761">
        <v>1</v>
      </c>
      <c r="I126" s="761">
        <v>50</v>
      </c>
      <c r="J126" s="761">
        <v>12</v>
      </c>
      <c r="K126" s="761">
        <v>600</v>
      </c>
      <c r="L126" s="761">
        <v>0.92307692307692313</v>
      </c>
      <c r="M126" s="761">
        <v>50</v>
      </c>
      <c r="N126" s="761">
        <v>16</v>
      </c>
      <c r="O126" s="761">
        <v>800</v>
      </c>
      <c r="P126" s="750">
        <v>1.2307692307692308</v>
      </c>
      <c r="Q126" s="762">
        <v>50</v>
      </c>
    </row>
    <row r="127" spans="1:17" ht="14.4" customHeight="1" x14ac:dyDescent="0.3">
      <c r="A127" s="743" t="s">
        <v>6393</v>
      </c>
      <c r="B127" s="745" t="s">
        <v>6394</v>
      </c>
      <c r="C127" s="745" t="s">
        <v>5378</v>
      </c>
      <c r="D127" s="745" t="s">
        <v>6489</v>
      </c>
      <c r="E127" s="745" t="s">
        <v>6490</v>
      </c>
      <c r="F127" s="761">
        <v>738</v>
      </c>
      <c r="G127" s="761">
        <v>8856</v>
      </c>
      <c r="H127" s="761">
        <v>1</v>
      </c>
      <c r="I127" s="761">
        <v>12</v>
      </c>
      <c r="J127" s="761">
        <v>627</v>
      </c>
      <c r="K127" s="761">
        <v>7524</v>
      </c>
      <c r="L127" s="761">
        <v>0.84959349593495936</v>
      </c>
      <c r="M127" s="761">
        <v>12</v>
      </c>
      <c r="N127" s="761">
        <v>665</v>
      </c>
      <c r="O127" s="761">
        <v>7980</v>
      </c>
      <c r="P127" s="750">
        <v>0.90108401084010836</v>
      </c>
      <c r="Q127" s="762">
        <v>12</v>
      </c>
    </row>
    <row r="128" spans="1:17" ht="14.4" customHeight="1" x14ac:dyDescent="0.3">
      <c r="A128" s="743" t="s">
        <v>6393</v>
      </c>
      <c r="B128" s="745" t="s">
        <v>6394</v>
      </c>
      <c r="C128" s="745" t="s">
        <v>5378</v>
      </c>
      <c r="D128" s="745" t="s">
        <v>6491</v>
      </c>
      <c r="E128" s="745" t="s">
        <v>6492</v>
      </c>
      <c r="F128" s="761">
        <v>79</v>
      </c>
      <c r="G128" s="761">
        <v>14220</v>
      </c>
      <c r="H128" s="761">
        <v>1</v>
      </c>
      <c r="I128" s="761">
        <v>180</v>
      </c>
      <c r="J128" s="761">
        <v>56</v>
      </c>
      <c r="K128" s="761">
        <v>10136</v>
      </c>
      <c r="L128" s="761">
        <v>0.71279887482419124</v>
      </c>
      <c r="M128" s="761">
        <v>181</v>
      </c>
      <c r="N128" s="761">
        <v>53</v>
      </c>
      <c r="O128" s="761">
        <v>9634</v>
      </c>
      <c r="P128" s="750">
        <v>0.6774964838255978</v>
      </c>
      <c r="Q128" s="762">
        <v>181.77358490566039</v>
      </c>
    </row>
    <row r="129" spans="1:17" ht="14.4" customHeight="1" x14ac:dyDescent="0.3">
      <c r="A129" s="743" t="s">
        <v>6393</v>
      </c>
      <c r="B129" s="745" t="s">
        <v>6394</v>
      </c>
      <c r="C129" s="745" t="s">
        <v>5378</v>
      </c>
      <c r="D129" s="745" t="s">
        <v>6493</v>
      </c>
      <c r="E129" s="745" t="s">
        <v>6494</v>
      </c>
      <c r="F129" s="761">
        <v>45</v>
      </c>
      <c r="G129" s="761">
        <v>3195</v>
      </c>
      <c r="H129" s="761">
        <v>1</v>
      </c>
      <c r="I129" s="761">
        <v>71</v>
      </c>
      <c r="J129" s="761">
        <v>39</v>
      </c>
      <c r="K129" s="761">
        <v>2769</v>
      </c>
      <c r="L129" s="761">
        <v>0.8666666666666667</v>
      </c>
      <c r="M129" s="761">
        <v>71</v>
      </c>
      <c r="N129" s="761">
        <v>20</v>
      </c>
      <c r="O129" s="761">
        <v>1436</v>
      </c>
      <c r="P129" s="750">
        <v>0.44945226917057901</v>
      </c>
      <c r="Q129" s="762">
        <v>71.8</v>
      </c>
    </row>
    <row r="130" spans="1:17" ht="14.4" customHeight="1" x14ac:dyDescent="0.3">
      <c r="A130" s="743" t="s">
        <v>6393</v>
      </c>
      <c r="B130" s="745" t="s">
        <v>6394</v>
      </c>
      <c r="C130" s="745" t="s">
        <v>5378</v>
      </c>
      <c r="D130" s="745" t="s">
        <v>6495</v>
      </c>
      <c r="E130" s="745" t="s">
        <v>6496</v>
      </c>
      <c r="F130" s="761">
        <v>39</v>
      </c>
      <c r="G130" s="761">
        <v>7059</v>
      </c>
      <c r="H130" s="761">
        <v>1</v>
      </c>
      <c r="I130" s="761">
        <v>181</v>
      </c>
      <c r="J130" s="761">
        <v>22</v>
      </c>
      <c r="K130" s="761">
        <v>4004</v>
      </c>
      <c r="L130" s="761">
        <v>0.56721915285451197</v>
      </c>
      <c r="M130" s="761">
        <v>182</v>
      </c>
      <c r="N130" s="761">
        <v>28</v>
      </c>
      <c r="O130" s="761">
        <v>5118</v>
      </c>
      <c r="P130" s="750">
        <v>0.72503187420314497</v>
      </c>
      <c r="Q130" s="762">
        <v>182.78571428571428</v>
      </c>
    </row>
    <row r="131" spans="1:17" ht="14.4" customHeight="1" x14ac:dyDescent="0.3">
      <c r="A131" s="743" t="s">
        <v>6393</v>
      </c>
      <c r="B131" s="745" t="s">
        <v>6394</v>
      </c>
      <c r="C131" s="745" t="s">
        <v>5378</v>
      </c>
      <c r="D131" s="745" t="s">
        <v>6497</v>
      </c>
      <c r="E131" s="745" t="s">
        <v>6498</v>
      </c>
      <c r="F131" s="761">
        <v>1514</v>
      </c>
      <c r="G131" s="761">
        <v>222558</v>
      </c>
      <c r="H131" s="761">
        <v>1</v>
      </c>
      <c r="I131" s="761">
        <v>147</v>
      </c>
      <c r="J131" s="761">
        <v>1294</v>
      </c>
      <c r="K131" s="761">
        <v>190218</v>
      </c>
      <c r="L131" s="761">
        <v>0.85468956406869223</v>
      </c>
      <c r="M131" s="761">
        <v>147</v>
      </c>
      <c r="N131" s="761">
        <v>1378</v>
      </c>
      <c r="O131" s="761">
        <v>203575</v>
      </c>
      <c r="P131" s="750">
        <v>0.91470538017056224</v>
      </c>
      <c r="Q131" s="762">
        <v>147.73222060957909</v>
      </c>
    </row>
    <row r="132" spans="1:17" ht="14.4" customHeight="1" x14ac:dyDescent="0.3">
      <c r="A132" s="743" t="s">
        <v>6393</v>
      </c>
      <c r="B132" s="745" t="s">
        <v>6394</v>
      </c>
      <c r="C132" s="745" t="s">
        <v>5378</v>
      </c>
      <c r="D132" s="745" t="s">
        <v>6499</v>
      </c>
      <c r="E132" s="745" t="s">
        <v>6500</v>
      </c>
      <c r="F132" s="761">
        <v>144</v>
      </c>
      <c r="G132" s="761">
        <v>4176</v>
      </c>
      <c r="H132" s="761">
        <v>1</v>
      </c>
      <c r="I132" s="761">
        <v>29</v>
      </c>
      <c r="J132" s="761">
        <v>125</v>
      </c>
      <c r="K132" s="761">
        <v>3625</v>
      </c>
      <c r="L132" s="761">
        <v>0.86805555555555558</v>
      </c>
      <c r="M132" s="761">
        <v>29</v>
      </c>
      <c r="N132" s="761">
        <v>115</v>
      </c>
      <c r="O132" s="761">
        <v>3422</v>
      </c>
      <c r="P132" s="750">
        <v>0.81944444444444442</v>
      </c>
      <c r="Q132" s="762">
        <v>29.756521739130434</v>
      </c>
    </row>
    <row r="133" spans="1:17" ht="14.4" customHeight="1" x14ac:dyDescent="0.3">
      <c r="A133" s="743" t="s">
        <v>6393</v>
      </c>
      <c r="B133" s="745" t="s">
        <v>6394</v>
      </c>
      <c r="C133" s="745" t="s">
        <v>5378</v>
      </c>
      <c r="D133" s="745" t="s">
        <v>6501</v>
      </c>
      <c r="E133" s="745" t="s">
        <v>6502</v>
      </c>
      <c r="F133" s="761">
        <v>46</v>
      </c>
      <c r="G133" s="761">
        <v>1426</v>
      </c>
      <c r="H133" s="761">
        <v>1</v>
      </c>
      <c r="I133" s="761">
        <v>31</v>
      </c>
      <c r="J133" s="761">
        <v>34</v>
      </c>
      <c r="K133" s="761">
        <v>1054</v>
      </c>
      <c r="L133" s="761">
        <v>0.73913043478260865</v>
      </c>
      <c r="M133" s="761">
        <v>31</v>
      </c>
      <c r="N133" s="761">
        <v>41</v>
      </c>
      <c r="O133" s="761">
        <v>1271</v>
      </c>
      <c r="P133" s="750">
        <v>0.89130434782608692</v>
      </c>
      <c r="Q133" s="762">
        <v>31</v>
      </c>
    </row>
    <row r="134" spans="1:17" ht="14.4" customHeight="1" x14ac:dyDescent="0.3">
      <c r="A134" s="743" t="s">
        <v>6393</v>
      </c>
      <c r="B134" s="745" t="s">
        <v>6394</v>
      </c>
      <c r="C134" s="745" t="s">
        <v>5378</v>
      </c>
      <c r="D134" s="745" t="s">
        <v>6503</v>
      </c>
      <c r="E134" s="745" t="s">
        <v>6504</v>
      </c>
      <c r="F134" s="761">
        <v>48</v>
      </c>
      <c r="G134" s="761">
        <v>1296</v>
      </c>
      <c r="H134" s="761">
        <v>1</v>
      </c>
      <c r="I134" s="761">
        <v>27</v>
      </c>
      <c r="J134" s="761">
        <v>44</v>
      </c>
      <c r="K134" s="761">
        <v>1188</v>
      </c>
      <c r="L134" s="761">
        <v>0.91666666666666663</v>
      </c>
      <c r="M134" s="761">
        <v>27</v>
      </c>
      <c r="N134" s="761">
        <v>49</v>
      </c>
      <c r="O134" s="761">
        <v>1323</v>
      </c>
      <c r="P134" s="750">
        <v>1.0208333333333333</v>
      </c>
      <c r="Q134" s="762">
        <v>27</v>
      </c>
    </row>
    <row r="135" spans="1:17" ht="14.4" customHeight="1" x14ac:dyDescent="0.3">
      <c r="A135" s="743" t="s">
        <v>6393</v>
      </c>
      <c r="B135" s="745" t="s">
        <v>6394</v>
      </c>
      <c r="C135" s="745" t="s">
        <v>5378</v>
      </c>
      <c r="D135" s="745" t="s">
        <v>6505</v>
      </c>
      <c r="E135" s="745" t="s">
        <v>6506</v>
      </c>
      <c r="F135" s="761">
        <v>30</v>
      </c>
      <c r="G135" s="761">
        <v>7590</v>
      </c>
      <c r="H135" s="761">
        <v>1</v>
      </c>
      <c r="I135" s="761">
        <v>253</v>
      </c>
      <c r="J135" s="761">
        <v>13</v>
      </c>
      <c r="K135" s="761">
        <v>3289</v>
      </c>
      <c r="L135" s="761">
        <v>0.43333333333333335</v>
      </c>
      <c r="M135" s="761">
        <v>253</v>
      </c>
      <c r="N135" s="761">
        <v>18</v>
      </c>
      <c r="O135" s="761">
        <v>4578</v>
      </c>
      <c r="P135" s="750">
        <v>0.60316205533596834</v>
      </c>
      <c r="Q135" s="762">
        <v>254.33333333333334</v>
      </c>
    </row>
    <row r="136" spans="1:17" ht="14.4" customHeight="1" x14ac:dyDescent="0.3">
      <c r="A136" s="743" t="s">
        <v>6393</v>
      </c>
      <c r="B136" s="745" t="s">
        <v>6394</v>
      </c>
      <c r="C136" s="745" t="s">
        <v>5378</v>
      </c>
      <c r="D136" s="745" t="s">
        <v>6507</v>
      </c>
      <c r="E136" s="745" t="s">
        <v>6508</v>
      </c>
      <c r="F136" s="761">
        <v>1</v>
      </c>
      <c r="G136" s="761">
        <v>22</v>
      </c>
      <c r="H136" s="761">
        <v>1</v>
      </c>
      <c r="I136" s="761">
        <v>22</v>
      </c>
      <c r="J136" s="761">
        <v>4</v>
      </c>
      <c r="K136" s="761">
        <v>88</v>
      </c>
      <c r="L136" s="761">
        <v>4</v>
      </c>
      <c r="M136" s="761">
        <v>22</v>
      </c>
      <c r="N136" s="761">
        <v>4</v>
      </c>
      <c r="O136" s="761">
        <v>88</v>
      </c>
      <c r="P136" s="750">
        <v>4</v>
      </c>
      <c r="Q136" s="762">
        <v>22</v>
      </c>
    </row>
    <row r="137" spans="1:17" ht="14.4" customHeight="1" x14ac:dyDescent="0.3">
      <c r="A137" s="743" t="s">
        <v>6393</v>
      </c>
      <c r="B137" s="745" t="s">
        <v>6394</v>
      </c>
      <c r="C137" s="745" t="s">
        <v>5378</v>
      </c>
      <c r="D137" s="745" t="s">
        <v>6509</v>
      </c>
      <c r="E137" s="745" t="s">
        <v>6510</v>
      </c>
      <c r="F137" s="761">
        <v>121</v>
      </c>
      <c r="G137" s="761">
        <v>3025</v>
      </c>
      <c r="H137" s="761">
        <v>1</v>
      </c>
      <c r="I137" s="761">
        <v>25</v>
      </c>
      <c r="J137" s="761">
        <v>99</v>
      </c>
      <c r="K137" s="761">
        <v>2475</v>
      </c>
      <c r="L137" s="761">
        <v>0.81818181818181823</v>
      </c>
      <c r="M137" s="761">
        <v>25</v>
      </c>
      <c r="N137" s="761">
        <v>100</v>
      </c>
      <c r="O137" s="761">
        <v>2500</v>
      </c>
      <c r="P137" s="750">
        <v>0.82644628099173556</v>
      </c>
      <c r="Q137" s="762">
        <v>25</v>
      </c>
    </row>
    <row r="138" spans="1:17" ht="14.4" customHeight="1" x14ac:dyDescent="0.3">
      <c r="A138" s="743" t="s">
        <v>6393</v>
      </c>
      <c r="B138" s="745" t="s">
        <v>6394</v>
      </c>
      <c r="C138" s="745" t="s">
        <v>5378</v>
      </c>
      <c r="D138" s="745" t="s">
        <v>6511</v>
      </c>
      <c r="E138" s="745" t="s">
        <v>6512</v>
      </c>
      <c r="F138" s="761"/>
      <c r="G138" s="761"/>
      <c r="H138" s="761"/>
      <c r="I138" s="761"/>
      <c r="J138" s="761"/>
      <c r="K138" s="761"/>
      <c r="L138" s="761"/>
      <c r="M138" s="761"/>
      <c r="N138" s="761">
        <v>1</v>
      </c>
      <c r="O138" s="761">
        <v>33</v>
      </c>
      <c r="P138" s="750"/>
      <c r="Q138" s="762">
        <v>33</v>
      </c>
    </row>
    <row r="139" spans="1:17" ht="14.4" customHeight="1" x14ac:dyDescent="0.3">
      <c r="A139" s="743" t="s">
        <v>6393</v>
      </c>
      <c r="B139" s="745" t="s">
        <v>6394</v>
      </c>
      <c r="C139" s="745" t="s">
        <v>5378</v>
      </c>
      <c r="D139" s="745" t="s">
        <v>6513</v>
      </c>
      <c r="E139" s="745" t="s">
        <v>6514</v>
      </c>
      <c r="F139" s="761">
        <v>4</v>
      </c>
      <c r="G139" s="761">
        <v>120</v>
      </c>
      <c r="H139" s="761">
        <v>1</v>
      </c>
      <c r="I139" s="761">
        <v>30</v>
      </c>
      <c r="J139" s="761">
        <v>4</v>
      </c>
      <c r="K139" s="761">
        <v>120</v>
      </c>
      <c r="L139" s="761">
        <v>1</v>
      </c>
      <c r="M139" s="761">
        <v>30</v>
      </c>
      <c r="N139" s="761">
        <v>5</v>
      </c>
      <c r="O139" s="761">
        <v>150</v>
      </c>
      <c r="P139" s="750">
        <v>1.25</v>
      </c>
      <c r="Q139" s="762">
        <v>30</v>
      </c>
    </row>
    <row r="140" spans="1:17" ht="14.4" customHeight="1" x14ac:dyDescent="0.3">
      <c r="A140" s="743" t="s">
        <v>6393</v>
      </c>
      <c r="B140" s="745" t="s">
        <v>6394</v>
      </c>
      <c r="C140" s="745" t="s">
        <v>5378</v>
      </c>
      <c r="D140" s="745" t="s">
        <v>6515</v>
      </c>
      <c r="E140" s="745" t="s">
        <v>6516</v>
      </c>
      <c r="F140" s="761">
        <v>10</v>
      </c>
      <c r="G140" s="761">
        <v>2040</v>
      </c>
      <c r="H140" s="761">
        <v>1</v>
      </c>
      <c r="I140" s="761">
        <v>204</v>
      </c>
      <c r="J140" s="761">
        <v>3</v>
      </c>
      <c r="K140" s="761">
        <v>612</v>
      </c>
      <c r="L140" s="761">
        <v>0.3</v>
      </c>
      <c r="M140" s="761">
        <v>204</v>
      </c>
      <c r="N140" s="761">
        <v>3</v>
      </c>
      <c r="O140" s="761">
        <v>612</v>
      </c>
      <c r="P140" s="750">
        <v>0.3</v>
      </c>
      <c r="Q140" s="762">
        <v>204</v>
      </c>
    </row>
    <row r="141" spans="1:17" ht="14.4" customHeight="1" x14ac:dyDescent="0.3">
      <c r="A141" s="743" t="s">
        <v>6393</v>
      </c>
      <c r="B141" s="745" t="s">
        <v>6394</v>
      </c>
      <c r="C141" s="745" t="s">
        <v>5378</v>
      </c>
      <c r="D141" s="745" t="s">
        <v>6517</v>
      </c>
      <c r="E141" s="745" t="s">
        <v>6518</v>
      </c>
      <c r="F141" s="761">
        <v>2</v>
      </c>
      <c r="G141" s="761">
        <v>52</v>
      </c>
      <c r="H141" s="761">
        <v>1</v>
      </c>
      <c r="I141" s="761">
        <v>26</v>
      </c>
      <c r="J141" s="761">
        <v>2</v>
      </c>
      <c r="K141" s="761">
        <v>52</v>
      </c>
      <c r="L141" s="761">
        <v>1</v>
      </c>
      <c r="M141" s="761">
        <v>26</v>
      </c>
      <c r="N141" s="761">
        <v>1</v>
      </c>
      <c r="O141" s="761">
        <v>26</v>
      </c>
      <c r="P141" s="750">
        <v>0.5</v>
      </c>
      <c r="Q141" s="762">
        <v>26</v>
      </c>
    </row>
    <row r="142" spans="1:17" ht="14.4" customHeight="1" x14ac:dyDescent="0.3">
      <c r="A142" s="743" t="s">
        <v>6393</v>
      </c>
      <c r="B142" s="745" t="s">
        <v>6394</v>
      </c>
      <c r="C142" s="745" t="s">
        <v>5378</v>
      </c>
      <c r="D142" s="745" t="s">
        <v>6519</v>
      </c>
      <c r="E142" s="745" t="s">
        <v>6520</v>
      </c>
      <c r="F142" s="761">
        <v>4</v>
      </c>
      <c r="G142" s="761">
        <v>336</v>
      </c>
      <c r="H142" s="761">
        <v>1</v>
      </c>
      <c r="I142" s="761">
        <v>84</v>
      </c>
      <c r="J142" s="761">
        <v>11</v>
      </c>
      <c r="K142" s="761">
        <v>924</v>
      </c>
      <c r="L142" s="761">
        <v>2.75</v>
      </c>
      <c r="M142" s="761">
        <v>84</v>
      </c>
      <c r="N142" s="761">
        <v>11</v>
      </c>
      <c r="O142" s="761">
        <v>924</v>
      </c>
      <c r="P142" s="750">
        <v>2.75</v>
      </c>
      <c r="Q142" s="762">
        <v>84</v>
      </c>
    </row>
    <row r="143" spans="1:17" ht="14.4" customHeight="1" x14ac:dyDescent="0.3">
      <c r="A143" s="743" t="s">
        <v>6393</v>
      </c>
      <c r="B143" s="745" t="s">
        <v>6394</v>
      </c>
      <c r="C143" s="745" t="s">
        <v>5378</v>
      </c>
      <c r="D143" s="745" t="s">
        <v>6521</v>
      </c>
      <c r="E143" s="745" t="s">
        <v>6522</v>
      </c>
      <c r="F143" s="761">
        <v>447</v>
      </c>
      <c r="G143" s="761">
        <v>77331</v>
      </c>
      <c r="H143" s="761">
        <v>1</v>
      </c>
      <c r="I143" s="761">
        <v>173</v>
      </c>
      <c r="J143" s="761">
        <v>290</v>
      </c>
      <c r="K143" s="761">
        <v>50460</v>
      </c>
      <c r="L143" s="761">
        <v>0.65251968809403738</v>
      </c>
      <c r="M143" s="761">
        <v>174</v>
      </c>
      <c r="N143" s="761">
        <v>298</v>
      </c>
      <c r="O143" s="761">
        <v>52059</v>
      </c>
      <c r="P143" s="750">
        <v>0.67319703611746906</v>
      </c>
      <c r="Q143" s="762">
        <v>174.69463087248323</v>
      </c>
    </row>
    <row r="144" spans="1:17" ht="14.4" customHeight="1" x14ac:dyDescent="0.3">
      <c r="A144" s="743" t="s">
        <v>6393</v>
      </c>
      <c r="B144" s="745" t="s">
        <v>6394</v>
      </c>
      <c r="C144" s="745" t="s">
        <v>5378</v>
      </c>
      <c r="D144" s="745" t="s">
        <v>6523</v>
      </c>
      <c r="E144" s="745" t="s">
        <v>6524</v>
      </c>
      <c r="F144" s="761">
        <v>98</v>
      </c>
      <c r="G144" s="761">
        <v>24500</v>
      </c>
      <c r="H144" s="761">
        <v>1</v>
      </c>
      <c r="I144" s="761">
        <v>250</v>
      </c>
      <c r="J144" s="761">
        <v>47</v>
      </c>
      <c r="K144" s="761">
        <v>11750</v>
      </c>
      <c r="L144" s="761">
        <v>0.47959183673469385</v>
      </c>
      <c r="M144" s="761">
        <v>250</v>
      </c>
      <c r="N144" s="761">
        <v>70</v>
      </c>
      <c r="O144" s="761">
        <v>17600</v>
      </c>
      <c r="P144" s="750">
        <v>0.71836734693877546</v>
      </c>
      <c r="Q144" s="762">
        <v>251.42857142857142</v>
      </c>
    </row>
    <row r="145" spans="1:17" ht="14.4" customHeight="1" x14ac:dyDescent="0.3">
      <c r="A145" s="743" t="s">
        <v>6393</v>
      </c>
      <c r="B145" s="745" t="s">
        <v>6394</v>
      </c>
      <c r="C145" s="745" t="s">
        <v>5378</v>
      </c>
      <c r="D145" s="745" t="s">
        <v>6525</v>
      </c>
      <c r="E145" s="745" t="s">
        <v>6526</v>
      </c>
      <c r="F145" s="761">
        <v>354</v>
      </c>
      <c r="G145" s="761">
        <v>5310</v>
      </c>
      <c r="H145" s="761">
        <v>1</v>
      </c>
      <c r="I145" s="761">
        <v>15</v>
      </c>
      <c r="J145" s="761">
        <v>229</v>
      </c>
      <c r="K145" s="761">
        <v>3435</v>
      </c>
      <c r="L145" s="761">
        <v>0.64689265536723162</v>
      </c>
      <c r="M145" s="761">
        <v>15</v>
      </c>
      <c r="N145" s="761">
        <v>260</v>
      </c>
      <c r="O145" s="761">
        <v>3900</v>
      </c>
      <c r="P145" s="750">
        <v>0.7344632768361582</v>
      </c>
      <c r="Q145" s="762">
        <v>15</v>
      </c>
    </row>
    <row r="146" spans="1:17" ht="14.4" customHeight="1" x14ac:dyDescent="0.3">
      <c r="A146" s="743" t="s">
        <v>6393</v>
      </c>
      <c r="B146" s="745" t="s">
        <v>6394</v>
      </c>
      <c r="C146" s="745" t="s">
        <v>5378</v>
      </c>
      <c r="D146" s="745" t="s">
        <v>6527</v>
      </c>
      <c r="E146" s="745" t="s">
        <v>6528</v>
      </c>
      <c r="F146" s="761">
        <v>7</v>
      </c>
      <c r="G146" s="761">
        <v>161</v>
      </c>
      <c r="H146" s="761">
        <v>1</v>
      </c>
      <c r="I146" s="761">
        <v>23</v>
      </c>
      <c r="J146" s="761">
        <v>8</v>
      </c>
      <c r="K146" s="761">
        <v>184</v>
      </c>
      <c r="L146" s="761">
        <v>1.1428571428571428</v>
      </c>
      <c r="M146" s="761">
        <v>23</v>
      </c>
      <c r="N146" s="761">
        <v>9</v>
      </c>
      <c r="O146" s="761">
        <v>207</v>
      </c>
      <c r="P146" s="750">
        <v>1.2857142857142858</v>
      </c>
      <c r="Q146" s="762">
        <v>23</v>
      </c>
    </row>
    <row r="147" spans="1:17" ht="14.4" customHeight="1" x14ac:dyDescent="0.3">
      <c r="A147" s="743" t="s">
        <v>6393</v>
      </c>
      <c r="B147" s="745" t="s">
        <v>6394</v>
      </c>
      <c r="C147" s="745" t="s">
        <v>5378</v>
      </c>
      <c r="D147" s="745" t="s">
        <v>6529</v>
      </c>
      <c r="E147" s="745" t="s">
        <v>6530</v>
      </c>
      <c r="F147" s="761">
        <v>72</v>
      </c>
      <c r="G147" s="761">
        <v>17928</v>
      </c>
      <c r="H147" s="761">
        <v>1</v>
      </c>
      <c r="I147" s="761">
        <v>249</v>
      </c>
      <c r="J147" s="761">
        <v>49</v>
      </c>
      <c r="K147" s="761">
        <v>12201</v>
      </c>
      <c r="L147" s="761">
        <v>0.68055555555555558</v>
      </c>
      <c r="M147" s="761">
        <v>249</v>
      </c>
      <c r="N147" s="761">
        <v>75</v>
      </c>
      <c r="O147" s="761">
        <v>18785</v>
      </c>
      <c r="P147" s="750">
        <v>1.0478023203926818</v>
      </c>
      <c r="Q147" s="762">
        <v>250.46666666666667</v>
      </c>
    </row>
    <row r="148" spans="1:17" ht="14.4" customHeight="1" x14ac:dyDescent="0.3">
      <c r="A148" s="743" t="s">
        <v>6393</v>
      </c>
      <c r="B148" s="745" t="s">
        <v>6394</v>
      </c>
      <c r="C148" s="745" t="s">
        <v>5378</v>
      </c>
      <c r="D148" s="745" t="s">
        <v>6531</v>
      </c>
      <c r="E148" s="745" t="s">
        <v>6532</v>
      </c>
      <c r="F148" s="761">
        <v>170</v>
      </c>
      <c r="G148" s="761">
        <v>6290</v>
      </c>
      <c r="H148" s="761">
        <v>1</v>
      </c>
      <c r="I148" s="761">
        <v>37</v>
      </c>
      <c r="J148" s="761">
        <v>112</v>
      </c>
      <c r="K148" s="761">
        <v>4144</v>
      </c>
      <c r="L148" s="761">
        <v>0.6588235294117647</v>
      </c>
      <c r="M148" s="761">
        <v>37</v>
      </c>
      <c r="N148" s="761">
        <v>123</v>
      </c>
      <c r="O148" s="761">
        <v>4551</v>
      </c>
      <c r="P148" s="750">
        <v>0.72352941176470587</v>
      </c>
      <c r="Q148" s="762">
        <v>37</v>
      </c>
    </row>
    <row r="149" spans="1:17" ht="14.4" customHeight="1" x14ac:dyDescent="0.3">
      <c r="A149" s="743" t="s">
        <v>6393</v>
      </c>
      <c r="B149" s="745" t="s">
        <v>6394</v>
      </c>
      <c r="C149" s="745" t="s">
        <v>5378</v>
      </c>
      <c r="D149" s="745" t="s">
        <v>6533</v>
      </c>
      <c r="E149" s="745" t="s">
        <v>6534</v>
      </c>
      <c r="F149" s="761">
        <v>28</v>
      </c>
      <c r="G149" s="761">
        <v>644</v>
      </c>
      <c r="H149" s="761">
        <v>1</v>
      </c>
      <c r="I149" s="761">
        <v>23</v>
      </c>
      <c r="J149" s="761">
        <v>15</v>
      </c>
      <c r="K149" s="761">
        <v>345</v>
      </c>
      <c r="L149" s="761">
        <v>0.5357142857142857</v>
      </c>
      <c r="M149" s="761">
        <v>23</v>
      </c>
      <c r="N149" s="761">
        <v>15</v>
      </c>
      <c r="O149" s="761">
        <v>345</v>
      </c>
      <c r="P149" s="750">
        <v>0.5357142857142857</v>
      </c>
      <c r="Q149" s="762">
        <v>23</v>
      </c>
    </row>
    <row r="150" spans="1:17" ht="14.4" customHeight="1" x14ac:dyDescent="0.3">
      <c r="A150" s="743" t="s">
        <v>6393</v>
      </c>
      <c r="B150" s="745" t="s">
        <v>6394</v>
      </c>
      <c r="C150" s="745" t="s">
        <v>5378</v>
      </c>
      <c r="D150" s="745" t="s">
        <v>6535</v>
      </c>
      <c r="E150" s="745" t="s">
        <v>6536</v>
      </c>
      <c r="F150" s="761">
        <v>3</v>
      </c>
      <c r="G150" s="761">
        <v>507</v>
      </c>
      <c r="H150" s="761">
        <v>1</v>
      </c>
      <c r="I150" s="761">
        <v>169</v>
      </c>
      <c r="J150" s="761">
        <v>1</v>
      </c>
      <c r="K150" s="761">
        <v>169</v>
      </c>
      <c r="L150" s="761">
        <v>0.33333333333333331</v>
      </c>
      <c r="M150" s="761">
        <v>169</v>
      </c>
      <c r="N150" s="761"/>
      <c r="O150" s="761"/>
      <c r="P150" s="750"/>
      <c r="Q150" s="762"/>
    </row>
    <row r="151" spans="1:17" ht="14.4" customHeight="1" x14ac:dyDescent="0.3">
      <c r="A151" s="743" t="s">
        <v>6393</v>
      </c>
      <c r="B151" s="745" t="s">
        <v>6394</v>
      </c>
      <c r="C151" s="745" t="s">
        <v>5378</v>
      </c>
      <c r="D151" s="745" t="s">
        <v>6537</v>
      </c>
      <c r="E151" s="745" t="s">
        <v>6538</v>
      </c>
      <c r="F151" s="761">
        <v>3</v>
      </c>
      <c r="G151" s="761">
        <v>1755</v>
      </c>
      <c r="H151" s="761">
        <v>1</v>
      </c>
      <c r="I151" s="761">
        <v>585</v>
      </c>
      <c r="J151" s="761">
        <v>1</v>
      </c>
      <c r="K151" s="761">
        <v>586</v>
      </c>
      <c r="L151" s="761">
        <v>0.33390313390313392</v>
      </c>
      <c r="M151" s="761">
        <v>586</v>
      </c>
      <c r="N151" s="761"/>
      <c r="O151" s="761"/>
      <c r="P151" s="750"/>
      <c r="Q151" s="762"/>
    </row>
    <row r="152" spans="1:17" ht="14.4" customHeight="1" x14ac:dyDescent="0.3">
      <c r="A152" s="743" t="s">
        <v>6393</v>
      </c>
      <c r="B152" s="745" t="s">
        <v>6394</v>
      </c>
      <c r="C152" s="745" t="s">
        <v>5378</v>
      </c>
      <c r="D152" s="745" t="s">
        <v>6539</v>
      </c>
      <c r="E152" s="745" t="s">
        <v>6540</v>
      </c>
      <c r="F152" s="761">
        <v>29</v>
      </c>
      <c r="G152" s="761">
        <v>9599</v>
      </c>
      <c r="H152" s="761">
        <v>1</v>
      </c>
      <c r="I152" s="761">
        <v>331</v>
      </c>
      <c r="J152" s="761">
        <v>18</v>
      </c>
      <c r="K152" s="761">
        <v>5958</v>
      </c>
      <c r="L152" s="761">
        <v>0.62068965517241381</v>
      </c>
      <c r="M152" s="761">
        <v>331</v>
      </c>
      <c r="N152" s="761">
        <v>21</v>
      </c>
      <c r="O152" s="761">
        <v>6951</v>
      </c>
      <c r="P152" s="750">
        <v>0.72413793103448276</v>
      </c>
      <c r="Q152" s="762">
        <v>331</v>
      </c>
    </row>
    <row r="153" spans="1:17" ht="14.4" customHeight="1" x14ac:dyDescent="0.3">
      <c r="A153" s="743" t="s">
        <v>6393</v>
      </c>
      <c r="B153" s="745" t="s">
        <v>6394</v>
      </c>
      <c r="C153" s="745" t="s">
        <v>5378</v>
      </c>
      <c r="D153" s="745" t="s">
        <v>6541</v>
      </c>
      <c r="E153" s="745" t="s">
        <v>6542</v>
      </c>
      <c r="F153" s="761">
        <v>10</v>
      </c>
      <c r="G153" s="761">
        <v>290</v>
      </c>
      <c r="H153" s="761">
        <v>1</v>
      </c>
      <c r="I153" s="761">
        <v>29</v>
      </c>
      <c r="J153" s="761">
        <v>7</v>
      </c>
      <c r="K153" s="761">
        <v>203</v>
      </c>
      <c r="L153" s="761">
        <v>0.7</v>
      </c>
      <c r="M153" s="761">
        <v>29</v>
      </c>
      <c r="N153" s="761">
        <v>5</v>
      </c>
      <c r="O153" s="761">
        <v>145</v>
      </c>
      <c r="P153" s="750">
        <v>0.5</v>
      </c>
      <c r="Q153" s="762">
        <v>29</v>
      </c>
    </row>
    <row r="154" spans="1:17" ht="14.4" customHeight="1" x14ac:dyDescent="0.3">
      <c r="A154" s="743" t="s">
        <v>6393</v>
      </c>
      <c r="B154" s="745" t="s">
        <v>6394</v>
      </c>
      <c r="C154" s="745" t="s">
        <v>5378</v>
      </c>
      <c r="D154" s="745" t="s">
        <v>6543</v>
      </c>
      <c r="E154" s="745" t="s">
        <v>6544</v>
      </c>
      <c r="F154" s="761">
        <v>84</v>
      </c>
      <c r="G154" s="761">
        <v>14784</v>
      </c>
      <c r="H154" s="761">
        <v>1</v>
      </c>
      <c r="I154" s="761">
        <v>176</v>
      </c>
      <c r="J154" s="761">
        <v>137</v>
      </c>
      <c r="K154" s="761">
        <v>24112</v>
      </c>
      <c r="L154" s="761">
        <v>1.6309523809523809</v>
      </c>
      <c r="M154" s="761">
        <v>176</v>
      </c>
      <c r="N154" s="761">
        <v>197</v>
      </c>
      <c r="O154" s="761">
        <v>34795</v>
      </c>
      <c r="P154" s="750">
        <v>2.3535579004329006</v>
      </c>
      <c r="Q154" s="762">
        <v>176.62436548223351</v>
      </c>
    </row>
    <row r="155" spans="1:17" ht="14.4" customHeight="1" x14ac:dyDescent="0.3">
      <c r="A155" s="743" t="s">
        <v>6393</v>
      </c>
      <c r="B155" s="745" t="s">
        <v>6394</v>
      </c>
      <c r="C155" s="745" t="s">
        <v>5378</v>
      </c>
      <c r="D155" s="745" t="s">
        <v>6545</v>
      </c>
      <c r="E155" s="745" t="s">
        <v>6546</v>
      </c>
      <c r="F155" s="761">
        <v>3</v>
      </c>
      <c r="G155" s="761">
        <v>45</v>
      </c>
      <c r="H155" s="761">
        <v>1</v>
      </c>
      <c r="I155" s="761">
        <v>15</v>
      </c>
      <c r="J155" s="761">
        <v>4</v>
      </c>
      <c r="K155" s="761">
        <v>60</v>
      </c>
      <c r="L155" s="761">
        <v>1.3333333333333333</v>
      </c>
      <c r="M155" s="761">
        <v>15</v>
      </c>
      <c r="N155" s="761"/>
      <c r="O155" s="761"/>
      <c r="P155" s="750"/>
      <c r="Q155" s="762"/>
    </row>
    <row r="156" spans="1:17" ht="14.4" customHeight="1" x14ac:dyDescent="0.3">
      <c r="A156" s="743" t="s">
        <v>6393</v>
      </c>
      <c r="B156" s="745" t="s">
        <v>6394</v>
      </c>
      <c r="C156" s="745" t="s">
        <v>5378</v>
      </c>
      <c r="D156" s="745" t="s">
        <v>6547</v>
      </c>
      <c r="E156" s="745" t="s">
        <v>6548</v>
      </c>
      <c r="F156" s="761">
        <v>228</v>
      </c>
      <c r="G156" s="761">
        <v>4332</v>
      </c>
      <c r="H156" s="761">
        <v>1</v>
      </c>
      <c r="I156" s="761">
        <v>19</v>
      </c>
      <c r="J156" s="761">
        <v>109</v>
      </c>
      <c r="K156" s="761">
        <v>2071</v>
      </c>
      <c r="L156" s="761">
        <v>0.47807017543859648</v>
      </c>
      <c r="M156" s="761">
        <v>19</v>
      </c>
      <c r="N156" s="761">
        <v>185</v>
      </c>
      <c r="O156" s="761">
        <v>3515</v>
      </c>
      <c r="P156" s="750">
        <v>0.81140350877192979</v>
      </c>
      <c r="Q156" s="762">
        <v>19</v>
      </c>
    </row>
    <row r="157" spans="1:17" ht="14.4" customHeight="1" x14ac:dyDescent="0.3">
      <c r="A157" s="743" t="s">
        <v>6393</v>
      </c>
      <c r="B157" s="745" t="s">
        <v>6394</v>
      </c>
      <c r="C157" s="745" t="s">
        <v>5378</v>
      </c>
      <c r="D157" s="745" t="s">
        <v>6549</v>
      </c>
      <c r="E157" s="745" t="s">
        <v>6550</v>
      </c>
      <c r="F157" s="761">
        <v>294</v>
      </c>
      <c r="G157" s="761">
        <v>5880</v>
      </c>
      <c r="H157" s="761">
        <v>1</v>
      </c>
      <c r="I157" s="761">
        <v>20</v>
      </c>
      <c r="J157" s="761">
        <v>137</v>
      </c>
      <c r="K157" s="761">
        <v>2740</v>
      </c>
      <c r="L157" s="761">
        <v>0.46598639455782315</v>
      </c>
      <c r="M157" s="761">
        <v>20</v>
      </c>
      <c r="N157" s="761">
        <v>158</v>
      </c>
      <c r="O157" s="761">
        <v>3160</v>
      </c>
      <c r="P157" s="750">
        <v>0.5374149659863946</v>
      </c>
      <c r="Q157" s="762">
        <v>20</v>
      </c>
    </row>
    <row r="158" spans="1:17" ht="14.4" customHeight="1" x14ac:dyDescent="0.3">
      <c r="A158" s="743" t="s">
        <v>6393</v>
      </c>
      <c r="B158" s="745" t="s">
        <v>6394</v>
      </c>
      <c r="C158" s="745" t="s">
        <v>5378</v>
      </c>
      <c r="D158" s="745" t="s">
        <v>6551</v>
      </c>
      <c r="E158" s="745" t="s">
        <v>6552</v>
      </c>
      <c r="F158" s="761">
        <v>7</v>
      </c>
      <c r="G158" s="761">
        <v>1281</v>
      </c>
      <c r="H158" s="761">
        <v>1</v>
      </c>
      <c r="I158" s="761">
        <v>183</v>
      </c>
      <c r="J158" s="761">
        <v>7</v>
      </c>
      <c r="K158" s="761">
        <v>1288</v>
      </c>
      <c r="L158" s="761">
        <v>1.0054644808743169</v>
      </c>
      <c r="M158" s="761">
        <v>184</v>
      </c>
      <c r="N158" s="761">
        <v>7</v>
      </c>
      <c r="O158" s="761">
        <v>1294</v>
      </c>
      <c r="P158" s="750">
        <v>1.0101483216237315</v>
      </c>
      <c r="Q158" s="762">
        <v>184.85714285714286</v>
      </c>
    </row>
    <row r="159" spans="1:17" ht="14.4" customHeight="1" x14ac:dyDescent="0.3">
      <c r="A159" s="743" t="s">
        <v>6393</v>
      </c>
      <c r="B159" s="745" t="s">
        <v>6394</v>
      </c>
      <c r="C159" s="745" t="s">
        <v>5378</v>
      </c>
      <c r="D159" s="745" t="s">
        <v>6553</v>
      </c>
      <c r="E159" s="745" t="s">
        <v>6554</v>
      </c>
      <c r="F159" s="761"/>
      <c r="G159" s="761"/>
      <c r="H159" s="761"/>
      <c r="I159" s="761"/>
      <c r="J159" s="761">
        <v>2</v>
      </c>
      <c r="K159" s="761">
        <v>532</v>
      </c>
      <c r="L159" s="761"/>
      <c r="M159" s="761">
        <v>266</v>
      </c>
      <c r="N159" s="761"/>
      <c r="O159" s="761"/>
      <c r="P159" s="750"/>
      <c r="Q159" s="762"/>
    </row>
    <row r="160" spans="1:17" ht="14.4" customHeight="1" x14ac:dyDescent="0.3">
      <c r="A160" s="743" t="s">
        <v>6393</v>
      </c>
      <c r="B160" s="745" t="s">
        <v>6394</v>
      </c>
      <c r="C160" s="745" t="s">
        <v>5378</v>
      </c>
      <c r="D160" s="745" t="s">
        <v>6555</v>
      </c>
      <c r="E160" s="745" t="s">
        <v>6556</v>
      </c>
      <c r="F160" s="761">
        <v>3</v>
      </c>
      <c r="G160" s="761">
        <v>516</v>
      </c>
      <c r="H160" s="761">
        <v>1</v>
      </c>
      <c r="I160" s="761">
        <v>172</v>
      </c>
      <c r="J160" s="761">
        <v>1</v>
      </c>
      <c r="K160" s="761">
        <v>172</v>
      </c>
      <c r="L160" s="761">
        <v>0.33333333333333331</v>
      </c>
      <c r="M160" s="761">
        <v>172</v>
      </c>
      <c r="N160" s="761"/>
      <c r="O160" s="761"/>
      <c r="P160" s="750"/>
      <c r="Q160" s="762"/>
    </row>
    <row r="161" spans="1:17" ht="14.4" customHeight="1" x14ac:dyDescent="0.3">
      <c r="A161" s="743" t="s">
        <v>6393</v>
      </c>
      <c r="B161" s="745" t="s">
        <v>6394</v>
      </c>
      <c r="C161" s="745" t="s">
        <v>5378</v>
      </c>
      <c r="D161" s="745" t="s">
        <v>6557</v>
      </c>
      <c r="E161" s="745" t="s">
        <v>6558</v>
      </c>
      <c r="F161" s="761">
        <v>37</v>
      </c>
      <c r="G161" s="761">
        <v>3108</v>
      </c>
      <c r="H161" s="761">
        <v>1</v>
      </c>
      <c r="I161" s="761">
        <v>84</v>
      </c>
      <c r="J161" s="761">
        <v>33</v>
      </c>
      <c r="K161" s="761">
        <v>2772</v>
      </c>
      <c r="L161" s="761">
        <v>0.89189189189189189</v>
      </c>
      <c r="M161" s="761">
        <v>84</v>
      </c>
      <c r="N161" s="761">
        <v>34</v>
      </c>
      <c r="O161" s="761">
        <v>2856</v>
      </c>
      <c r="P161" s="750">
        <v>0.91891891891891897</v>
      </c>
      <c r="Q161" s="762">
        <v>84</v>
      </c>
    </row>
    <row r="162" spans="1:17" ht="14.4" customHeight="1" x14ac:dyDescent="0.3">
      <c r="A162" s="743" t="s">
        <v>6393</v>
      </c>
      <c r="B162" s="745" t="s">
        <v>6394</v>
      </c>
      <c r="C162" s="745" t="s">
        <v>5378</v>
      </c>
      <c r="D162" s="745" t="s">
        <v>6559</v>
      </c>
      <c r="E162" s="745" t="s">
        <v>6560</v>
      </c>
      <c r="F162" s="761"/>
      <c r="G162" s="761"/>
      <c r="H162" s="761"/>
      <c r="I162" s="761"/>
      <c r="J162" s="761">
        <v>1</v>
      </c>
      <c r="K162" s="761">
        <v>263</v>
      </c>
      <c r="L162" s="761"/>
      <c r="M162" s="761">
        <v>263</v>
      </c>
      <c r="N162" s="761"/>
      <c r="O162" s="761"/>
      <c r="P162" s="750"/>
      <c r="Q162" s="762"/>
    </row>
    <row r="163" spans="1:17" ht="14.4" customHeight="1" x14ac:dyDescent="0.3">
      <c r="A163" s="743" t="s">
        <v>6393</v>
      </c>
      <c r="B163" s="745" t="s">
        <v>6394</v>
      </c>
      <c r="C163" s="745" t="s">
        <v>5378</v>
      </c>
      <c r="D163" s="745" t="s">
        <v>6561</v>
      </c>
      <c r="E163" s="745" t="s">
        <v>6562</v>
      </c>
      <c r="F163" s="761">
        <v>30</v>
      </c>
      <c r="G163" s="761">
        <v>2340</v>
      </c>
      <c r="H163" s="761">
        <v>1</v>
      </c>
      <c r="I163" s="761">
        <v>78</v>
      </c>
      <c r="J163" s="761">
        <v>5</v>
      </c>
      <c r="K163" s="761">
        <v>390</v>
      </c>
      <c r="L163" s="761">
        <v>0.16666666666666666</v>
      </c>
      <c r="M163" s="761">
        <v>78</v>
      </c>
      <c r="N163" s="761">
        <v>12</v>
      </c>
      <c r="O163" s="761">
        <v>936</v>
      </c>
      <c r="P163" s="750">
        <v>0.4</v>
      </c>
      <c r="Q163" s="762">
        <v>78</v>
      </c>
    </row>
    <row r="164" spans="1:17" ht="14.4" customHeight="1" x14ac:dyDescent="0.3">
      <c r="A164" s="743" t="s">
        <v>6393</v>
      </c>
      <c r="B164" s="745" t="s">
        <v>6394</v>
      </c>
      <c r="C164" s="745" t="s">
        <v>5378</v>
      </c>
      <c r="D164" s="745" t="s">
        <v>6563</v>
      </c>
      <c r="E164" s="745" t="s">
        <v>6564</v>
      </c>
      <c r="F164" s="761">
        <v>1</v>
      </c>
      <c r="G164" s="761">
        <v>298</v>
      </c>
      <c r="H164" s="761">
        <v>1</v>
      </c>
      <c r="I164" s="761">
        <v>298</v>
      </c>
      <c r="J164" s="761">
        <v>1</v>
      </c>
      <c r="K164" s="761">
        <v>298</v>
      </c>
      <c r="L164" s="761">
        <v>1</v>
      </c>
      <c r="M164" s="761">
        <v>298</v>
      </c>
      <c r="N164" s="761"/>
      <c r="O164" s="761"/>
      <c r="P164" s="750"/>
      <c r="Q164" s="762"/>
    </row>
    <row r="165" spans="1:17" ht="14.4" customHeight="1" x14ac:dyDescent="0.3">
      <c r="A165" s="743" t="s">
        <v>6393</v>
      </c>
      <c r="B165" s="745" t="s">
        <v>6394</v>
      </c>
      <c r="C165" s="745" t="s">
        <v>5378</v>
      </c>
      <c r="D165" s="745" t="s">
        <v>6565</v>
      </c>
      <c r="E165" s="745" t="s">
        <v>6566</v>
      </c>
      <c r="F165" s="761">
        <v>1</v>
      </c>
      <c r="G165" s="761">
        <v>21</v>
      </c>
      <c r="H165" s="761">
        <v>1</v>
      </c>
      <c r="I165" s="761">
        <v>21</v>
      </c>
      <c r="J165" s="761">
        <v>1</v>
      </c>
      <c r="K165" s="761">
        <v>21</v>
      </c>
      <c r="L165" s="761">
        <v>1</v>
      </c>
      <c r="M165" s="761">
        <v>21</v>
      </c>
      <c r="N165" s="761">
        <v>1</v>
      </c>
      <c r="O165" s="761">
        <v>21</v>
      </c>
      <c r="P165" s="750">
        <v>1</v>
      </c>
      <c r="Q165" s="762">
        <v>21</v>
      </c>
    </row>
    <row r="166" spans="1:17" ht="14.4" customHeight="1" x14ac:dyDescent="0.3">
      <c r="A166" s="743" t="s">
        <v>6393</v>
      </c>
      <c r="B166" s="745" t="s">
        <v>6394</v>
      </c>
      <c r="C166" s="745" t="s">
        <v>5378</v>
      </c>
      <c r="D166" s="745" t="s">
        <v>6567</v>
      </c>
      <c r="E166" s="745" t="s">
        <v>6568</v>
      </c>
      <c r="F166" s="761">
        <v>7</v>
      </c>
      <c r="G166" s="761">
        <v>154</v>
      </c>
      <c r="H166" s="761">
        <v>1</v>
      </c>
      <c r="I166" s="761">
        <v>22</v>
      </c>
      <c r="J166" s="761">
        <v>7</v>
      </c>
      <c r="K166" s="761">
        <v>154</v>
      </c>
      <c r="L166" s="761">
        <v>1</v>
      </c>
      <c r="M166" s="761">
        <v>22</v>
      </c>
      <c r="N166" s="761">
        <v>9</v>
      </c>
      <c r="O166" s="761">
        <v>198</v>
      </c>
      <c r="P166" s="750">
        <v>1.2857142857142858</v>
      </c>
      <c r="Q166" s="762">
        <v>22</v>
      </c>
    </row>
    <row r="167" spans="1:17" ht="14.4" customHeight="1" x14ac:dyDescent="0.3">
      <c r="A167" s="743" t="s">
        <v>6393</v>
      </c>
      <c r="B167" s="745" t="s">
        <v>6394</v>
      </c>
      <c r="C167" s="745" t="s">
        <v>5378</v>
      </c>
      <c r="D167" s="745" t="s">
        <v>6569</v>
      </c>
      <c r="E167" s="745" t="s">
        <v>6570</v>
      </c>
      <c r="F167" s="761"/>
      <c r="G167" s="761"/>
      <c r="H167" s="761"/>
      <c r="I167" s="761"/>
      <c r="J167" s="761">
        <v>1</v>
      </c>
      <c r="K167" s="761">
        <v>170</v>
      </c>
      <c r="L167" s="761"/>
      <c r="M167" s="761">
        <v>170</v>
      </c>
      <c r="N167" s="761"/>
      <c r="O167" s="761"/>
      <c r="P167" s="750"/>
      <c r="Q167" s="762"/>
    </row>
    <row r="168" spans="1:17" ht="14.4" customHeight="1" x14ac:dyDescent="0.3">
      <c r="A168" s="743" t="s">
        <v>6393</v>
      </c>
      <c r="B168" s="745" t="s">
        <v>6394</v>
      </c>
      <c r="C168" s="745" t="s">
        <v>5378</v>
      </c>
      <c r="D168" s="745" t="s">
        <v>6571</v>
      </c>
      <c r="E168" s="745" t="s">
        <v>6572</v>
      </c>
      <c r="F168" s="761">
        <v>1</v>
      </c>
      <c r="G168" s="761">
        <v>94</v>
      </c>
      <c r="H168" s="761">
        <v>1</v>
      </c>
      <c r="I168" s="761">
        <v>94</v>
      </c>
      <c r="J168" s="761"/>
      <c r="K168" s="761"/>
      <c r="L168" s="761"/>
      <c r="M168" s="761"/>
      <c r="N168" s="761"/>
      <c r="O168" s="761"/>
      <c r="P168" s="750"/>
      <c r="Q168" s="762"/>
    </row>
    <row r="169" spans="1:17" ht="14.4" customHeight="1" x14ac:dyDescent="0.3">
      <c r="A169" s="743" t="s">
        <v>6393</v>
      </c>
      <c r="B169" s="745" t="s">
        <v>6394</v>
      </c>
      <c r="C169" s="745" t="s">
        <v>5378</v>
      </c>
      <c r="D169" s="745" t="s">
        <v>6573</v>
      </c>
      <c r="E169" s="745" t="s">
        <v>6574</v>
      </c>
      <c r="F169" s="761">
        <v>34</v>
      </c>
      <c r="G169" s="761">
        <v>16830</v>
      </c>
      <c r="H169" s="761">
        <v>1</v>
      </c>
      <c r="I169" s="761">
        <v>495</v>
      </c>
      <c r="J169" s="761">
        <v>35</v>
      </c>
      <c r="K169" s="761">
        <v>17325</v>
      </c>
      <c r="L169" s="761">
        <v>1.0294117647058822</v>
      </c>
      <c r="M169" s="761">
        <v>495</v>
      </c>
      <c r="N169" s="761">
        <v>31</v>
      </c>
      <c r="O169" s="761">
        <v>15345</v>
      </c>
      <c r="P169" s="750">
        <v>0.91176470588235292</v>
      </c>
      <c r="Q169" s="762">
        <v>495</v>
      </c>
    </row>
    <row r="170" spans="1:17" ht="14.4" customHeight="1" x14ac:dyDescent="0.3">
      <c r="A170" s="743" t="s">
        <v>6393</v>
      </c>
      <c r="B170" s="745" t="s">
        <v>6394</v>
      </c>
      <c r="C170" s="745" t="s">
        <v>5378</v>
      </c>
      <c r="D170" s="745" t="s">
        <v>6575</v>
      </c>
      <c r="E170" s="745" t="s">
        <v>6576</v>
      </c>
      <c r="F170" s="761">
        <v>1</v>
      </c>
      <c r="G170" s="761">
        <v>189</v>
      </c>
      <c r="H170" s="761">
        <v>1</v>
      </c>
      <c r="I170" s="761">
        <v>189</v>
      </c>
      <c r="J170" s="761">
        <v>1</v>
      </c>
      <c r="K170" s="761">
        <v>190</v>
      </c>
      <c r="L170" s="761">
        <v>1.0052910052910053</v>
      </c>
      <c r="M170" s="761">
        <v>190</v>
      </c>
      <c r="N170" s="761"/>
      <c r="O170" s="761"/>
      <c r="P170" s="750"/>
      <c r="Q170" s="762"/>
    </row>
    <row r="171" spans="1:17" ht="14.4" customHeight="1" x14ac:dyDescent="0.3">
      <c r="A171" s="743" t="s">
        <v>6393</v>
      </c>
      <c r="B171" s="745" t="s">
        <v>6394</v>
      </c>
      <c r="C171" s="745" t="s">
        <v>5378</v>
      </c>
      <c r="D171" s="745" t="s">
        <v>6577</v>
      </c>
      <c r="E171" s="745" t="s">
        <v>6578</v>
      </c>
      <c r="F171" s="761">
        <v>2</v>
      </c>
      <c r="G171" s="761">
        <v>410</v>
      </c>
      <c r="H171" s="761">
        <v>1</v>
      </c>
      <c r="I171" s="761">
        <v>205</v>
      </c>
      <c r="J171" s="761"/>
      <c r="K171" s="761"/>
      <c r="L171" s="761"/>
      <c r="M171" s="761"/>
      <c r="N171" s="761"/>
      <c r="O171" s="761"/>
      <c r="P171" s="750"/>
      <c r="Q171" s="762"/>
    </row>
    <row r="172" spans="1:17" ht="14.4" customHeight="1" x14ac:dyDescent="0.3">
      <c r="A172" s="743" t="s">
        <v>6393</v>
      </c>
      <c r="B172" s="745" t="s">
        <v>6394</v>
      </c>
      <c r="C172" s="745" t="s">
        <v>5378</v>
      </c>
      <c r="D172" s="745" t="s">
        <v>6579</v>
      </c>
      <c r="E172" s="745" t="s">
        <v>6580</v>
      </c>
      <c r="F172" s="761">
        <v>1</v>
      </c>
      <c r="G172" s="761">
        <v>1641</v>
      </c>
      <c r="H172" s="761">
        <v>1</v>
      </c>
      <c r="I172" s="761">
        <v>1641</v>
      </c>
      <c r="J172" s="761">
        <v>3</v>
      </c>
      <c r="K172" s="761">
        <v>4935</v>
      </c>
      <c r="L172" s="761">
        <v>3.0073126142595976</v>
      </c>
      <c r="M172" s="761">
        <v>1645</v>
      </c>
      <c r="N172" s="761"/>
      <c r="O172" s="761"/>
      <c r="P172" s="750"/>
      <c r="Q172" s="762"/>
    </row>
    <row r="173" spans="1:17" ht="14.4" customHeight="1" x14ac:dyDescent="0.3">
      <c r="A173" s="743" t="s">
        <v>6393</v>
      </c>
      <c r="B173" s="745" t="s">
        <v>6394</v>
      </c>
      <c r="C173" s="745" t="s">
        <v>5378</v>
      </c>
      <c r="D173" s="745" t="s">
        <v>6581</v>
      </c>
      <c r="E173" s="745" t="s">
        <v>6582</v>
      </c>
      <c r="F173" s="761"/>
      <c r="G173" s="761"/>
      <c r="H173" s="761"/>
      <c r="I173" s="761"/>
      <c r="J173" s="761">
        <v>1</v>
      </c>
      <c r="K173" s="761">
        <v>261</v>
      </c>
      <c r="L173" s="761"/>
      <c r="M173" s="761">
        <v>261</v>
      </c>
      <c r="N173" s="761"/>
      <c r="O173" s="761"/>
      <c r="P173" s="750"/>
      <c r="Q173" s="762"/>
    </row>
    <row r="174" spans="1:17" ht="14.4" customHeight="1" x14ac:dyDescent="0.3">
      <c r="A174" s="743" t="s">
        <v>6393</v>
      </c>
      <c r="B174" s="745" t="s">
        <v>6394</v>
      </c>
      <c r="C174" s="745" t="s">
        <v>5378</v>
      </c>
      <c r="D174" s="745" t="s">
        <v>6583</v>
      </c>
      <c r="E174" s="745" t="s">
        <v>6584</v>
      </c>
      <c r="F174" s="761">
        <v>1</v>
      </c>
      <c r="G174" s="761">
        <v>127</v>
      </c>
      <c r="H174" s="761">
        <v>1</v>
      </c>
      <c r="I174" s="761">
        <v>127</v>
      </c>
      <c r="J174" s="761">
        <v>1</v>
      </c>
      <c r="K174" s="761">
        <v>127</v>
      </c>
      <c r="L174" s="761">
        <v>1</v>
      </c>
      <c r="M174" s="761">
        <v>127</v>
      </c>
      <c r="N174" s="761">
        <v>1</v>
      </c>
      <c r="O174" s="761">
        <v>127</v>
      </c>
      <c r="P174" s="750">
        <v>1</v>
      </c>
      <c r="Q174" s="762">
        <v>127</v>
      </c>
    </row>
    <row r="175" spans="1:17" ht="14.4" customHeight="1" x14ac:dyDescent="0.3">
      <c r="A175" s="743" t="s">
        <v>6393</v>
      </c>
      <c r="B175" s="745" t="s">
        <v>6394</v>
      </c>
      <c r="C175" s="745" t="s">
        <v>5378</v>
      </c>
      <c r="D175" s="745" t="s">
        <v>6585</v>
      </c>
      <c r="E175" s="745" t="s">
        <v>6586</v>
      </c>
      <c r="F175" s="761"/>
      <c r="G175" s="761"/>
      <c r="H175" s="761"/>
      <c r="I175" s="761"/>
      <c r="J175" s="761">
        <v>1</v>
      </c>
      <c r="K175" s="761">
        <v>310</v>
      </c>
      <c r="L175" s="761"/>
      <c r="M175" s="761">
        <v>310</v>
      </c>
      <c r="N175" s="761">
        <v>1</v>
      </c>
      <c r="O175" s="761">
        <v>310</v>
      </c>
      <c r="P175" s="750"/>
      <c r="Q175" s="762">
        <v>310</v>
      </c>
    </row>
    <row r="176" spans="1:17" ht="14.4" customHeight="1" x14ac:dyDescent="0.3">
      <c r="A176" s="743" t="s">
        <v>6393</v>
      </c>
      <c r="B176" s="745" t="s">
        <v>6394</v>
      </c>
      <c r="C176" s="745" t="s">
        <v>5378</v>
      </c>
      <c r="D176" s="745" t="s">
        <v>6587</v>
      </c>
      <c r="E176" s="745" t="s">
        <v>6588</v>
      </c>
      <c r="F176" s="761"/>
      <c r="G176" s="761"/>
      <c r="H176" s="761"/>
      <c r="I176" s="761"/>
      <c r="J176" s="761">
        <v>1</v>
      </c>
      <c r="K176" s="761">
        <v>23</v>
      </c>
      <c r="L176" s="761"/>
      <c r="M176" s="761">
        <v>23</v>
      </c>
      <c r="N176" s="761">
        <v>1</v>
      </c>
      <c r="O176" s="761">
        <v>23</v>
      </c>
      <c r="P176" s="750"/>
      <c r="Q176" s="762">
        <v>23</v>
      </c>
    </row>
    <row r="177" spans="1:17" ht="14.4" customHeight="1" x14ac:dyDescent="0.3">
      <c r="A177" s="743" t="s">
        <v>6393</v>
      </c>
      <c r="B177" s="745" t="s">
        <v>6394</v>
      </c>
      <c r="C177" s="745" t="s">
        <v>5378</v>
      </c>
      <c r="D177" s="745" t="s">
        <v>6589</v>
      </c>
      <c r="E177" s="745" t="s">
        <v>6590</v>
      </c>
      <c r="F177" s="761">
        <v>6</v>
      </c>
      <c r="G177" s="761">
        <v>780</v>
      </c>
      <c r="H177" s="761">
        <v>1</v>
      </c>
      <c r="I177" s="761">
        <v>130</v>
      </c>
      <c r="J177" s="761"/>
      <c r="K177" s="761"/>
      <c r="L177" s="761"/>
      <c r="M177" s="761"/>
      <c r="N177" s="761">
        <v>3</v>
      </c>
      <c r="O177" s="761">
        <v>395</v>
      </c>
      <c r="P177" s="750">
        <v>0.50641025641025639</v>
      </c>
      <c r="Q177" s="762">
        <v>131.66666666666666</v>
      </c>
    </row>
    <row r="178" spans="1:17" ht="14.4" customHeight="1" x14ac:dyDescent="0.3">
      <c r="A178" s="743" t="s">
        <v>6393</v>
      </c>
      <c r="B178" s="745" t="s">
        <v>6394</v>
      </c>
      <c r="C178" s="745" t="s">
        <v>5378</v>
      </c>
      <c r="D178" s="745" t="s">
        <v>6591</v>
      </c>
      <c r="E178" s="745" t="s">
        <v>6592</v>
      </c>
      <c r="F178" s="761"/>
      <c r="G178" s="761"/>
      <c r="H178" s="761"/>
      <c r="I178" s="761"/>
      <c r="J178" s="761"/>
      <c r="K178" s="761"/>
      <c r="L178" s="761"/>
      <c r="M178" s="761"/>
      <c r="N178" s="761">
        <v>1</v>
      </c>
      <c r="O178" s="761">
        <v>650</v>
      </c>
      <c r="P178" s="750"/>
      <c r="Q178" s="762">
        <v>650</v>
      </c>
    </row>
    <row r="179" spans="1:17" ht="14.4" customHeight="1" x14ac:dyDescent="0.3">
      <c r="A179" s="743" t="s">
        <v>6393</v>
      </c>
      <c r="B179" s="745" t="s">
        <v>6394</v>
      </c>
      <c r="C179" s="745" t="s">
        <v>5378</v>
      </c>
      <c r="D179" s="745" t="s">
        <v>6593</v>
      </c>
      <c r="E179" s="745" t="s">
        <v>6594</v>
      </c>
      <c r="F179" s="761"/>
      <c r="G179" s="761"/>
      <c r="H179" s="761"/>
      <c r="I179" s="761"/>
      <c r="J179" s="761">
        <v>1</v>
      </c>
      <c r="K179" s="761">
        <v>441</v>
      </c>
      <c r="L179" s="761"/>
      <c r="M179" s="761">
        <v>441</v>
      </c>
      <c r="N179" s="761"/>
      <c r="O179" s="761"/>
      <c r="P179" s="750"/>
      <c r="Q179" s="762"/>
    </row>
    <row r="180" spans="1:17" ht="14.4" customHeight="1" x14ac:dyDescent="0.3">
      <c r="A180" s="743" t="s">
        <v>6393</v>
      </c>
      <c r="B180" s="745" t="s">
        <v>6394</v>
      </c>
      <c r="C180" s="745" t="s">
        <v>5378</v>
      </c>
      <c r="D180" s="745" t="s">
        <v>6595</v>
      </c>
      <c r="E180" s="745" t="s">
        <v>6596</v>
      </c>
      <c r="F180" s="761">
        <v>12</v>
      </c>
      <c r="G180" s="761">
        <v>3492</v>
      </c>
      <c r="H180" s="761">
        <v>1</v>
      </c>
      <c r="I180" s="761">
        <v>291</v>
      </c>
      <c r="J180" s="761">
        <v>5</v>
      </c>
      <c r="K180" s="761">
        <v>1455</v>
      </c>
      <c r="L180" s="761">
        <v>0.41666666666666669</v>
      </c>
      <c r="M180" s="761">
        <v>291</v>
      </c>
      <c r="N180" s="761">
        <v>6</v>
      </c>
      <c r="O180" s="761">
        <v>1751</v>
      </c>
      <c r="P180" s="750">
        <v>0.50143184421534936</v>
      </c>
      <c r="Q180" s="762">
        <v>291.83333333333331</v>
      </c>
    </row>
    <row r="181" spans="1:17" ht="14.4" customHeight="1" x14ac:dyDescent="0.3">
      <c r="A181" s="743" t="s">
        <v>6393</v>
      </c>
      <c r="B181" s="745" t="s">
        <v>6394</v>
      </c>
      <c r="C181" s="745" t="s">
        <v>5378</v>
      </c>
      <c r="D181" s="745" t="s">
        <v>6597</v>
      </c>
      <c r="E181" s="745" t="s">
        <v>6598</v>
      </c>
      <c r="F181" s="761">
        <v>1</v>
      </c>
      <c r="G181" s="761">
        <v>45</v>
      </c>
      <c r="H181" s="761">
        <v>1</v>
      </c>
      <c r="I181" s="761">
        <v>45</v>
      </c>
      <c r="J181" s="761"/>
      <c r="K181" s="761"/>
      <c r="L181" s="761"/>
      <c r="M181" s="761"/>
      <c r="N181" s="761">
        <v>1</v>
      </c>
      <c r="O181" s="761">
        <v>45</v>
      </c>
      <c r="P181" s="750">
        <v>1</v>
      </c>
      <c r="Q181" s="762">
        <v>45</v>
      </c>
    </row>
    <row r="182" spans="1:17" ht="14.4" customHeight="1" x14ac:dyDescent="0.3">
      <c r="A182" s="743" t="s">
        <v>6393</v>
      </c>
      <c r="B182" s="745" t="s">
        <v>6394</v>
      </c>
      <c r="C182" s="745" t="s">
        <v>5378</v>
      </c>
      <c r="D182" s="745" t="s">
        <v>6599</v>
      </c>
      <c r="E182" s="745" t="s">
        <v>6600</v>
      </c>
      <c r="F182" s="761"/>
      <c r="G182" s="761"/>
      <c r="H182" s="761"/>
      <c r="I182" s="761"/>
      <c r="J182" s="761"/>
      <c r="K182" s="761"/>
      <c r="L182" s="761"/>
      <c r="M182" s="761"/>
      <c r="N182" s="761">
        <v>1</v>
      </c>
      <c r="O182" s="761">
        <v>308</v>
      </c>
      <c r="P182" s="750"/>
      <c r="Q182" s="762">
        <v>308</v>
      </c>
    </row>
    <row r="183" spans="1:17" ht="14.4" customHeight="1" x14ac:dyDescent="0.3">
      <c r="A183" s="743" t="s">
        <v>6393</v>
      </c>
      <c r="B183" s="745" t="s">
        <v>6394</v>
      </c>
      <c r="C183" s="745" t="s">
        <v>5378</v>
      </c>
      <c r="D183" s="745" t="s">
        <v>6601</v>
      </c>
      <c r="E183" s="745" t="s">
        <v>6602</v>
      </c>
      <c r="F183" s="761">
        <v>1</v>
      </c>
      <c r="G183" s="761">
        <v>43</v>
      </c>
      <c r="H183" s="761">
        <v>1</v>
      </c>
      <c r="I183" s="761">
        <v>43</v>
      </c>
      <c r="J183" s="761">
        <v>1</v>
      </c>
      <c r="K183" s="761">
        <v>43</v>
      </c>
      <c r="L183" s="761">
        <v>1</v>
      </c>
      <c r="M183" s="761">
        <v>43</v>
      </c>
      <c r="N183" s="761">
        <v>1</v>
      </c>
      <c r="O183" s="761">
        <v>43</v>
      </c>
      <c r="P183" s="750">
        <v>1</v>
      </c>
      <c r="Q183" s="762">
        <v>43</v>
      </c>
    </row>
    <row r="184" spans="1:17" ht="14.4" customHeight="1" x14ac:dyDescent="0.3">
      <c r="A184" s="743" t="s">
        <v>6393</v>
      </c>
      <c r="B184" s="745" t="s">
        <v>6394</v>
      </c>
      <c r="C184" s="745" t="s">
        <v>5378</v>
      </c>
      <c r="D184" s="745" t="s">
        <v>6603</v>
      </c>
      <c r="E184" s="745" t="s">
        <v>6604</v>
      </c>
      <c r="F184" s="761"/>
      <c r="G184" s="761"/>
      <c r="H184" s="761"/>
      <c r="I184" s="761"/>
      <c r="J184" s="761">
        <v>9</v>
      </c>
      <c r="K184" s="761">
        <v>909</v>
      </c>
      <c r="L184" s="761"/>
      <c r="M184" s="761">
        <v>101</v>
      </c>
      <c r="N184" s="761">
        <v>8</v>
      </c>
      <c r="O184" s="761">
        <v>813</v>
      </c>
      <c r="P184" s="750"/>
      <c r="Q184" s="762">
        <v>101.625</v>
      </c>
    </row>
    <row r="185" spans="1:17" ht="14.4" customHeight="1" x14ac:dyDescent="0.3">
      <c r="A185" s="743" t="s">
        <v>6393</v>
      </c>
      <c r="B185" s="745" t="s">
        <v>6394</v>
      </c>
      <c r="C185" s="745" t="s">
        <v>5378</v>
      </c>
      <c r="D185" s="745" t="s">
        <v>6605</v>
      </c>
      <c r="E185" s="745" t="s">
        <v>6606</v>
      </c>
      <c r="F185" s="761"/>
      <c r="G185" s="761"/>
      <c r="H185" s="761"/>
      <c r="I185" s="761"/>
      <c r="J185" s="761">
        <v>1</v>
      </c>
      <c r="K185" s="761">
        <v>30</v>
      </c>
      <c r="L185" s="761"/>
      <c r="M185" s="761">
        <v>30</v>
      </c>
      <c r="N185" s="761"/>
      <c r="O185" s="761"/>
      <c r="P185" s="750"/>
      <c r="Q185" s="762"/>
    </row>
    <row r="186" spans="1:17" ht="14.4" customHeight="1" x14ac:dyDescent="0.3">
      <c r="A186" s="743" t="s">
        <v>6393</v>
      </c>
      <c r="B186" s="745" t="s">
        <v>6394</v>
      </c>
      <c r="C186" s="745" t="s">
        <v>5378</v>
      </c>
      <c r="D186" s="745" t="s">
        <v>6607</v>
      </c>
      <c r="E186" s="745" t="s">
        <v>6608</v>
      </c>
      <c r="F186" s="761"/>
      <c r="G186" s="761"/>
      <c r="H186" s="761"/>
      <c r="I186" s="761"/>
      <c r="J186" s="761">
        <v>1</v>
      </c>
      <c r="K186" s="761">
        <v>288</v>
      </c>
      <c r="L186" s="761"/>
      <c r="M186" s="761">
        <v>288</v>
      </c>
      <c r="N186" s="761"/>
      <c r="O186" s="761"/>
      <c r="P186" s="750"/>
      <c r="Q186" s="762"/>
    </row>
    <row r="187" spans="1:17" ht="14.4" customHeight="1" x14ac:dyDescent="0.3">
      <c r="A187" s="743" t="s">
        <v>6393</v>
      </c>
      <c r="B187" s="745" t="s">
        <v>6394</v>
      </c>
      <c r="C187" s="745" t="s">
        <v>5378</v>
      </c>
      <c r="D187" s="745" t="s">
        <v>6609</v>
      </c>
      <c r="E187" s="745" t="s">
        <v>6610</v>
      </c>
      <c r="F187" s="761"/>
      <c r="G187" s="761"/>
      <c r="H187" s="761"/>
      <c r="I187" s="761"/>
      <c r="J187" s="761">
        <v>1</v>
      </c>
      <c r="K187" s="761">
        <v>351</v>
      </c>
      <c r="L187" s="761"/>
      <c r="M187" s="761">
        <v>351</v>
      </c>
      <c r="N187" s="761"/>
      <c r="O187" s="761"/>
      <c r="P187" s="750"/>
      <c r="Q187" s="762"/>
    </row>
    <row r="188" spans="1:17" ht="14.4" customHeight="1" x14ac:dyDescent="0.3">
      <c r="A188" s="743" t="s">
        <v>6393</v>
      </c>
      <c r="B188" s="745" t="s">
        <v>6394</v>
      </c>
      <c r="C188" s="745" t="s">
        <v>5378</v>
      </c>
      <c r="D188" s="745" t="s">
        <v>6611</v>
      </c>
      <c r="E188" s="745" t="s">
        <v>6612</v>
      </c>
      <c r="F188" s="761">
        <v>1</v>
      </c>
      <c r="G188" s="761">
        <v>525</v>
      </c>
      <c r="H188" s="761">
        <v>1</v>
      </c>
      <c r="I188" s="761">
        <v>525</v>
      </c>
      <c r="J188" s="761">
        <v>3</v>
      </c>
      <c r="K188" s="761">
        <v>1578</v>
      </c>
      <c r="L188" s="761">
        <v>3.0057142857142858</v>
      </c>
      <c r="M188" s="761">
        <v>526</v>
      </c>
      <c r="N188" s="761">
        <v>3</v>
      </c>
      <c r="O188" s="761">
        <v>1581</v>
      </c>
      <c r="P188" s="750">
        <v>3.0114285714285716</v>
      </c>
      <c r="Q188" s="762">
        <v>527</v>
      </c>
    </row>
    <row r="189" spans="1:17" ht="14.4" customHeight="1" x14ac:dyDescent="0.3">
      <c r="A189" s="743" t="s">
        <v>6393</v>
      </c>
      <c r="B189" s="745" t="s">
        <v>6394</v>
      </c>
      <c r="C189" s="745" t="s">
        <v>5378</v>
      </c>
      <c r="D189" s="745" t="s">
        <v>6613</v>
      </c>
      <c r="E189" s="745" t="s">
        <v>6614</v>
      </c>
      <c r="F189" s="761">
        <v>3</v>
      </c>
      <c r="G189" s="761">
        <v>5244</v>
      </c>
      <c r="H189" s="761">
        <v>1</v>
      </c>
      <c r="I189" s="761">
        <v>1748</v>
      </c>
      <c r="J189" s="761">
        <v>2</v>
      </c>
      <c r="K189" s="761">
        <v>3504</v>
      </c>
      <c r="L189" s="761">
        <v>0.66819221967963383</v>
      </c>
      <c r="M189" s="761">
        <v>1752</v>
      </c>
      <c r="N189" s="761">
        <v>2</v>
      </c>
      <c r="O189" s="761">
        <v>3514</v>
      </c>
      <c r="P189" s="750">
        <v>0.67009916094584288</v>
      </c>
      <c r="Q189" s="762">
        <v>1757</v>
      </c>
    </row>
    <row r="190" spans="1:17" ht="14.4" customHeight="1" x14ac:dyDescent="0.3">
      <c r="A190" s="743" t="s">
        <v>6393</v>
      </c>
      <c r="B190" s="745" t="s">
        <v>6394</v>
      </c>
      <c r="C190" s="745" t="s">
        <v>5378</v>
      </c>
      <c r="D190" s="745" t="s">
        <v>6615</v>
      </c>
      <c r="E190" s="745" t="s">
        <v>6616</v>
      </c>
      <c r="F190" s="761"/>
      <c r="G190" s="761"/>
      <c r="H190" s="761"/>
      <c r="I190" s="761"/>
      <c r="J190" s="761">
        <v>1</v>
      </c>
      <c r="K190" s="761">
        <v>405</v>
      </c>
      <c r="L190" s="761"/>
      <c r="M190" s="761">
        <v>405</v>
      </c>
      <c r="N190" s="761"/>
      <c r="O190" s="761"/>
      <c r="P190" s="750"/>
      <c r="Q190" s="762"/>
    </row>
    <row r="191" spans="1:17" ht="14.4" customHeight="1" x14ac:dyDescent="0.3">
      <c r="A191" s="743" t="s">
        <v>6617</v>
      </c>
      <c r="B191" s="745" t="s">
        <v>6254</v>
      </c>
      <c r="C191" s="745" t="s">
        <v>5372</v>
      </c>
      <c r="D191" s="745" t="s">
        <v>6618</v>
      </c>
      <c r="E191" s="745" t="s">
        <v>6619</v>
      </c>
      <c r="F191" s="761">
        <v>0.5</v>
      </c>
      <c r="G191" s="761">
        <v>991.44</v>
      </c>
      <c r="H191" s="761">
        <v>1</v>
      </c>
      <c r="I191" s="761">
        <v>1982.88</v>
      </c>
      <c r="J191" s="761"/>
      <c r="K191" s="761"/>
      <c r="L191" s="761"/>
      <c r="M191" s="761"/>
      <c r="N191" s="761"/>
      <c r="O191" s="761"/>
      <c r="P191" s="750"/>
      <c r="Q191" s="762"/>
    </row>
    <row r="192" spans="1:17" ht="14.4" customHeight="1" x14ac:dyDescent="0.3">
      <c r="A192" s="743" t="s">
        <v>6617</v>
      </c>
      <c r="B192" s="745" t="s">
        <v>6254</v>
      </c>
      <c r="C192" s="745" t="s">
        <v>5372</v>
      </c>
      <c r="D192" s="745" t="s">
        <v>6620</v>
      </c>
      <c r="E192" s="745" t="s">
        <v>6621</v>
      </c>
      <c r="F192" s="761">
        <v>1.67</v>
      </c>
      <c r="G192" s="761">
        <v>4422.54</v>
      </c>
      <c r="H192" s="761">
        <v>1</v>
      </c>
      <c r="I192" s="761">
        <v>2648.2275449101799</v>
      </c>
      <c r="J192" s="761">
        <v>1.33</v>
      </c>
      <c r="K192" s="761">
        <v>3537.47</v>
      </c>
      <c r="L192" s="761">
        <v>0.79987292370447749</v>
      </c>
      <c r="M192" s="761">
        <v>2659.7518796992476</v>
      </c>
      <c r="N192" s="761">
        <v>3.01</v>
      </c>
      <c r="O192" s="761">
        <v>8041.07</v>
      </c>
      <c r="P192" s="750">
        <v>1.8182017573611544</v>
      </c>
      <c r="Q192" s="762">
        <v>2671.4518272425248</v>
      </c>
    </row>
    <row r="193" spans="1:17" ht="14.4" customHeight="1" x14ac:dyDescent="0.3">
      <c r="A193" s="743" t="s">
        <v>6617</v>
      </c>
      <c r="B193" s="745" t="s">
        <v>6254</v>
      </c>
      <c r="C193" s="745" t="s">
        <v>5372</v>
      </c>
      <c r="D193" s="745" t="s">
        <v>6622</v>
      </c>
      <c r="E193" s="745" t="s">
        <v>6621</v>
      </c>
      <c r="F193" s="761">
        <v>0.2</v>
      </c>
      <c r="G193" s="761">
        <v>1324.11</v>
      </c>
      <c r="H193" s="761">
        <v>1</v>
      </c>
      <c r="I193" s="761">
        <v>6620.5499999999993</v>
      </c>
      <c r="J193" s="761">
        <v>0.4</v>
      </c>
      <c r="K193" s="761">
        <v>2659.83</v>
      </c>
      <c r="L193" s="761">
        <v>2.0087681537032425</v>
      </c>
      <c r="M193" s="761">
        <v>6649.5749999999998</v>
      </c>
      <c r="N193" s="761"/>
      <c r="O193" s="761"/>
      <c r="P193" s="750"/>
      <c r="Q193" s="762"/>
    </row>
    <row r="194" spans="1:17" ht="14.4" customHeight="1" x14ac:dyDescent="0.3">
      <c r="A194" s="743" t="s">
        <v>6617</v>
      </c>
      <c r="B194" s="745" t="s">
        <v>6254</v>
      </c>
      <c r="C194" s="745" t="s">
        <v>5372</v>
      </c>
      <c r="D194" s="745" t="s">
        <v>6623</v>
      </c>
      <c r="E194" s="745" t="s">
        <v>6624</v>
      </c>
      <c r="F194" s="761">
        <v>2.6</v>
      </c>
      <c r="G194" s="761">
        <v>3118.51</v>
      </c>
      <c r="H194" s="761">
        <v>1</v>
      </c>
      <c r="I194" s="761">
        <v>1199.4269230769232</v>
      </c>
      <c r="J194" s="761">
        <v>1.1000000000000001</v>
      </c>
      <c r="K194" s="761">
        <v>1087.92</v>
      </c>
      <c r="L194" s="761">
        <v>0.34885891018467152</v>
      </c>
      <c r="M194" s="761">
        <v>989.0181818181818</v>
      </c>
      <c r="N194" s="761">
        <v>1.7</v>
      </c>
      <c r="O194" s="761">
        <v>1681.34</v>
      </c>
      <c r="P194" s="750">
        <v>0.53914850361230193</v>
      </c>
      <c r="Q194" s="762">
        <v>989.02352941176468</v>
      </c>
    </row>
    <row r="195" spans="1:17" ht="14.4" customHeight="1" x14ac:dyDescent="0.3">
      <c r="A195" s="743" t="s">
        <v>6617</v>
      </c>
      <c r="B195" s="745" t="s">
        <v>6254</v>
      </c>
      <c r="C195" s="745" t="s">
        <v>5372</v>
      </c>
      <c r="D195" s="745" t="s">
        <v>6625</v>
      </c>
      <c r="E195" s="745" t="s">
        <v>6626</v>
      </c>
      <c r="F195" s="761">
        <v>0.38</v>
      </c>
      <c r="G195" s="761">
        <v>4901.9399999999996</v>
      </c>
      <c r="H195" s="761">
        <v>1</v>
      </c>
      <c r="I195" s="761">
        <v>12899.842105263157</v>
      </c>
      <c r="J195" s="761">
        <v>0.16</v>
      </c>
      <c r="K195" s="761">
        <v>1782.1</v>
      </c>
      <c r="L195" s="761">
        <v>0.36354994145175179</v>
      </c>
      <c r="M195" s="761">
        <v>11138.125</v>
      </c>
      <c r="N195" s="761">
        <v>0.33999999999999997</v>
      </c>
      <c r="O195" s="761">
        <v>3514.7</v>
      </c>
      <c r="P195" s="750">
        <v>0.71700184008780199</v>
      </c>
      <c r="Q195" s="762">
        <v>10337.35294117647</v>
      </c>
    </row>
    <row r="196" spans="1:17" ht="14.4" customHeight="1" x14ac:dyDescent="0.3">
      <c r="A196" s="743" t="s">
        <v>6617</v>
      </c>
      <c r="B196" s="745" t="s">
        <v>6254</v>
      </c>
      <c r="C196" s="745" t="s">
        <v>5372</v>
      </c>
      <c r="D196" s="745" t="s">
        <v>6627</v>
      </c>
      <c r="E196" s="745" t="s">
        <v>6626</v>
      </c>
      <c r="F196" s="761">
        <v>0.01</v>
      </c>
      <c r="G196" s="761">
        <v>64.489999999999995</v>
      </c>
      <c r="H196" s="761">
        <v>1</v>
      </c>
      <c r="I196" s="761">
        <v>6448.9999999999991</v>
      </c>
      <c r="J196" s="761">
        <v>0.24</v>
      </c>
      <c r="K196" s="761">
        <v>1547.98</v>
      </c>
      <c r="L196" s="761">
        <v>24.003411381609553</v>
      </c>
      <c r="M196" s="761">
        <v>6449.916666666667</v>
      </c>
      <c r="N196" s="761"/>
      <c r="O196" s="761"/>
      <c r="P196" s="750"/>
      <c r="Q196" s="762"/>
    </row>
    <row r="197" spans="1:17" ht="14.4" customHeight="1" x14ac:dyDescent="0.3">
      <c r="A197" s="743" t="s">
        <v>6617</v>
      </c>
      <c r="B197" s="745" t="s">
        <v>6254</v>
      </c>
      <c r="C197" s="745" t="s">
        <v>5372</v>
      </c>
      <c r="D197" s="745" t="s">
        <v>6628</v>
      </c>
      <c r="E197" s="745" t="s">
        <v>6629</v>
      </c>
      <c r="F197" s="761"/>
      <c r="G197" s="761"/>
      <c r="H197" s="761"/>
      <c r="I197" s="761"/>
      <c r="J197" s="761">
        <v>0.35</v>
      </c>
      <c r="K197" s="761">
        <v>98.99</v>
      </c>
      <c r="L197" s="761"/>
      <c r="M197" s="761">
        <v>282.82857142857142</v>
      </c>
      <c r="N197" s="761"/>
      <c r="O197" s="761"/>
      <c r="P197" s="750"/>
      <c r="Q197" s="762"/>
    </row>
    <row r="198" spans="1:17" ht="14.4" customHeight="1" x14ac:dyDescent="0.3">
      <c r="A198" s="743" t="s">
        <v>6617</v>
      </c>
      <c r="B198" s="745" t="s">
        <v>6254</v>
      </c>
      <c r="C198" s="745" t="s">
        <v>5372</v>
      </c>
      <c r="D198" s="745" t="s">
        <v>6630</v>
      </c>
      <c r="E198" s="745" t="s">
        <v>6631</v>
      </c>
      <c r="F198" s="761">
        <v>6</v>
      </c>
      <c r="G198" s="761">
        <v>5800.44</v>
      </c>
      <c r="H198" s="761">
        <v>1</v>
      </c>
      <c r="I198" s="761">
        <v>966.7399999999999</v>
      </c>
      <c r="J198" s="761"/>
      <c r="K198" s="761"/>
      <c r="L198" s="761"/>
      <c r="M198" s="761"/>
      <c r="N198" s="761"/>
      <c r="O198" s="761"/>
      <c r="P198" s="750"/>
      <c r="Q198" s="762"/>
    </row>
    <row r="199" spans="1:17" ht="14.4" customHeight="1" x14ac:dyDescent="0.3">
      <c r="A199" s="743" t="s">
        <v>6617</v>
      </c>
      <c r="B199" s="745" t="s">
        <v>6254</v>
      </c>
      <c r="C199" s="745" t="s">
        <v>5372</v>
      </c>
      <c r="D199" s="745" t="s">
        <v>6632</v>
      </c>
      <c r="E199" s="745" t="s">
        <v>6277</v>
      </c>
      <c r="F199" s="761">
        <v>0.2</v>
      </c>
      <c r="G199" s="761">
        <v>1082.6600000000001</v>
      </c>
      <c r="H199" s="761">
        <v>1</v>
      </c>
      <c r="I199" s="761">
        <v>5413.3</v>
      </c>
      <c r="J199" s="761">
        <v>0.2</v>
      </c>
      <c r="K199" s="761">
        <v>1092.1600000000001</v>
      </c>
      <c r="L199" s="761">
        <v>1.0087746845731809</v>
      </c>
      <c r="M199" s="761">
        <v>5460.8</v>
      </c>
      <c r="N199" s="761">
        <v>0.16</v>
      </c>
      <c r="O199" s="761">
        <v>873.72</v>
      </c>
      <c r="P199" s="750">
        <v>0.80701235845048302</v>
      </c>
      <c r="Q199" s="762">
        <v>5460.75</v>
      </c>
    </row>
    <row r="200" spans="1:17" ht="14.4" customHeight="1" x14ac:dyDescent="0.3">
      <c r="A200" s="743" t="s">
        <v>6617</v>
      </c>
      <c r="B200" s="745" t="s">
        <v>6254</v>
      </c>
      <c r="C200" s="745" t="s">
        <v>5372</v>
      </c>
      <c r="D200" s="745" t="s">
        <v>6633</v>
      </c>
      <c r="E200" s="745" t="s">
        <v>6277</v>
      </c>
      <c r="F200" s="761">
        <v>1.2400000000000002</v>
      </c>
      <c r="G200" s="761">
        <v>13424.98</v>
      </c>
      <c r="H200" s="761">
        <v>1</v>
      </c>
      <c r="I200" s="761">
        <v>10826.596774193546</v>
      </c>
      <c r="J200" s="761">
        <v>0.67</v>
      </c>
      <c r="K200" s="761">
        <v>7280.4000000000005</v>
      </c>
      <c r="L200" s="761">
        <v>0.54230248387707103</v>
      </c>
      <c r="M200" s="761">
        <v>10866.268656716418</v>
      </c>
      <c r="N200" s="761">
        <v>0.81</v>
      </c>
      <c r="O200" s="761">
        <v>8846.4599999999991</v>
      </c>
      <c r="P200" s="750">
        <v>0.65895517162781614</v>
      </c>
      <c r="Q200" s="762">
        <v>10921.555555555553</v>
      </c>
    </row>
    <row r="201" spans="1:17" ht="14.4" customHeight="1" x14ac:dyDescent="0.3">
      <c r="A201" s="743" t="s">
        <v>6617</v>
      </c>
      <c r="B201" s="745" t="s">
        <v>6254</v>
      </c>
      <c r="C201" s="745" t="s">
        <v>5372</v>
      </c>
      <c r="D201" s="745" t="s">
        <v>6634</v>
      </c>
      <c r="E201" s="745" t="s">
        <v>6635</v>
      </c>
      <c r="F201" s="761">
        <v>0.8</v>
      </c>
      <c r="G201" s="761">
        <v>1551.28</v>
      </c>
      <c r="H201" s="761">
        <v>1</v>
      </c>
      <c r="I201" s="761">
        <v>1939.1</v>
      </c>
      <c r="J201" s="761">
        <v>0.4</v>
      </c>
      <c r="K201" s="761">
        <v>779.04</v>
      </c>
      <c r="L201" s="761">
        <v>0.50219173843535658</v>
      </c>
      <c r="M201" s="761">
        <v>1947.6</v>
      </c>
      <c r="N201" s="761">
        <v>0.5</v>
      </c>
      <c r="O201" s="761">
        <v>978.05000000000007</v>
      </c>
      <c r="P201" s="750">
        <v>0.63047934608839162</v>
      </c>
      <c r="Q201" s="762">
        <v>1956.1000000000001</v>
      </c>
    </row>
    <row r="202" spans="1:17" ht="14.4" customHeight="1" x14ac:dyDescent="0.3">
      <c r="A202" s="743" t="s">
        <v>6617</v>
      </c>
      <c r="B202" s="745" t="s">
        <v>6254</v>
      </c>
      <c r="C202" s="745" t="s">
        <v>5372</v>
      </c>
      <c r="D202" s="745" t="s">
        <v>6276</v>
      </c>
      <c r="E202" s="745" t="s">
        <v>6277</v>
      </c>
      <c r="F202" s="761"/>
      <c r="G202" s="761"/>
      <c r="H202" s="761"/>
      <c r="I202" s="761"/>
      <c r="J202" s="761"/>
      <c r="K202" s="761"/>
      <c r="L202" s="761"/>
      <c r="M202" s="761"/>
      <c r="N202" s="761">
        <v>1.4</v>
      </c>
      <c r="O202" s="761">
        <v>3058.04</v>
      </c>
      <c r="P202" s="750"/>
      <c r="Q202" s="762">
        <v>2184.3142857142857</v>
      </c>
    </row>
    <row r="203" spans="1:17" ht="14.4" customHeight="1" x14ac:dyDescent="0.3">
      <c r="A203" s="743" t="s">
        <v>6617</v>
      </c>
      <c r="B203" s="745" t="s">
        <v>6254</v>
      </c>
      <c r="C203" s="745" t="s">
        <v>5372</v>
      </c>
      <c r="D203" s="745" t="s">
        <v>6636</v>
      </c>
      <c r="E203" s="745" t="s">
        <v>6637</v>
      </c>
      <c r="F203" s="761">
        <v>0.02</v>
      </c>
      <c r="G203" s="761">
        <v>7.52</v>
      </c>
      <c r="H203" s="761">
        <v>1</v>
      </c>
      <c r="I203" s="761">
        <v>375.99999999999994</v>
      </c>
      <c r="J203" s="761">
        <v>0.62</v>
      </c>
      <c r="K203" s="761">
        <v>232.29</v>
      </c>
      <c r="L203" s="761">
        <v>30.889627659574469</v>
      </c>
      <c r="M203" s="761">
        <v>374.66129032258061</v>
      </c>
      <c r="N203" s="761">
        <v>0.16999999999999998</v>
      </c>
      <c r="O203" s="761">
        <v>64.48</v>
      </c>
      <c r="P203" s="750">
        <v>8.5744680851063837</v>
      </c>
      <c r="Q203" s="762">
        <v>379.2941176470589</v>
      </c>
    </row>
    <row r="204" spans="1:17" ht="14.4" customHeight="1" x14ac:dyDescent="0.3">
      <c r="A204" s="743" t="s">
        <v>6617</v>
      </c>
      <c r="B204" s="745" t="s">
        <v>6254</v>
      </c>
      <c r="C204" s="745" t="s">
        <v>5372</v>
      </c>
      <c r="D204" s="745" t="s">
        <v>6638</v>
      </c>
      <c r="E204" s="745" t="s">
        <v>6639</v>
      </c>
      <c r="F204" s="761">
        <v>0.08</v>
      </c>
      <c r="G204" s="761">
        <v>74.92</v>
      </c>
      <c r="H204" s="761">
        <v>1</v>
      </c>
      <c r="I204" s="761">
        <v>936.5</v>
      </c>
      <c r="J204" s="761">
        <v>0.05</v>
      </c>
      <c r="K204" s="761">
        <v>46.83</v>
      </c>
      <c r="L204" s="761">
        <v>0.62506673785371059</v>
      </c>
      <c r="M204" s="761">
        <v>936.59999999999991</v>
      </c>
      <c r="N204" s="761">
        <v>0.23</v>
      </c>
      <c r="O204" s="761">
        <v>217.3</v>
      </c>
      <c r="P204" s="750">
        <v>2.9004271222637481</v>
      </c>
      <c r="Q204" s="762">
        <v>944.78260869565213</v>
      </c>
    </row>
    <row r="205" spans="1:17" ht="14.4" customHeight="1" x14ac:dyDescent="0.3">
      <c r="A205" s="743" t="s">
        <v>6617</v>
      </c>
      <c r="B205" s="745" t="s">
        <v>6254</v>
      </c>
      <c r="C205" s="745" t="s">
        <v>5547</v>
      </c>
      <c r="D205" s="745" t="s">
        <v>6640</v>
      </c>
      <c r="E205" s="745" t="s">
        <v>6641</v>
      </c>
      <c r="F205" s="761">
        <v>1</v>
      </c>
      <c r="G205" s="761">
        <v>1707.31</v>
      </c>
      <c r="H205" s="761">
        <v>1</v>
      </c>
      <c r="I205" s="761">
        <v>1707.31</v>
      </c>
      <c r="J205" s="761"/>
      <c r="K205" s="761"/>
      <c r="L205" s="761"/>
      <c r="M205" s="761"/>
      <c r="N205" s="761"/>
      <c r="O205" s="761"/>
      <c r="P205" s="750"/>
      <c r="Q205" s="762"/>
    </row>
    <row r="206" spans="1:17" ht="14.4" customHeight="1" x14ac:dyDescent="0.3">
      <c r="A206" s="743" t="s">
        <v>6617</v>
      </c>
      <c r="B206" s="745" t="s">
        <v>6254</v>
      </c>
      <c r="C206" s="745" t="s">
        <v>5547</v>
      </c>
      <c r="D206" s="745" t="s">
        <v>6642</v>
      </c>
      <c r="E206" s="745" t="s">
        <v>6641</v>
      </c>
      <c r="F206" s="761">
        <v>1</v>
      </c>
      <c r="G206" s="761">
        <v>2066.3000000000002</v>
      </c>
      <c r="H206" s="761">
        <v>1</v>
      </c>
      <c r="I206" s="761">
        <v>2066.3000000000002</v>
      </c>
      <c r="J206" s="761">
        <v>2</v>
      </c>
      <c r="K206" s="761">
        <v>4132.6000000000004</v>
      </c>
      <c r="L206" s="761">
        <v>2</v>
      </c>
      <c r="M206" s="761">
        <v>2066.3000000000002</v>
      </c>
      <c r="N206" s="761">
        <v>1</v>
      </c>
      <c r="O206" s="761">
        <v>2066.3000000000002</v>
      </c>
      <c r="P206" s="750">
        <v>1</v>
      </c>
      <c r="Q206" s="762">
        <v>2066.3000000000002</v>
      </c>
    </row>
    <row r="207" spans="1:17" ht="14.4" customHeight="1" x14ac:dyDescent="0.3">
      <c r="A207" s="743" t="s">
        <v>6617</v>
      </c>
      <c r="B207" s="745" t="s">
        <v>6254</v>
      </c>
      <c r="C207" s="745" t="s">
        <v>5547</v>
      </c>
      <c r="D207" s="745" t="s">
        <v>6643</v>
      </c>
      <c r="E207" s="745" t="s">
        <v>6644</v>
      </c>
      <c r="F207" s="761">
        <v>1</v>
      </c>
      <c r="G207" s="761">
        <v>2141.85</v>
      </c>
      <c r="H207" s="761">
        <v>1</v>
      </c>
      <c r="I207" s="761">
        <v>2141.85</v>
      </c>
      <c r="J207" s="761">
        <v>1</v>
      </c>
      <c r="K207" s="761">
        <v>2141.85</v>
      </c>
      <c r="L207" s="761">
        <v>1</v>
      </c>
      <c r="M207" s="761">
        <v>2141.85</v>
      </c>
      <c r="N207" s="761">
        <v>1</v>
      </c>
      <c r="O207" s="761">
        <v>2141.85</v>
      </c>
      <c r="P207" s="750">
        <v>1</v>
      </c>
      <c r="Q207" s="762">
        <v>2141.85</v>
      </c>
    </row>
    <row r="208" spans="1:17" ht="14.4" customHeight="1" x14ac:dyDescent="0.3">
      <c r="A208" s="743" t="s">
        <v>6617</v>
      </c>
      <c r="B208" s="745" t="s">
        <v>6254</v>
      </c>
      <c r="C208" s="745" t="s">
        <v>5547</v>
      </c>
      <c r="D208" s="745" t="s">
        <v>6645</v>
      </c>
      <c r="E208" s="745" t="s">
        <v>6646</v>
      </c>
      <c r="F208" s="761"/>
      <c r="G208" s="761"/>
      <c r="H208" s="761"/>
      <c r="I208" s="761"/>
      <c r="J208" s="761"/>
      <c r="K208" s="761"/>
      <c r="L208" s="761"/>
      <c r="M208" s="761"/>
      <c r="N208" s="761">
        <v>2</v>
      </c>
      <c r="O208" s="761">
        <v>54927.28</v>
      </c>
      <c r="P208" s="750"/>
      <c r="Q208" s="762">
        <v>27463.64</v>
      </c>
    </row>
    <row r="209" spans="1:17" ht="14.4" customHeight="1" x14ac:dyDescent="0.3">
      <c r="A209" s="743" t="s">
        <v>6617</v>
      </c>
      <c r="B209" s="745" t="s">
        <v>6254</v>
      </c>
      <c r="C209" s="745" t="s">
        <v>5547</v>
      </c>
      <c r="D209" s="745" t="s">
        <v>6647</v>
      </c>
      <c r="E209" s="745" t="s">
        <v>6648</v>
      </c>
      <c r="F209" s="761"/>
      <c r="G209" s="761"/>
      <c r="H209" s="761"/>
      <c r="I209" s="761"/>
      <c r="J209" s="761"/>
      <c r="K209" s="761"/>
      <c r="L209" s="761"/>
      <c r="M209" s="761"/>
      <c r="N209" s="761">
        <v>1</v>
      </c>
      <c r="O209" s="761">
        <v>3991.04</v>
      </c>
      <c r="P209" s="750"/>
      <c r="Q209" s="762">
        <v>3991.04</v>
      </c>
    </row>
    <row r="210" spans="1:17" ht="14.4" customHeight="1" x14ac:dyDescent="0.3">
      <c r="A210" s="743" t="s">
        <v>6617</v>
      </c>
      <c r="B210" s="745" t="s">
        <v>6254</v>
      </c>
      <c r="C210" s="745" t="s">
        <v>5547</v>
      </c>
      <c r="D210" s="745" t="s">
        <v>6649</v>
      </c>
      <c r="E210" s="745" t="s">
        <v>6641</v>
      </c>
      <c r="F210" s="761"/>
      <c r="G210" s="761"/>
      <c r="H210" s="761"/>
      <c r="I210" s="761"/>
      <c r="J210" s="761"/>
      <c r="K210" s="761"/>
      <c r="L210" s="761"/>
      <c r="M210" s="761"/>
      <c r="N210" s="761">
        <v>1</v>
      </c>
      <c r="O210" s="761">
        <v>1446.97</v>
      </c>
      <c r="P210" s="750"/>
      <c r="Q210" s="762">
        <v>1446.97</v>
      </c>
    </row>
    <row r="211" spans="1:17" ht="14.4" customHeight="1" x14ac:dyDescent="0.3">
      <c r="A211" s="743" t="s">
        <v>6617</v>
      </c>
      <c r="B211" s="745" t="s">
        <v>6254</v>
      </c>
      <c r="C211" s="745" t="s">
        <v>5547</v>
      </c>
      <c r="D211" s="745" t="s">
        <v>6650</v>
      </c>
      <c r="E211" s="745" t="s">
        <v>6651</v>
      </c>
      <c r="F211" s="761">
        <v>2</v>
      </c>
      <c r="G211" s="761">
        <v>13781.56</v>
      </c>
      <c r="H211" s="761">
        <v>1</v>
      </c>
      <c r="I211" s="761">
        <v>6890.78</v>
      </c>
      <c r="J211" s="761">
        <v>1</v>
      </c>
      <c r="K211" s="761">
        <v>6890.78</v>
      </c>
      <c r="L211" s="761">
        <v>0.5</v>
      </c>
      <c r="M211" s="761">
        <v>6890.78</v>
      </c>
      <c r="N211" s="761">
        <v>1</v>
      </c>
      <c r="O211" s="761">
        <v>6890.78</v>
      </c>
      <c r="P211" s="750">
        <v>0.5</v>
      </c>
      <c r="Q211" s="762">
        <v>6890.78</v>
      </c>
    </row>
    <row r="212" spans="1:17" ht="14.4" customHeight="1" x14ac:dyDescent="0.3">
      <c r="A212" s="743" t="s">
        <v>6617</v>
      </c>
      <c r="B212" s="745" t="s">
        <v>6254</v>
      </c>
      <c r="C212" s="745" t="s">
        <v>5547</v>
      </c>
      <c r="D212" s="745" t="s">
        <v>6652</v>
      </c>
      <c r="E212" s="745" t="s">
        <v>6653</v>
      </c>
      <c r="F212" s="761">
        <v>1</v>
      </c>
      <c r="G212" s="761">
        <v>4137.8900000000003</v>
      </c>
      <c r="H212" s="761">
        <v>1</v>
      </c>
      <c r="I212" s="761">
        <v>4137.8900000000003</v>
      </c>
      <c r="J212" s="761"/>
      <c r="K212" s="761"/>
      <c r="L212" s="761"/>
      <c r="M212" s="761"/>
      <c r="N212" s="761"/>
      <c r="O212" s="761"/>
      <c r="P212" s="750"/>
      <c r="Q212" s="762"/>
    </row>
    <row r="213" spans="1:17" ht="14.4" customHeight="1" x14ac:dyDescent="0.3">
      <c r="A213" s="743" t="s">
        <v>6617</v>
      </c>
      <c r="B213" s="745" t="s">
        <v>6254</v>
      </c>
      <c r="C213" s="745" t="s">
        <v>5547</v>
      </c>
      <c r="D213" s="745" t="s">
        <v>6654</v>
      </c>
      <c r="E213" s="745" t="s">
        <v>6655</v>
      </c>
      <c r="F213" s="761"/>
      <c r="G213" s="761"/>
      <c r="H213" s="761"/>
      <c r="I213" s="761"/>
      <c r="J213" s="761">
        <v>1</v>
      </c>
      <c r="K213" s="761">
        <v>17073.05</v>
      </c>
      <c r="L213" s="761"/>
      <c r="M213" s="761">
        <v>17073.05</v>
      </c>
      <c r="N213" s="761"/>
      <c r="O213" s="761"/>
      <c r="P213" s="750"/>
      <c r="Q213" s="762"/>
    </row>
    <row r="214" spans="1:17" ht="14.4" customHeight="1" x14ac:dyDescent="0.3">
      <c r="A214" s="743" t="s">
        <v>6617</v>
      </c>
      <c r="B214" s="745" t="s">
        <v>6254</v>
      </c>
      <c r="C214" s="745" t="s">
        <v>5547</v>
      </c>
      <c r="D214" s="745" t="s">
        <v>6656</v>
      </c>
      <c r="E214" s="745" t="s">
        <v>6657</v>
      </c>
      <c r="F214" s="761"/>
      <c r="G214" s="761"/>
      <c r="H214" s="761"/>
      <c r="I214" s="761"/>
      <c r="J214" s="761">
        <v>1</v>
      </c>
      <c r="K214" s="761">
        <v>1002.8</v>
      </c>
      <c r="L214" s="761"/>
      <c r="M214" s="761">
        <v>1002.8</v>
      </c>
      <c r="N214" s="761"/>
      <c r="O214" s="761"/>
      <c r="P214" s="750"/>
      <c r="Q214" s="762"/>
    </row>
    <row r="215" spans="1:17" ht="14.4" customHeight="1" x14ac:dyDescent="0.3">
      <c r="A215" s="743" t="s">
        <v>6617</v>
      </c>
      <c r="B215" s="745" t="s">
        <v>6254</v>
      </c>
      <c r="C215" s="745" t="s">
        <v>5547</v>
      </c>
      <c r="D215" s="745" t="s">
        <v>6658</v>
      </c>
      <c r="E215" s="745" t="s">
        <v>6659</v>
      </c>
      <c r="F215" s="761">
        <v>1</v>
      </c>
      <c r="G215" s="761">
        <v>7650</v>
      </c>
      <c r="H215" s="761">
        <v>1</v>
      </c>
      <c r="I215" s="761">
        <v>7650</v>
      </c>
      <c r="J215" s="761">
        <v>1</v>
      </c>
      <c r="K215" s="761">
        <v>7650</v>
      </c>
      <c r="L215" s="761">
        <v>1</v>
      </c>
      <c r="M215" s="761">
        <v>7650</v>
      </c>
      <c r="N215" s="761">
        <v>2</v>
      </c>
      <c r="O215" s="761">
        <v>15300</v>
      </c>
      <c r="P215" s="750">
        <v>2</v>
      </c>
      <c r="Q215" s="762">
        <v>7650</v>
      </c>
    </row>
    <row r="216" spans="1:17" ht="14.4" customHeight="1" x14ac:dyDescent="0.3">
      <c r="A216" s="743" t="s">
        <v>6617</v>
      </c>
      <c r="B216" s="745" t="s">
        <v>6254</v>
      </c>
      <c r="C216" s="745" t="s">
        <v>5547</v>
      </c>
      <c r="D216" s="745" t="s">
        <v>6660</v>
      </c>
      <c r="E216" s="745" t="s">
        <v>6661</v>
      </c>
      <c r="F216" s="761"/>
      <c r="G216" s="761"/>
      <c r="H216" s="761"/>
      <c r="I216" s="761"/>
      <c r="J216" s="761"/>
      <c r="K216" s="761"/>
      <c r="L216" s="761"/>
      <c r="M216" s="761"/>
      <c r="N216" s="761">
        <v>1</v>
      </c>
      <c r="O216" s="761">
        <v>4041.82</v>
      </c>
      <c r="P216" s="750"/>
      <c r="Q216" s="762">
        <v>4041.82</v>
      </c>
    </row>
    <row r="217" spans="1:17" ht="14.4" customHeight="1" x14ac:dyDescent="0.3">
      <c r="A217" s="743" t="s">
        <v>6617</v>
      </c>
      <c r="B217" s="745" t="s">
        <v>6254</v>
      </c>
      <c r="C217" s="745" t="s">
        <v>5547</v>
      </c>
      <c r="D217" s="745" t="s">
        <v>6662</v>
      </c>
      <c r="E217" s="745" t="s">
        <v>6663</v>
      </c>
      <c r="F217" s="761">
        <v>1</v>
      </c>
      <c r="G217" s="761">
        <v>605.65</v>
      </c>
      <c r="H217" s="761">
        <v>1</v>
      </c>
      <c r="I217" s="761">
        <v>605.65</v>
      </c>
      <c r="J217" s="761"/>
      <c r="K217" s="761"/>
      <c r="L217" s="761"/>
      <c r="M217" s="761"/>
      <c r="N217" s="761"/>
      <c r="O217" s="761"/>
      <c r="P217" s="750"/>
      <c r="Q217" s="762"/>
    </row>
    <row r="218" spans="1:17" ht="14.4" customHeight="1" x14ac:dyDescent="0.3">
      <c r="A218" s="743" t="s">
        <v>6617</v>
      </c>
      <c r="B218" s="745" t="s">
        <v>6254</v>
      </c>
      <c r="C218" s="745" t="s">
        <v>5547</v>
      </c>
      <c r="D218" s="745" t="s">
        <v>6664</v>
      </c>
      <c r="E218" s="745" t="s">
        <v>6665</v>
      </c>
      <c r="F218" s="761"/>
      <c r="G218" s="761"/>
      <c r="H218" s="761"/>
      <c r="I218" s="761"/>
      <c r="J218" s="761">
        <v>1</v>
      </c>
      <c r="K218" s="761">
        <v>1472.88</v>
      </c>
      <c r="L218" s="761"/>
      <c r="M218" s="761">
        <v>1472.88</v>
      </c>
      <c r="N218" s="761"/>
      <c r="O218" s="761"/>
      <c r="P218" s="750"/>
      <c r="Q218" s="762"/>
    </row>
    <row r="219" spans="1:17" ht="14.4" customHeight="1" x14ac:dyDescent="0.3">
      <c r="A219" s="743" t="s">
        <v>6617</v>
      </c>
      <c r="B219" s="745" t="s">
        <v>6254</v>
      </c>
      <c r="C219" s="745" t="s">
        <v>5547</v>
      </c>
      <c r="D219" s="745" t="s">
        <v>6666</v>
      </c>
      <c r="E219" s="745" t="s">
        <v>6667</v>
      </c>
      <c r="F219" s="761">
        <v>1</v>
      </c>
      <c r="G219" s="761">
        <v>1305.82</v>
      </c>
      <c r="H219" s="761">
        <v>1</v>
      </c>
      <c r="I219" s="761">
        <v>1305.82</v>
      </c>
      <c r="J219" s="761">
        <v>2</v>
      </c>
      <c r="K219" s="761">
        <v>2611.64</v>
      </c>
      <c r="L219" s="761">
        <v>2</v>
      </c>
      <c r="M219" s="761">
        <v>1305.82</v>
      </c>
      <c r="N219" s="761">
        <v>1</v>
      </c>
      <c r="O219" s="761">
        <v>1305.82</v>
      </c>
      <c r="P219" s="750">
        <v>1</v>
      </c>
      <c r="Q219" s="762">
        <v>1305.82</v>
      </c>
    </row>
    <row r="220" spans="1:17" ht="14.4" customHeight="1" x14ac:dyDescent="0.3">
      <c r="A220" s="743" t="s">
        <v>6617</v>
      </c>
      <c r="B220" s="745" t="s">
        <v>6254</v>
      </c>
      <c r="C220" s="745" t="s">
        <v>5547</v>
      </c>
      <c r="D220" s="745" t="s">
        <v>6668</v>
      </c>
      <c r="E220" s="745" t="s">
        <v>6669</v>
      </c>
      <c r="F220" s="761"/>
      <c r="G220" s="761"/>
      <c r="H220" s="761"/>
      <c r="I220" s="761"/>
      <c r="J220" s="761">
        <v>1</v>
      </c>
      <c r="K220" s="761">
        <v>359.1</v>
      </c>
      <c r="L220" s="761"/>
      <c r="M220" s="761">
        <v>359.1</v>
      </c>
      <c r="N220" s="761"/>
      <c r="O220" s="761"/>
      <c r="P220" s="750"/>
      <c r="Q220" s="762"/>
    </row>
    <row r="221" spans="1:17" ht="14.4" customHeight="1" x14ac:dyDescent="0.3">
      <c r="A221" s="743" t="s">
        <v>6617</v>
      </c>
      <c r="B221" s="745" t="s">
        <v>6254</v>
      </c>
      <c r="C221" s="745" t="s">
        <v>5547</v>
      </c>
      <c r="D221" s="745" t="s">
        <v>6670</v>
      </c>
      <c r="E221" s="745" t="s">
        <v>6671</v>
      </c>
      <c r="F221" s="761"/>
      <c r="G221" s="761"/>
      <c r="H221" s="761"/>
      <c r="I221" s="761"/>
      <c r="J221" s="761"/>
      <c r="K221" s="761"/>
      <c r="L221" s="761"/>
      <c r="M221" s="761"/>
      <c r="N221" s="761">
        <v>1</v>
      </c>
      <c r="O221" s="761">
        <v>6587.13</v>
      </c>
      <c r="P221" s="750"/>
      <c r="Q221" s="762">
        <v>6587.13</v>
      </c>
    </row>
    <row r="222" spans="1:17" ht="14.4" customHeight="1" x14ac:dyDescent="0.3">
      <c r="A222" s="743" t="s">
        <v>6617</v>
      </c>
      <c r="B222" s="745" t="s">
        <v>6254</v>
      </c>
      <c r="C222" s="745" t="s">
        <v>5547</v>
      </c>
      <c r="D222" s="745" t="s">
        <v>6672</v>
      </c>
      <c r="E222" s="745" t="s">
        <v>6673</v>
      </c>
      <c r="F222" s="761"/>
      <c r="G222" s="761"/>
      <c r="H222" s="761"/>
      <c r="I222" s="761"/>
      <c r="J222" s="761"/>
      <c r="K222" s="761"/>
      <c r="L222" s="761"/>
      <c r="M222" s="761"/>
      <c r="N222" s="761">
        <v>1</v>
      </c>
      <c r="O222" s="761">
        <v>1841.62</v>
      </c>
      <c r="P222" s="750"/>
      <c r="Q222" s="762">
        <v>1841.62</v>
      </c>
    </row>
    <row r="223" spans="1:17" ht="14.4" customHeight="1" x14ac:dyDescent="0.3">
      <c r="A223" s="743" t="s">
        <v>6617</v>
      </c>
      <c r="B223" s="745" t="s">
        <v>6254</v>
      </c>
      <c r="C223" s="745" t="s">
        <v>5547</v>
      </c>
      <c r="D223" s="745" t="s">
        <v>6674</v>
      </c>
      <c r="E223" s="745" t="s">
        <v>6675</v>
      </c>
      <c r="F223" s="761"/>
      <c r="G223" s="761"/>
      <c r="H223" s="761"/>
      <c r="I223" s="761"/>
      <c r="J223" s="761">
        <v>1</v>
      </c>
      <c r="K223" s="761">
        <v>15954.82</v>
      </c>
      <c r="L223" s="761"/>
      <c r="M223" s="761">
        <v>15954.82</v>
      </c>
      <c r="N223" s="761"/>
      <c r="O223" s="761"/>
      <c r="P223" s="750"/>
      <c r="Q223" s="762"/>
    </row>
    <row r="224" spans="1:17" ht="14.4" customHeight="1" x14ac:dyDescent="0.3">
      <c r="A224" s="743" t="s">
        <v>6617</v>
      </c>
      <c r="B224" s="745" t="s">
        <v>6254</v>
      </c>
      <c r="C224" s="745" t="s">
        <v>5547</v>
      </c>
      <c r="D224" s="745" t="s">
        <v>6676</v>
      </c>
      <c r="E224" s="745" t="s">
        <v>6677</v>
      </c>
      <c r="F224" s="761">
        <v>1</v>
      </c>
      <c r="G224" s="761">
        <v>511</v>
      </c>
      <c r="H224" s="761">
        <v>1</v>
      </c>
      <c r="I224" s="761">
        <v>511</v>
      </c>
      <c r="J224" s="761"/>
      <c r="K224" s="761"/>
      <c r="L224" s="761"/>
      <c r="M224" s="761"/>
      <c r="N224" s="761">
        <v>2</v>
      </c>
      <c r="O224" s="761">
        <v>1022</v>
      </c>
      <c r="P224" s="750">
        <v>2</v>
      </c>
      <c r="Q224" s="762">
        <v>511</v>
      </c>
    </row>
    <row r="225" spans="1:17" ht="14.4" customHeight="1" x14ac:dyDescent="0.3">
      <c r="A225" s="743" t="s">
        <v>6617</v>
      </c>
      <c r="B225" s="745" t="s">
        <v>6254</v>
      </c>
      <c r="C225" s="745" t="s">
        <v>5547</v>
      </c>
      <c r="D225" s="745" t="s">
        <v>6678</v>
      </c>
      <c r="E225" s="745" t="s">
        <v>6679</v>
      </c>
      <c r="F225" s="761"/>
      <c r="G225" s="761"/>
      <c r="H225" s="761"/>
      <c r="I225" s="761"/>
      <c r="J225" s="761"/>
      <c r="K225" s="761"/>
      <c r="L225" s="761"/>
      <c r="M225" s="761"/>
      <c r="N225" s="761">
        <v>1</v>
      </c>
      <c r="O225" s="761">
        <v>380.86</v>
      </c>
      <c r="P225" s="750"/>
      <c r="Q225" s="762">
        <v>380.86</v>
      </c>
    </row>
    <row r="226" spans="1:17" ht="14.4" customHeight="1" x14ac:dyDescent="0.3">
      <c r="A226" s="743" t="s">
        <v>6617</v>
      </c>
      <c r="B226" s="745" t="s">
        <v>6254</v>
      </c>
      <c r="C226" s="745" t="s">
        <v>5547</v>
      </c>
      <c r="D226" s="745" t="s">
        <v>6680</v>
      </c>
      <c r="E226" s="745" t="s">
        <v>6681</v>
      </c>
      <c r="F226" s="761"/>
      <c r="G226" s="761"/>
      <c r="H226" s="761"/>
      <c r="I226" s="761"/>
      <c r="J226" s="761"/>
      <c r="K226" s="761"/>
      <c r="L226" s="761"/>
      <c r="M226" s="761"/>
      <c r="N226" s="761">
        <v>1</v>
      </c>
      <c r="O226" s="761">
        <v>17527.810000000001</v>
      </c>
      <c r="P226" s="750"/>
      <c r="Q226" s="762">
        <v>17527.810000000001</v>
      </c>
    </row>
    <row r="227" spans="1:17" ht="14.4" customHeight="1" x14ac:dyDescent="0.3">
      <c r="A227" s="743" t="s">
        <v>6617</v>
      </c>
      <c r="B227" s="745" t="s">
        <v>6254</v>
      </c>
      <c r="C227" s="745" t="s">
        <v>5547</v>
      </c>
      <c r="D227" s="745" t="s">
        <v>6682</v>
      </c>
      <c r="E227" s="745" t="s">
        <v>6683</v>
      </c>
      <c r="F227" s="761">
        <v>1</v>
      </c>
      <c r="G227" s="761">
        <v>6865.9</v>
      </c>
      <c r="H227" s="761">
        <v>1</v>
      </c>
      <c r="I227" s="761">
        <v>6865.9</v>
      </c>
      <c r="J227" s="761"/>
      <c r="K227" s="761"/>
      <c r="L227" s="761"/>
      <c r="M227" s="761"/>
      <c r="N227" s="761"/>
      <c r="O227" s="761"/>
      <c r="P227" s="750"/>
      <c r="Q227" s="762"/>
    </row>
    <row r="228" spans="1:17" ht="14.4" customHeight="1" x14ac:dyDescent="0.3">
      <c r="A228" s="743" t="s">
        <v>6617</v>
      </c>
      <c r="B228" s="745" t="s">
        <v>6254</v>
      </c>
      <c r="C228" s="745" t="s">
        <v>5378</v>
      </c>
      <c r="D228" s="745" t="s">
        <v>6684</v>
      </c>
      <c r="E228" s="745" t="s">
        <v>6685</v>
      </c>
      <c r="F228" s="761">
        <v>1</v>
      </c>
      <c r="G228" s="761">
        <v>204</v>
      </c>
      <c r="H228" s="761">
        <v>1</v>
      </c>
      <c r="I228" s="761">
        <v>204</v>
      </c>
      <c r="J228" s="761"/>
      <c r="K228" s="761"/>
      <c r="L228" s="761"/>
      <c r="M228" s="761"/>
      <c r="N228" s="761">
        <v>2</v>
      </c>
      <c r="O228" s="761">
        <v>411</v>
      </c>
      <c r="P228" s="750">
        <v>2.0147058823529411</v>
      </c>
      <c r="Q228" s="762">
        <v>205.5</v>
      </c>
    </row>
    <row r="229" spans="1:17" ht="14.4" customHeight="1" x14ac:dyDescent="0.3">
      <c r="A229" s="743" t="s">
        <v>6617</v>
      </c>
      <c r="B229" s="745" t="s">
        <v>6254</v>
      </c>
      <c r="C229" s="745" t="s">
        <v>5378</v>
      </c>
      <c r="D229" s="745" t="s">
        <v>6686</v>
      </c>
      <c r="E229" s="745" t="s">
        <v>6687</v>
      </c>
      <c r="F229" s="761">
        <v>8</v>
      </c>
      <c r="G229" s="761">
        <v>1192</v>
      </c>
      <c r="H229" s="761">
        <v>1</v>
      </c>
      <c r="I229" s="761">
        <v>149</v>
      </c>
      <c r="J229" s="761">
        <v>5</v>
      </c>
      <c r="K229" s="761">
        <v>750</v>
      </c>
      <c r="L229" s="761">
        <v>0.62919463087248317</v>
      </c>
      <c r="M229" s="761">
        <v>150</v>
      </c>
      <c r="N229" s="761">
        <v>12</v>
      </c>
      <c r="O229" s="761">
        <v>1808</v>
      </c>
      <c r="P229" s="750">
        <v>1.5167785234899329</v>
      </c>
      <c r="Q229" s="762">
        <v>150.66666666666666</v>
      </c>
    </row>
    <row r="230" spans="1:17" ht="14.4" customHeight="1" x14ac:dyDescent="0.3">
      <c r="A230" s="743" t="s">
        <v>6617</v>
      </c>
      <c r="B230" s="745" t="s">
        <v>6254</v>
      </c>
      <c r="C230" s="745" t="s">
        <v>5378</v>
      </c>
      <c r="D230" s="745" t="s">
        <v>6688</v>
      </c>
      <c r="E230" s="745" t="s">
        <v>6689</v>
      </c>
      <c r="F230" s="761">
        <v>19</v>
      </c>
      <c r="G230" s="761">
        <v>3439</v>
      </c>
      <c r="H230" s="761">
        <v>1</v>
      </c>
      <c r="I230" s="761">
        <v>181</v>
      </c>
      <c r="J230" s="761">
        <v>23</v>
      </c>
      <c r="K230" s="761">
        <v>4186</v>
      </c>
      <c r="L230" s="761">
        <v>1.2172143064844432</v>
      </c>
      <c r="M230" s="761">
        <v>182</v>
      </c>
      <c r="N230" s="761">
        <v>29</v>
      </c>
      <c r="O230" s="761">
        <v>5296</v>
      </c>
      <c r="P230" s="750">
        <v>1.5399825530677522</v>
      </c>
      <c r="Q230" s="762">
        <v>182.62068965517241</v>
      </c>
    </row>
    <row r="231" spans="1:17" ht="14.4" customHeight="1" x14ac:dyDescent="0.3">
      <c r="A231" s="743" t="s">
        <v>6617</v>
      </c>
      <c r="B231" s="745" t="s">
        <v>6254</v>
      </c>
      <c r="C231" s="745" t="s">
        <v>5378</v>
      </c>
      <c r="D231" s="745" t="s">
        <v>6690</v>
      </c>
      <c r="E231" s="745" t="s">
        <v>6691</v>
      </c>
      <c r="F231" s="761">
        <v>80</v>
      </c>
      <c r="G231" s="761">
        <v>9920</v>
      </c>
      <c r="H231" s="761">
        <v>1</v>
      </c>
      <c r="I231" s="761">
        <v>124</v>
      </c>
      <c r="J231" s="761">
        <v>58</v>
      </c>
      <c r="K231" s="761">
        <v>7192</v>
      </c>
      <c r="L231" s="761">
        <v>0.72499999999999998</v>
      </c>
      <c r="M231" s="761">
        <v>124</v>
      </c>
      <c r="N231" s="761">
        <v>73</v>
      </c>
      <c r="O231" s="761">
        <v>9100</v>
      </c>
      <c r="P231" s="750">
        <v>0.91733870967741937</v>
      </c>
      <c r="Q231" s="762">
        <v>124.65753424657534</v>
      </c>
    </row>
    <row r="232" spans="1:17" ht="14.4" customHeight="1" x14ac:dyDescent="0.3">
      <c r="A232" s="743" t="s">
        <v>6617</v>
      </c>
      <c r="B232" s="745" t="s">
        <v>6254</v>
      </c>
      <c r="C232" s="745" t="s">
        <v>5378</v>
      </c>
      <c r="D232" s="745" t="s">
        <v>6692</v>
      </c>
      <c r="E232" s="745" t="s">
        <v>6693</v>
      </c>
      <c r="F232" s="761">
        <v>57</v>
      </c>
      <c r="G232" s="761">
        <v>12312</v>
      </c>
      <c r="H232" s="761">
        <v>1</v>
      </c>
      <c r="I232" s="761">
        <v>216</v>
      </c>
      <c r="J232" s="761">
        <v>49</v>
      </c>
      <c r="K232" s="761">
        <v>10633</v>
      </c>
      <c r="L232" s="761">
        <v>0.86362897985705001</v>
      </c>
      <c r="M232" s="761">
        <v>217</v>
      </c>
      <c r="N232" s="761">
        <v>54</v>
      </c>
      <c r="O232" s="761">
        <v>11759</v>
      </c>
      <c r="P232" s="750">
        <v>0.95508447043534761</v>
      </c>
      <c r="Q232" s="762">
        <v>217.75925925925927</v>
      </c>
    </row>
    <row r="233" spans="1:17" ht="14.4" customHeight="1" x14ac:dyDescent="0.3">
      <c r="A233" s="743" t="s">
        <v>6617</v>
      </c>
      <c r="B233" s="745" t="s">
        <v>6254</v>
      </c>
      <c r="C233" s="745" t="s">
        <v>5378</v>
      </c>
      <c r="D233" s="745" t="s">
        <v>6694</v>
      </c>
      <c r="E233" s="745" t="s">
        <v>6695</v>
      </c>
      <c r="F233" s="761">
        <v>5</v>
      </c>
      <c r="G233" s="761">
        <v>1080</v>
      </c>
      <c r="H233" s="761">
        <v>1</v>
      </c>
      <c r="I233" s="761">
        <v>216</v>
      </c>
      <c r="J233" s="761">
        <v>8</v>
      </c>
      <c r="K233" s="761">
        <v>1736</v>
      </c>
      <c r="L233" s="761">
        <v>1.6074074074074074</v>
      </c>
      <c r="M233" s="761">
        <v>217</v>
      </c>
      <c r="N233" s="761">
        <v>9</v>
      </c>
      <c r="O233" s="761">
        <v>1962</v>
      </c>
      <c r="P233" s="750">
        <v>1.8166666666666667</v>
      </c>
      <c r="Q233" s="762">
        <v>218</v>
      </c>
    </row>
    <row r="234" spans="1:17" ht="14.4" customHeight="1" x14ac:dyDescent="0.3">
      <c r="A234" s="743" t="s">
        <v>6617</v>
      </c>
      <c r="B234" s="745" t="s">
        <v>6254</v>
      </c>
      <c r="C234" s="745" t="s">
        <v>5378</v>
      </c>
      <c r="D234" s="745" t="s">
        <v>6255</v>
      </c>
      <c r="E234" s="745" t="s">
        <v>6256</v>
      </c>
      <c r="F234" s="761">
        <v>22</v>
      </c>
      <c r="G234" s="761">
        <v>4796</v>
      </c>
      <c r="H234" s="761">
        <v>1</v>
      </c>
      <c r="I234" s="761">
        <v>218</v>
      </c>
      <c r="J234" s="761">
        <v>27</v>
      </c>
      <c r="K234" s="761">
        <v>5913</v>
      </c>
      <c r="L234" s="761">
        <v>1.2329024186822353</v>
      </c>
      <c r="M234" s="761">
        <v>219</v>
      </c>
      <c r="N234" s="761">
        <v>27</v>
      </c>
      <c r="O234" s="761">
        <v>5933</v>
      </c>
      <c r="P234" s="750">
        <v>1.2370725604670558</v>
      </c>
      <c r="Q234" s="762">
        <v>219.74074074074073</v>
      </c>
    </row>
    <row r="235" spans="1:17" ht="14.4" customHeight="1" x14ac:dyDescent="0.3">
      <c r="A235" s="743" t="s">
        <v>6617</v>
      </c>
      <c r="B235" s="745" t="s">
        <v>6254</v>
      </c>
      <c r="C235" s="745" t="s">
        <v>5378</v>
      </c>
      <c r="D235" s="745" t="s">
        <v>6696</v>
      </c>
      <c r="E235" s="745" t="s">
        <v>6697</v>
      </c>
      <c r="F235" s="761"/>
      <c r="G235" s="761"/>
      <c r="H235" s="761"/>
      <c r="I235" s="761"/>
      <c r="J235" s="761">
        <v>2</v>
      </c>
      <c r="K235" s="761">
        <v>1218</v>
      </c>
      <c r="L235" s="761"/>
      <c r="M235" s="761">
        <v>609</v>
      </c>
      <c r="N235" s="761">
        <v>3</v>
      </c>
      <c r="O235" s="761">
        <v>1830</v>
      </c>
      <c r="P235" s="750"/>
      <c r="Q235" s="762">
        <v>610</v>
      </c>
    </row>
    <row r="236" spans="1:17" ht="14.4" customHeight="1" x14ac:dyDescent="0.3">
      <c r="A236" s="743" t="s">
        <v>6617</v>
      </c>
      <c r="B236" s="745" t="s">
        <v>6254</v>
      </c>
      <c r="C236" s="745" t="s">
        <v>5378</v>
      </c>
      <c r="D236" s="745" t="s">
        <v>6264</v>
      </c>
      <c r="E236" s="745" t="s">
        <v>6265</v>
      </c>
      <c r="F236" s="761">
        <v>1</v>
      </c>
      <c r="G236" s="761">
        <v>325</v>
      </c>
      <c r="H236" s="761">
        <v>1</v>
      </c>
      <c r="I236" s="761">
        <v>325</v>
      </c>
      <c r="J236" s="761">
        <v>2</v>
      </c>
      <c r="K236" s="761">
        <v>652</v>
      </c>
      <c r="L236" s="761">
        <v>2.006153846153846</v>
      </c>
      <c r="M236" s="761">
        <v>326</v>
      </c>
      <c r="N236" s="761">
        <v>2</v>
      </c>
      <c r="O236" s="761">
        <v>655</v>
      </c>
      <c r="P236" s="750">
        <v>2.0153846153846153</v>
      </c>
      <c r="Q236" s="762">
        <v>327.5</v>
      </c>
    </row>
    <row r="237" spans="1:17" ht="14.4" customHeight="1" x14ac:dyDescent="0.3">
      <c r="A237" s="743" t="s">
        <v>6617</v>
      </c>
      <c r="B237" s="745" t="s">
        <v>6254</v>
      </c>
      <c r="C237" s="745" t="s">
        <v>5378</v>
      </c>
      <c r="D237" s="745" t="s">
        <v>6698</v>
      </c>
      <c r="E237" s="745" t="s">
        <v>6699</v>
      </c>
      <c r="F237" s="761"/>
      <c r="G237" s="761"/>
      <c r="H237" s="761"/>
      <c r="I237" s="761"/>
      <c r="J237" s="761"/>
      <c r="K237" s="761"/>
      <c r="L237" s="761"/>
      <c r="M237" s="761"/>
      <c r="N237" s="761">
        <v>1</v>
      </c>
      <c r="O237" s="761">
        <v>4135</v>
      </c>
      <c r="P237" s="750"/>
      <c r="Q237" s="762">
        <v>4135</v>
      </c>
    </row>
    <row r="238" spans="1:17" ht="14.4" customHeight="1" x14ac:dyDescent="0.3">
      <c r="A238" s="743" t="s">
        <v>6617</v>
      </c>
      <c r="B238" s="745" t="s">
        <v>6254</v>
      </c>
      <c r="C238" s="745" t="s">
        <v>5378</v>
      </c>
      <c r="D238" s="745" t="s">
        <v>6700</v>
      </c>
      <c r="E238" s="745" t="s">
        <v>6701</v>
      </c>
      <c r="F238" s="761">
        <v>1</v>
      </c>
      <c r="G238" s="761">
        <v>6244</v>
      </c>
      <c r="H238" s="761">
        <v>1</v>
      </c>
      <c r="I238" s="761">
        <v>6244</v>
      </c>
      <c r="J238" s="761"/>
      <c r="K238" s="761"/>
      <c r="L238" s="761"/>
      <c r="M238" s="761"/>
      <c r="N238" s="761"/>
      <c r="O238" s="761"/>
      <c r="P238" s="750"/>
      <c r="Q238" s="762"/>
    </row>
    <row r="239" spans="1:17" ht="14.4" customHeight="1" x14ac:dyDescent="0.3">
      <c r="A239" s="743" t="s">
        <v>6617</v>
      </c>
      <c r="B239" s="745" t="s">
        <v>6254</v>
      </c>
      <c r="C239" s="745" t="s">
        <v>5378</v>
      </c>
      <c r="D239" s="745" t="s">
        <v>6702</v>
      </c>
      <c r="E239" s="745" t="s">
        <v>6703</v>
      </c>
      <c r="F239" s="761"/>
      <c r="G239" s="761"/>
      <c r="H239" s="761"/>
      <c r="I239" s="761"/>
      <c r="J239" s="761">
        <v>1</v>
      </c>
      <c r="K239" s="761">
        <v>1515</v>
      </c>
      <c r="L239" s="761"/>
      <c r="M239" s="761">
        <v>1515</v>
      </c>
      <c r="N239" s="761"/>
      <c r="O239" s="761"/>
      <c r="P239" s="750"/>
      <c r="Q239" s="762"/>
    </row>
    <row r="240" spans="1:17" ht="14.4" customHeight="1" x14ac:dyDescent="0.3">
      <c r="A240" s="743" t="s">
        <v>6617</v>
      </c>
      <c r="B240" s="745" t="s">
        <v>6254</v>
      </c>
      <c r="C240" s="745" t="s">
        <v>5378</v>
      </c>
      <c r="D240" s="745" t="s">
        <v>6704</v>
      </c>
      <c r="E240" s="745" t="s">
        <v>6705</v>
      </c>
      <c r="F240" s="761">
        <v>2</v>
      </c>
      <c r="G240" s="761">
        <v>7622</v>
      </c>
      <c r="H240" s="761">
        <v>1</v>
      </c>
      <c r="I240" s="761">
        <v>3811</v>
      </c>
      <c r="J240" s="761">
        <v>2</v>
      </c>
      <c r="K240" s="761">
        <v>7630</v>
      </c>
      <c r="L240" s="761">
        <v>1.0010495932826029</v>
      </c>
      <c r="M240" s="761">
        <v>3815</v>
      </c>
      <c r="N240" s="761">
        <v>2</v>
      </c>
      <c r="O240" s="761">
        <v>7642</v>
      </c>
      <c r="P240" s="750">
        <v>1.0026239832065076</v>
      </c>
      <c r="Q240" s="762">
        <v>3821</v>
      </c>
    </row>
    <row r="241" spans="1:17" ht="14.4" customHeight="1" x14ac:dyDescent="0.3">
      <c r="A241" s="743" t="s">
        <v>6617</v>
      </c>
      <c r="B241" s="745" t="s">
        <v>6254</v>
      </c>
      <c r="C241" s="745" t="s">
        <v>5378</v>
      </c>
      <c r="D241" s="745" t="s">
        <v>6706</v>
      </c>
      <c r="E241" s="745" t="s">
        <v>6707</v>
      </c>
      <c r="F241" s="761">
        <v>1</v>
      </c>
      <c r="G241" s="761">
        <v>5145</v>
      </c>
      <c r="H241" s="761">
        <v>1</v>
      </c>
      <c r="I241" s="761">
        <v>5145</v>
      </c>
      <c r="J241" s="761"/>
      <c r="K241" s="761"/>
      <c r="L241" s="761"/>
      <c r="M241" s="761"/>
      <c r="N241" s="761">
        <v>2</v>
      </c>
      <c r="O241" s="761">
        <v>10316</v>
      </c>
      <c r="P241" s="750">
        <v>2.0050534499514092</v>
      </c>
      <c r="Q241" s="762">
        <v>5158</v>
      </c>
    </row>
    <row r="242" spans="1:17" ht="14.4" customHeight="1" x14ac:dyDescent="0.3">
      <c r="A242" s="743" t="s">
        <v>6617</v>
      </c>
      <c r="B242" s="745" t="s">
        <v>6254</v>
      </c>
      <c r="C242" s="745" t="s">
        <v>5378</v>
      </c>
      <c r="D242" s="745" t="s">
        <v>6708</v>
      </c>
      <c r="E242" s="745" t="s">
        <v>6709</v>
      </c>
      <c r="F242" s="761">
        <v>3</v>
      </c>
      <c r="G242" s="761">
        <v>23484</v>
      </c>
      <c r="H242" s="761">
        <v>1</v>
      </c>
      <c r="I242" s="761">
        <v>7828</v>
      </c>
      <c r="J242" s="761">
        <v>3</v>
      </c>
      <c r="K242" s="761">
        <v>23505</v>
      </c>
      <c r="L242" s="761">
        <v>1.0008942258559019</v>
      </c>
      <c r="M242" s="761">
        <v>7835</v>
      </c>
      <c r="N242" s="761">
        <v>3</v>
      </c>
      <c r="O242" s="761">
        <v>23544</v>
      </c>
      <c r="P242" s="750">
        <v>1.0025549310168624</v>
      </c>
      <c r="Q242" s="762">
        <v>7848</v>
      </c>
    </row>
    <row r="243" spans="1:17" ht="14.4" customHeight="1" x14ac:dyDescent="0.3">
      <c r="A243" s="743" t="s">
        <v>6617</v>
      </c>
      <c r="B243" s="745" t="s">
        <v>6254</v>
      </c>
      <c r="C243" s="745" t="s">
        <v>5378</v>
      </c>
      <c r="D243" s="745" t="s">
        <v>6710</v>
      </c>
      <c r="E243" s="745" t="s">
        <v>6711</v>
      </c>
      <c r="F243" s="761">
        <v>1</v>
      </c>
      <c r="G243" s="761">
        <v>1653</v>
      </c>
      <c r="H243" s="761">
        <v>1</v>
      </c>
      <c r="I243" s="761">
        <v>1653</v>
      </c>
      <c r="J243" s="761"/>
      <c r="K243" s="761"/>
      <c r="L243" s="761"/>
      <c r="M243" s="761"/>
      <c r="N243" s="761"/>
      <c r="O243" s="761"/>
      <c r="P243" s="750"/>
      <c r="Q243" s="762"/>
    </row>
    <row r="244" spans="1:17" ht="14.4" customHeight="1" x14ac:dyDescent="0.3">
      <c r="A244" s="743" t="s">
        <v>6617</v>
      </c>
      <c r="B244" s="745" t="s">
        <v>6254</v>
      </c>
      <c r="C244" s="745" t="s">
        <v>5378</v>
      </c>
      <c r="D244" s="745" t="s">
        <v>6712</v>
      </c>
      <c r="E244" s="745" t="s">
        <v>6713</v>
      </c>
      <c r="F244" s="761">
        <v>13</v>
      </c>
      <c r="G244" s="761">
        <v>16588</v>
      </c>
      <c r="H244" s="761">
        <v>1</v>
      </c>
      <c r="I244" s="761">
        <v>1276</v>
      </c>
      <c r="J244" s="761">
        <v>9</v>
      </c>
      <c r="K244" s="761">
        <v>11493</v>
      </c>
      <c r="L244" s="761">
        <v>0.69285025319508076</v>
      </c>
      <c r="M244" s="761">
        <v>1277</v>
      </c>
      <c r="N244" s="761">
        <v>12</v>
      </c>
      <c r="O244" s="761">
        <v>15348</v>
      </c>
      <c r="P244" s="750">
        <v>0.92524716662647699</v>
      </c>
      <c r="Q244" s="762">
        <v>1279</v>
      </c>
    </row>
    <row r="245" spans="1:17" ht="14.4" customHeight="1" x14ac:dyDescent="0.3">
      <c r="A245" s="743" t="s">
        <v>6617</v>
      </c>
      <c r="B245" s="745" t="s">
        <v>6254</v>
      </c>
      <c r="C245" s="745" t="s">
        <v>5378</v>
      </c>
      <c r="D245" s="745" t="s">
        <v>6714</v>
      </c>
      <c r="E245" s="745" t="s">
        <v>6715</v>
      </c>
      <c r="F245" s="761">
        <v>11</v>
      </c>
      <c r="G245" s="761">
        <v>12793</v>
      </c>
      <c r="H245" s="761">
        <v>1</v>
      </c>
      <c r="I245" s="761">
        <v>1163</v>
      </c>
      <c r="J245" s="761">
        <v>9</v>
      </c>
      <c r="K245" s="761">
        <v>10476</v>
      </c>
      <c r="L245" s="761">
        <v>0.81888532791370283</v>
      </c>
      <c r="M245" s="761">
        <v>1164</v>
      </c>
      <c r="N245" s="761">
        <v>12</v>
      </c>
      <c r="O245" s="761">
        <v>13984</v>
      </c>
      <c r="P245" s="750">
        <v>1.0930977878527319</v>
      </c>
      <c r="Q245" s="762">
        <v>1165.3333333333333</v>
      </c>
    </row>
    <row r="246" spans="1:17" ht="14.4" customHeight="1" x14ac:dyDescent="0.3">
      <c r="A246" s="743" t="s">
        <v>6617</v>
      </c>
      <c r="B246" s="745" t="s">
        <v>6254</v>
      </c>
      <c r="C246" s="745" t="s">
        <v>5378</v>
      </c>
      <c r="D246" s="745" t="s">
        <v>6716</v>
      </c>
      <c r="E246" s="745" t="s">
        <v>6717</v>
      </c>
      <c r="F246" s="761">
        <v>20</v>
      </c>
      <c r="G246" s="761">
        <v>101300</v>
      </c>
      <c r="H246" s="761">
        <v>1</v>
      </c>
      <c r="I246" s="761">
        <v>5065</v>
      </c>
      <c r="J246" s="761">
        <v>12</v>
      </c>
      <c r="K246" s="761">
        <v>60816</v>
      </c>
      <c r="L246" s="761">
        <v>0.60035538005923006</v>
      </c>
      <c r="M246" s="761">
        <v>5068</v>
      </c>
      <c r="N246" s="761">
        <v>11</v>
      </c>
      <c r="O246" s="761">
        <v>55784</v>
      </c>
      <c r="P246" s="750">
        <v>0.55068114511352417</v>
      </c>
      <c r="Q246" s="762">
        <v>5071.272727272727</v>
      </c>
    </row>
    <row r="247" spans="1:17" ht="14.4" customHeight="1" x14ac:dyDescent="0.3">
      <c r="A247" s="743" t="s">
        <v>6617</v>
      </c>
      <c r="B247" s="745" t="s">
        <v>6254</v>
      </c>
      <c r="C247" s="745" t="s">
        <v>5378</v>
      </c>
      <c r="D247" s="745" t="s">
        <v>6718</v>
      </c>
      <c r="E247" s="745" t="s">
        <v>6719</v>
      </c>
      <c r="F247" s="761">
        <v>2</v>
      </c>
      <c r="G247" s="761">
        <v>15338</v>
      </c>
      <c r="H247" s="761">
        <v>1</v>
      </c>
      <c r="I247" s="761">
        <v>7669</v>
      </c>
      <c r="J247" s="761"/>
      <c r="K247" s="761"/>
      <c r="L247" s="761"/>
      <c r="M247" s="761"/>
      <c r="N247" s="761"/>
      <c r="O247" s="761"/>
      <c r="P247" s="750"/>
      <c r="Q247" s="762"/>
    </row>
    <row r="248" spans="1:17" ht="14.4" customHeight="1" x14ac:dyDescent="0.3">
      <c r="A248" s="743" t="s">
        <v>6617</v>
      </c>
      <c r="B248" s="745" t="s">
        <v>6254</v>
      </c>
      <c r="C248" s="745" t="s">
        <v>5378</v>
      </c>
      <c r="D248" s="745" t="s">
        <v>6720</v>
      </c>
      <c r="E248" s="745" t="s">
        <v>6721</v>
      </c>
      <c r="F248" s="761"/>
      <c r="G248" s="761"/>
      <c r="H248" s="761"/>
      <c r="I248" s="761"/>
      <c r="J248" s="761"/>
      <c r="K248" s="761"/>
      <c r="L248" s="761"/>
      <c r="M248" s="761"/>
      <c r="N248" s="761">
        <v>1</v>
      </c>
      <c r="O248" s="761">
        <v>5508</v>
      </c>
      <c r="P248" s="750"/>
      <c r="Q248" s="762">
        <v>5508</v>
      </c>
    </row>
    <row r="249" spans="1:17" ht="14.4" customHeight="1" x14ac:dyDescent="0.3">
      <c r="A249" s="743" t="s">
        <v>6617</v>
      </c>
      <c r="B249" s="745" t="s">
        <v>6254</v>
      </c>
      <c r="C249" s="745" t="s">
        <v>5378</v>
      </c>
      <c r="D249" s="745" t="s">
        <v>6722</v>
      </c>
      <c r="E249" s="745" t="s">
        <v>6723</v>
      </c>
      <c r="F249" s="761">
        <v>234</v>
      </c>
      <c r="G249" s="761">
        <v>40248</v>
      </c>
      <c r="H249" s="761">
        <v>1</v>
      </c>
      <c r="I249" s="761">
        <v>172</v>
      </c>
      <c r="J249" s="761">
        <v>201</v>
      </c>
      <c r="K249" s="761">
        <v>34773</v>
      </c>
      <c r="L249" s="761">
        <v>0.86396839594514008</v>
      </c>
      <c r="M249" s="761">
        <v>173</v>
      </c>
      <c r="N249" s="761">
        <v>192</v>
      </c>
      <c r="O249" s="761">
        <v>33357</v>
      </c>
      <c r="P249" s="750">
        <v>0.82878652355396543</v>
      </c>
      <c r="Q249" s="762">
        <v>173.734375</v>
      </c>
    </row>
    <row r="250" spans="1:17" ht="14.4" customHeight="1" x14ac:dyDescent="0.3">
      <c r="A250" s="743" t="s">
        <v>6617</v>
      </c>
      <c r="B250" s="745" t="s">
        <v>6254</v>
      </c>
      <c r="C250" s="745" t="s">
        <v>5378</v>
      </c>
      <c r="D250" s="745" t="s">
        <v>6724</v>
      </c>
      <c r="E250" s="745" t="s">
        <v>6725</v>
      </c>
      <c r="F250" s="761">
        <v>47</v>
      </c>
      <c r="G250" s="761">
        <v>93718</v>
      </c>
      <c r="H250" s="761">
        <v>1</v>
      </c>
      <c r="I250" s="761">
        <v>1994</v>
      </c>
      <c r="J250" s="761">
        <v>45</v>
      </c>
      <c r="K250" s="761">
        <v>89820</v>
      </c>
      <c r="L250" s="761">
        <v>0.95840713630252461</v>
      </c>
      <c r="M250" s="761">
        <v>1996</v>
      </c>
      <c r="N250" s="761">
        <v>52</v>
      </c>
      <c r="O250" s="761">
        <v>103888</v>
      </c>
      <c r="P250" s="750">
        <v>1.1085170404831515</v>
      </c>
      <c r="Q250" s="762">
        <v>1997.8461538461538</v>
      </c>
    </row>
    <row r="251" spans="1:17" ht="14.4" customHeight="1" x14ac:dyDescent="0.3">
      <c r="A251" s="743" t="s">
        <v>6617</v>
      </c>
      <c r="B251" s="745" t="s">
        <v>6254</v>
      </c>
      <c r="C251" s="745" t="s">
        <v>5378</v>
      </c>
      <c r="D251" s="745" t="s">
        <v>6726</v>
      </c>
      <c r="E251" s="745" t="s">
        <v>6727</v>
      </c>
      <c r="F251" s="761">
        <v>10</v>
      </c>
      <c r="G251" s="761">
        <v>26910</v>
      </c>
      <c r="H251" s="761">
        <v>1</v>
      </c>
      <c r="I251" s="761">
        <v>2691</v>
      </c>
      <c r="J251" s="761">
        <v>6</v>
      </c>
      <c r="K251" s="761">
        <v>16152</v>
      </c>
      <c r="L251" s="761">
        <v>0.60022296544035669</v>
      </c>
      <c r="M251" s="761">
        <v>2692</v>
      </c>
      <c r="N251" s="761">
        <v>4</v>
      </c>
      <c r="O251" s="761">
        <v>10777</v>
      </c>
      <c r="P251" s="750">
        <v>0.40048309178743963</v>
      </c>
      <c r="Q251" s="762">
        <v>2694.25</v>
      </c>
    </row>
    <row r="252" spans="1:17" ht="14.4" customHeight="1" x14ac:dyDescent="0.3">
      <c r="A252" s="743" t="s">
        <v>6617</v>
      </c>
      <c r="B252" s="745" t="s">
        <v>6254</v>
      </c>
      <c r="C252" s="745" t="s">
        <v>5378</v>
      </c>
      <c r="D252" s="745" t="s">
        <v>6728</v>
      </c>
      <c r="E252" s="745" t="s">
        <v>6729</v>
      </c>
      <c r="F252" s="761">
        <v>5</v>
      </c>
      <c r="G252" s="761">
        <v>25885</v>
      </c>
      <c r="H252" s="761">
        <v>1</v>
      </c>
      <c r="I252" s="761">
        <v>5177</v>
      </c>
      <c r="J252" s="761">
        <v>4</v>
      </c>
      <c r="K252" s="761">
        <v>20720</v>
      </c>
      <c r="L252" s="761">
        <v>0.80046358895113001</v>
      </c>
      <c r="M252" s="761">
        <v>5180</v>
      </c>
      <c r="N252" s="761">
        <v>4</v>
      </c>
      <c r="O252" s="761">
        <v>20738</v>
      </c>
      <c r="P252" s="750">
        <v>0.80115897237782496</v>
      </c>
      <c r="Q252" s="762">
        <v>5184.5</v>
      </c>
    </row>
    <row r="253" spans="1:17" ht="14.4" customHeight="1" x14ac:dyDescent="0.3">
      <c r="A253" s="743" t="s">
        <v>6617</v>
      </c>
      <c r="B253" s="745" t="s">
        <v>6254</v>
      </c>
      <c r="C253" s="745" t="s">
        <v>5378</v>
      </c>
      <c r="D253" s="745" t="s">
        <v>6730</v>
      </c>
      <c r="E253" s="745" t="s">
        <v>6731</v>
      </c>
      <c r="F253" s="761"/>
      <c r="G253" s="761"/>
      <c r="H253" s="761"/>
      <c r="I253" s="761"/>
      <c r="J253" s="761">
        <v>1</v>
      </c>
      <c r="K253" s="761">
        <v>658</v>
      </c>
      <c r="L253" s="761"/>
      <c r="M253" s="761">
        <v>658</v>
      </c>
      <c r="N253" s="761">
        <v>3</v>
      </c>
      <c r="O253" s="761">
        <v>1977</v>
      </c>
      <c r="P253" s="750"/>
      <c r="Q253" s="762">
        <v>659</v>
      </c>
    </row>
    <row r="254" spans="1:17" ht="14.4" customHeight="1" x14ac:dyDescent="0.3">
      <c r="A254" s="743" t="s">
        <v>6617</v>
      </c>
      <c r="B254" s="745" t="s">
        <v>6254</v>
      </c>
      <c r="C254" s="745" t="s">
        <v>5378</v>
      </c>
      <c r="D254" s="745" t="s">
        <v>6732</v>
      </c>
      <c r="E254" s="745" t="s">
        <v>6733</v>
      </c>
      <c r="F254" s="761">
        <v>6</v>
      </c>
      <c r="G254" s="761">
        <v>894</v>
      </c>
      <c r="H254" s="761">
        <v>1</v>
      </c>
      <c r="I254" s="761">
        <v>149</v>
      </c>
      <c r="J254" s="761">
        <v>9</v>
      </c>
      <c r="K254" s="761">
        <v>1350</v>
      </c>
      <c r="L254" s="761">
        <v>1.5100671140939597</v>
      </c>
      <c r="M254" s="761">
        <v>150</v>
      </c>
      <c r="N254" s="761">
        <v>10</v>
      </c>
      <c r="O254" s="761">
        <v>1504</v>
      </c>
      <c r="P254" s="750">
        <v>1.6823266219239374</v>
      </c>
      <c r="Q254" s="762">
        <v>150.4</v>
      </c>
    </row>
    <row r="255" spans="1:17" ht="14.4" customHeight="1" x14ac:dyDescent="0.3">
      <c r="A255" s="743" t="s">
        <v>6617</v>
      </c>
      <c r="B255" s="745" t="s">
        <v>6254</v>
      </c>
      <c r="C255" s="745" t="s">
        <v>5378</v>
      </c>
      <c r="D255" s="745" t="s">
        <v>6734</v>
      </c>
      <c r="E255" s="745" t="s">
        <v>6735</v>
      </c>
      <c r="F255" s="761">
        <v>9</v>
      </c>
      <c r="G255" s="761">
        <v>1728</v>
      </c>
      <c r="H255" s="761">
        <v>1</v>
      </c>
      <c r="I255" s="761">
        <v>192</v>
      </c>
      <c r="J255" s="761">
        <v>19</v>
      </c>
      <c r="K255" s="761">
        <v>3667</v>
      </c>
      <c r="L255" s="761">
        <v>2.1221064814814814</v>
      </c>
      <c r="M255" s="761">
        <v>193</v>
      </c>
      <c r="N255" s="761">
        <v>12</v>
      </c>
      <c r="O255" s="761">
        <v>2324</v>
      </c>
      <c r="P255" s="750">
        <v>1.3449074074074074</v>
      </c>
      <c r="Q255" s="762">
        <v>193.66666666666666</v>
      </c>
    </row>
    <row r="256" spans="1:17" ht="14.4" customHeight="1" x14ac:dyDescent="0.3">
      <c r="A256" s="743" t="s">
        <v>6617</v>
      </c>
      <c r="B256" s="745" t="s">
        <v>6254</v>
      </c>
      <c r="C256" s="745" t="s">
        <v>5378</v>
      </c>
      <c r="D256" s="745" t="s">
        <v>6736</v>
      </c>
      <c r="E256" s="745" t="s">
        <v>6737</v>
      </c>
      <c r="F256" s="761"/>
      <c r="G256" s="761"/>
      <c r="H256" s="761"/>
      <c r="I256" s="761"/>
      <c r="J256" s="761"/>
      <c r="K256" s="761"/>
      <c r="L256" s="761"/>
      <c r="M256" s="761"/>
      <c r="N256" s="761">
        <v>12</v>
      </c>
      <c r="O256" s="761">
        <v>2377</v>
      </c>
      <c r="P256" s="750"/>
      <c r="Q256" s="762">
        <v>198.08333333333334</v>
      </c>
    </row>
    <row r="257" spans="1:17" ht="14.4" customHeight="1" x14ac:dyDescent="0.3">
      <c r="A257" s="743" t="s">
        <v>6617</v>
      </c>
      <c r="B257" s="745" t="s">
        <v>6254</v>
      </c>
      <c r="C257" s="745" t="s">
        <v>5378</v>
      </c>
      <c r="D257" s="745" t="s">
        <v>6738</v>
      </c>
      <c r="E257" s="745" t="s">
        <v>6739</v>
      </c>
      <c r="F257" s="761">
        <v>1</v>
      </c>
      <c r="G257" s="761">
        <v>414</v>
      </c>
      <c r="H257" s="761">
        <v>1</v>
      </c>
      <c r="I257" s="761">
        <v>414</v>
      </c>
      <c r="J257" s="761">
        <v>8</v>
      </c>
      <c r="K257" s="761">
        <v>3320</v>
      </c>
      <c r="L257" s="761">
        <v>8.0193236714975846</v>
      </c>
      <c r="M257" s="761">
        <v>415</v>
      </c>
      <c r="N257" s="761">
        <v>3</v>
      </c>
      <c r="O257" s="761">
        <v>1247</v>
      </c>
      <c r="P257" s="750">
        <v>3.0120772946859904</v>
      </c>
      <c r="Q257" s="762">
        <v>415.66666666666669</v>
      </c>
    </row>
    <row r="258" spans="1:17" ht="14.4" customHeight="1" x14ac:dyDescent="0.3">
      <c r="A258" s="743" t="s">
        <v>6617</v>
      </c>
      <c r="B258" s="745" t="s">
        <v>6254</v>
      </c>
      <c r="C258" s="745" t="s">
        <v>5378</v>
      </c>
      <c r="D258" s="745" t="s">
        <v>6740</v>
      </c>
      <c r="E258" s="745" t="s">
        <v>6741</v>
      </c>
      <c r="F258" s="761">
        <v>10</v>
      </c>
      <c r="G258" s="761">
        <v>1570</v>
      </c>
      <c r="H258" s="761">
        <v>1</v>
      </c>
      <c r="I258" s="761">
        <v>157</v>
      </c>
      <c r="J258" s="761">
        <v>8</v>
      </c>
      <c r="K258" s="761">
        <v>1264</v>
      </c>
      <c r="L258" s="761">
        <v>0.80509554140127393</v>
      </c>
      <c r="M258" s="761">
        <v>158</v>
      </c>
      <c r="N258" s="761">
        <v>12</v>
      </c>
      <c r="O258" s="761">
        <v>1902</v>
      </c>
      <c r="P258" s="750">
        <v>1.2114649681528662</v>
      </c>
      <c r="Q258" s="762">
        <v>158.5</v>
      </c>
    </row>
    <row r="259" spans="1:17" ht="14.4" customHeight="1" x14ac:dyDescent="0.3">
      <c r="A259" s="743" t="s">
        <v>6617</v>
      </c>
      <c r="B259" s="745" t="s">
        <v>6254</v>
      </c>
      <c r="C259" s="745" t="s">
        <v>5378</v>
      </c>
      <c r="D259" s="745" t="s">
        <v>6742</v>
      </c>
      <c r="E259" s="745" t="s">
        <v>6743</v>
      </c>
      <c r="F259" s="761">
        <v>2</v>
      </c>
      <c r="G259" s="761">
        <v>622</v>
      </c>
      <c r="H259" s="761">
        <v>1</v>
      </c>
      <c r="I259" s="761">
        <v>311</v>
      </c>
      <c r="J259" s="761"/>
      <c r="K259" s="761"/>
      <c r="L259" s="761"/>
      <c r="M259" s="761"/>
      <c r="N259" s="761">
        <v>2</v>
      </c>
      <c r="O259" s="761">
        <v>624</v>
      </c>
      <c r="P259" s="750">
        <v>1.0032154340836013</v>
      </c>
      <c r="Q259" s="762">
        <v>312</v>
      </c>
    </row>
    <row r="260" spans="1:17" ht="14.4" customHeight="1" x14ac:dyDescent="0.3">
      <c r="A260" s="743" t="s">
        <v>6617</v>
      </c>
      <c r="B260" s="745" t="s">
        <v>6254</v>
      </c>
      <c r="C260" s="745" t="s">
        <v>5378</v>
      </c>
      <c r="D260" s="745" t="s">
        <v>6744</v>
      </c>
      <c r="E260" s="745" t="s">
        <v>6745</v>
      </c>
      <c r="F260" s="761">
        <v>1</v>
      </c>
      <c r="G260" s="761">
        <v>424</v>
      </c>
      <c r="H260" s="761">
        <v>1</v>
      </c>
      <c r="I260" s="761">
        <v>424</v>
      </c>
      <c r="J260" s="761">
        <v>1</v>
      </c>
      <c r="K260" s="761">
        <v>425</v>
      </c>
      <c r="L260" s="761">
        <v>1.0023584905660377</v>
      </c>
      <c r="M260" s="761">
        <v>425</v>
      </c>
      <c r="N260" s="761">
        <v>2</v>
      </c>
      <c r="O260" s="761">
        <v>850</v>
      </c>
      <c r="P260" s="750">
        <v>2.0047169811320753</v>
      </c>
      <c r="Q260" s="762">
        <v>425</v>
      </c>
    </row>
    <row r="261" spans="1:17" ht="14.4" customHeight="1" x14ac:dyDescent="0.3">
      <c r="A261" s="743" t="s">
        <v>6617</v>
      </c>
      <c r="B261" s="745" t="s">
        <v>6254</v>
      </c>
      <c r="C261" s="745" t="s">
        <v>5378</v>
      </c>
      <c r="D261" s="745" t="s">
        <v>6746</v>
      </c>
      <c r="E261" s="745" t="s">
        <v>6747</v>
      </c>
      <c r="F261" s="761">
        <v>11</v>
      </c>
      <c r="G261" s="761">
        <v>23276</v>
      </c>
      <c r="H261" s="761">
        <v>1</v>
      </c>
      <c r="I261" s="761">
        <v>2116</v>
      </c>
      <c r="J261" s="761">
        <v>7</v>
      </c>
      <c r="K261" s="761">
        <v>14826</v>
      </c>
      <c r="L261" s="761">
        <v>0.63696511428080427</v>
      </c>
      <c r="M261" s="761">
        <v>2118</v>
      </c>
      <c r="N261" s="761">
        <v>11</v>
      </c>
      <c r="O261" s="761">
        <v>23325</v>
      </c>
      <c r="P261" s="750">
        <v>1.0021051727100876</v>
      </c>
      <c r="Q261" s="762">
        <v>2120.4545454545455</v>
      </c>
    </row>
    <row r="262" spans="1:17" ht="14.4" customHeight="1" x14ac:dyDescent="0.3">
      <c r="A262" s="743" t="s">
        <v>6617</v>
      </c>
      <c r="B262" s="745" t="s">
        <v>6254</v>
      </c>
      <c r="C262" s="745" t="s">
        <v>5378</v>
      </c>
      <c r="D262" s="745" t="s">
        <v>6748</v>
      </c>
      <c r="E262" s="745" t="s">
        <v>6705</v>
      </c>
      <c r="F262" s="761">
        <v>4</v>
      </c>
      <c r="G262" s="761">
        <v>7448</v>
      </c>
      <c r="H262" s="761">
        <v>1</v>
      </c>
      <c r="I262" s="761">
        <v>1862</v>
      </c>
      <c r="J262" s="761">
        <v>2</v>
      </c>
      <c r="K262" s="761">
        <v>3728</v>
      </c>
      <c r="L262" s="761">
        <v>0.50053705692803441</v>
      </c>
      <c r="M262" s="761">
        <v>1864</v>
      </c>
      <c r="N262" s="761">
        <v>2</v>
      </c>
      <c r="O262" s="761">
        <v>3734</v>
      </c>
      <c r="P262" s="750">
        <v>0.50134264232008596</v>
      </c>
      <c r="Q262" s="762">
        <v>1867</v>
      </c>
    </row>
    <row r="263" spans="1:17" ht="14.4" customHeight="1" x14ac:dyDescent="0.3">
      <c r="A263" s="743" t="s">
        <v>6617</v>
      </c>
      <c r="B263" s="745" t="s">
        <v>6254</v>
      </c>
      <c r="C263" s="745" t="s">
        <v>5378</v>
      </c>
      <c r="D263" s="745" t="s">
        <v>6749</v>
      </c>
      <c r="E263" s="745" t="s">
        <v>6750</v>
      </c>
      <c r="F263" s="761"/>
      <c r="G263" s="761"/>
      <c r="H263" s="761"/>
      <c r="I263" s="761"/>
      <c r="J263" s="761">
        <v>1</v>
      </c>
      <c r="K263" s="761">
        <v>158</v>
      </c>
      <c r="L263" s="761"/>
      <c r="M263" s="761">
        <v>158</v>
      </c>
      <c r="N263" s="761">
        <v>1</v>
      </c>
      <c r="O263" s="761">
        <v>158</v>
      </c>
      <c r="P263" s="750"/>
      <c r="Q263" s="762">
        <v>158</v>
      </c>
    </row>
    <row r="264" spans="1:17" ht="14.4" customHeight="1" x14ac:dyDescent="0.3">
      <c r="A264" s="743" t="s">
        <v>6617</v>
      </c>
      <c r="B264" s="745" t="s">
        <v>6254</v>
      </c>
      <c r="C264" s="745" t="s">
        <v>5378</v>
      </c>
      <c r="D264" s="745" t="s">
        <v>6751</v>
      </c>
      <c r="E264" s="745" t="s">
        <v>6752</v>
      </c>
      <c r="F264" s="761">
        <v>3</v>
      </c>
      <c r="G264" s="761">
        <v>25134</v>
      </c>
      <c r="H264" s="761">
        <v>1</v>
      </c>
      <c r="I264" s="761">
        <v>8378</v>
      </c>
      <c r="J264" s="761">
        <v>2</v>
      </c>
      <c r="K264" s="761">
        <v>16768</v>
      </c>
      <c r="L264" s="761">
        <v>0.66714410758335319</v>
      </c>
      <c r="M264" s="761">
        <v>8384</v>
      </c>
      <c r="N264" s="761">
        <v>2</v>
      </c>
      <c r="O264" s="761">
        <v>16790</v>
      </c>
      <c r="P264" s="750">
        <v>0.66801941593061187</v>
      </c>
      <c r="Q264" s="762">
        <v>8395</v>
      </c>
    </row>
    <row r="265" spans="1:17" ht="14.4" customHeight="1" x14ac:dyDescent="0.3">
      <c r="A265" s="743" t="s">
        <v>6617</v>
      </c>
      <c r="B265" s="745" t="s">
        <v>6254</v>
      </c>
      <c r="C265" s="745" t="s">
        <v>5378</v>
      </c>
      <c r="D265" s="745" t="s">
        <v>6753</v>
      </c>
      <c r="E265" s="745" t="s">
        <v>6754</v>
      </c>
      <c r="F265" s="761"/>
      <c r="G265" s="761"/>
      <c r="H265" s="761"/>
      <c r="I265" s="761"/>
      <c r="J265" s="761"/>
      <c r="K265" s="761"/>
      <c r="L265" s="761"/>
      <c r="M265" s="761"/>
      <c r="N265" s="761">
        <v>1</v>
      </c>
      <c r="O265" s="761">
        <v>1993</v>
      </c>
      <c r="P265" s="750"/>
      <c r="Q265" s="762">
        <v>1993</v>
      </c>
    </row>
    <row r="266" spans="1:17" ht="14.4" customHeight="1" x14ac:dyDescent="0.3">
      <c r="A266" s="743" t="s">
        <v>6755</v>
      </c>
      <c r="B266" s="745" t="s">
        <v>6756</v>
      </c>
      <c r="C266" s="745" t="s">
        <v>5378</v>
      </c>
      <c r="D266" s="745" t="s">
        <v>6757</v>
      </c>
      <c r="E266" s="745" t="s">
        <v>6758</v>
      </c>
      <c r="F266" s="761">
        <v>16</v>
      </c>
      <c r="G266" s="761">
        <v>3232</v>
      </c>
      <c r="H266" s="761">
        <v>1</v>
      </c>
      <c r="I266" s="761">
        <v>202</v>
      </c>
      <c r="J266" s="761">
        <v>8</v>
      </c>
      <c r="K266" s="761">
        <v>1624</v>
      </c>
      <c r="L266" s="761">
        <v>0.50247524752475248</v>
      </c>
      <c r="M266" s="761">
        <v>203</v>
      </c>
      <c r="N266" s="761">
        <v>19</v>
      </c>
      <c r="O266" s="761">
        <v>3889</v>
      </c>
      <c r="P266" s="750">
        <v>1.2032797029702971</v>
      </c>
      <c r="Q266" s="762">
        <v>204.68421052631578</v>
      </c>
    </row>
    <row r="267" spans="1:17" ht="14.4" customHeight="1" x14ac:dyDescent="0.3">
      <c r="A267" s="743" t="s">
        <v>6755</v>
      </c>
      <c r="B267" s="745" t="s">
        <v>6756</v>
      </c>
      <c r="C267" s="745" t="s">
        <v>5378</v>
      </c>
      <c r="D267" s="745" t="s">
        <v>6759</v>
      </c>
      <c r="E267" s="745" t="s">
        <v>6760</v>
      </c>
      <c r="F267" s="761">
        <v>33</v>
      </c>
      <c r="G267" s="761">
        <v>9603</v>
      </c>
      <c r="H267" s="761">
        <v>1</v>
      </c>
      <c r="I267" s="761">
        <v>291</v>
      </c>
      <c r="J267" s="761">
        <v>33</v>
      </c>
      <c r="K267" s="761">
        <v>9636</v>
      </c>
      <c r="L267" s="761">
        <v>1.0034364261168385</v>
      </c>
      <c r="M267" s="761">
        <v>292</v>
      </c>
      <c r="N267" s="761">
        <v>88</v>
      </c>
      <c r="O267" s="761">
        <v>25872</v>
      </c>
      <c r="P267" s="750">
        <v>2.6941580756013748</v>
      </c>
      <c r="Q267" s="762">
        <v>294</v>
      </c>
    </row>
    <row r="268" spans="1:17" ht="14.4" customHeight="1" x14ac:dyDescent="0.3">
      <c r="A268" s="743" t="s">
        <v>6755</v>
      </c>
      <c r="B268" s="745" t="s">
        <v>6756</v>
      </c>
      <c r="C268" s="745" t="s">
        <v>5378</v>
      </c>
      <c r="D268" s="745" t="s">
        <v>6761</v>
      </c>
      <c r="E268" s="745" t="s">
        <v>6762</v>
      </c>
      <c r="F268" s="761"/>
      <c r="G268" s="761"/>
      <c r="H268" s="761"/>
      <c r="I268" s="761"/>
      <c r="J268" s="761">
        <v>3</v>
      </c>
      <c r="K268" s="761">
        <v>279</v>
      </c>
      <c r="L268" s="761"/>
      <c r="M268" s="761">
        <v>93</v>
      </c>
      <c r="N268" s="761">
        <v>3</v>
      </c>
      <c r="O268" s="761">
        <v>282</v>
      </c>
      <c r="P268" s="750"/>
      <c r="Q268" s="762">
        <v>94</v>
      </c>
    </row>
    <row r="269" spans="1:17" ht="14.4" customHeight="1" x14ac:dyDescent="0.3">
      <c r="A269" s="743" t="s">
        <v>6755</v>
      </c>
      <c r="B269" s="745" t="s">
        <v>6756</v>
      </c>
      <c r="C269" s="745" t="s">
        <v>5378</v>
      </c>
      <c r="D269" s="745" t="s">
        <v>6763</v>
      </c>
      <c r="E269" s="745" t="s">
        <v>6764</v>
      </c>
      <c r="F269" s="761">
        <v>23</v>
      </c>
      <c r="G269" s="761">
        <v>3059</v>
      </c>
      <c r="H269" s="761">
        <v>1</v>
      </c>
      <c r="I269" s="761">
        <v>133</v>
      </c>
      <c r="J269" s="761">
        <v>18</v>
      </c>
      <c r="K269" s="761">
        <v>2412</v>
      </c>
      <c r="L269" s="761">
        <v>0.78849297155933307</v>
      </c>
      <c r="M269" s="761">
        <v>134</v>
      </c>
      <c r="N269" s="761">
        <v>32</v>
      </c>
      <c r="O269" s="761">
        <v>4310</v>
      </c>
      <c r="P269" s="750">
        <v>1.4089571755475645</v>
      </c>
      <c r="Q269" s="762">
        <v>134.6875</v>
      </c>
    </row>
    <row r="270" spans="1:17" ht="14.4" customHeight="1" x14ac:dyDescent="0.3">
      <c r="A270" s="743" t="s">
        <v>6755</v>
      </c>
      <c r="B270" s="745" t="s">
        <v>6756</v>
      </c>
      <c r="C270" s="745" t="s">
        <v>5378</v>
      </c>
      <c r="D270" s="745" t="s">
        <v>6765</v>
      </c>
      <c r="E270" s="745" t="s">
        <v>6766</v>
      </c>
      <c r="F270" s="761"/>
      <c r="G270" s="761"/>
      <c r="H270" s="761"/>
      <c r="I270" s="761"/>
      <c r="J270" s="761">
        <v>1</v>
      </c>
      <c r="K270" s="761">
        <v>612</v>
      </c>
      <c r="L270" s="761"/>
      <c r="M270" s="761">
        <v>612</v>
      </c>
      <c r="N270" s="761"/>
      <c r="O270" s="761"/>
      <c r="P270" s="750"/>
      <c r="Q270" s="762"/>
    </row>
    <row r="271" spans="1:17" ht="14.4" customHeight="1" x14ac:dyDescent="0.3">
      <c r="A271" s="743" t="s">
        <v>6755</v>
      </c>
      <c r="B271" s="745" t="s">
        <v>6756</v>
      </c>
      <c r="C271" s="745" t="s">
        <v>5378</v>
      </c>
      <c r="D271" s="745" t="s">
        <v>6767</v>
      </c>
      <c r="E271" s="745" t="s">
        <v>6768</v>
      </c>
      <c r="F271" s="761">
        <v>2</v>
      </c>
      <c r="G271" s="761">
        <v>316</v>
      </c>
      <c r="H271" s="761">
        <v>1</v>
      </c>
      <c r="I271" s="761">
        <v>158</v>
      </c>
      <c r="J271" s="761"/>
      <c r="K271" s="761"/>
      <c r="L271" s="761"/>
      <c r="M271" s="761"/>
      <c r="N271" s="761">
        <v>4</v>
      </c>
      <c r="O271" s="761">
        <v>640</v>
      </c>
      <c r="P271" s="750">
        <v>2.0253164556962027</v>
      </c>
      <c r="Q271" s="762">
        <v>160</v>
      </c>
    </row>
    <row r="272" spans="1:17" ht="14.4" customHeight="1" x14ac:dyDescent="0.3">
      <c r="A272" s="743" t="s">
        <v>6755</v>
      </c>
      <c r="B272" s="745" t="s">
        <v>6756</v>
      </c>
      <c r="C272" s="745" t="s">
        <v>5378</v>
      </c>
      <c r="D272" s="745" t="s">
        <v>6769</v>
      </c>
      <c r="E272" s="745" t="s">
        <v>6770</v>
      </c>
      <c r="F272" s="761">
        <v>1</v>
      </c>
      <c r="G272" s="761">
        <v>382</v>
      </c>
      <c r="H272" s="761">
        <v>1</v>
      </c>
      <c r="I272" s="761">
        <v>382</v>
      </c>
      <c r="J272" s="761"/>
      <c r="K272" s="761"/>
      <c r="L272" s="761"/>
      <c r="M272" s="761"/>
      <c r="N272" s="761"/>
      <c r="O272" s="761"/>
      <c r="P272" s="750"/>
      <c r="Q272" s="762"/>
    </row>
    <row r="273" spans="1:17" ht="14.4" customHeight="1" x14ac:dyDescent="0.3">
      <c r="A273" s="743" t="s">
        <v>6755</v>
      </c>
      <c r="B273" s="745" t="s">
        <v>6756</v>
      </c>
      <c r="C273" s="745" t="s">
        <v>5378</v>
      </c>
      <c r="D273" s="745" t="s">
        <v>6771</v>
      </c>
      <c r="E273" s="745" t="s">
        <v>6772</v>
      </c>
      <c r="F273" s="761">
        <v>7</v>
      </c>
      <c r="G273" s="761">
        <v>1827</v>
      </c>
      <c r="H273" s="761">
        <v>1</v>
      </c>
      <c r="I273" s="761">
        <v>261</v>
      </c>
      <c r="J273" s="761">
        <v>3</v>
      </c>
      <c r="K273" s="761">
        <v>786</v>
      </c>
      <c r="L273" s="761">
        <v>0.43021346469622329</v>
      </c>
      <c r="M273" s="761">
        <v>262</v>
      </c>
      <c r="N273" s="761">
        <v>5</v>
      </c>
      <c r="O273" s="761">
        <v>1319</v>
      </c>
      <c r="P273" s="750">
        <v>0.7219485495347564</v>
      </c>
      <c r="Q273" s="762">
        <v>263.8</v>
      </c>
    </row>
    <row r="274" spans="1:17" ht="14.4" customHeight="1" x14ac:dyDescent="0.3">
      <c r="A274" s="743" t="s">
        <v>6755</v>
      </c>
      <c r="B274" s="745" t="s">
        <v>6756</v>
      </c>
      <c r="C274" s="745" t="s">
        <v>5378</v>
      </c>
      <c r="D274" s="745" t="s">
        <v>6773</v>
      </c>
      <c r="E274" s="745" t="s">
        <v>6774</v>
      </c>
      <c r="F274" s="761">
        <v>7</v>
      </c>
      <c r="G274" s="761">
        <v>980</v>
      </c>
      <c r="H274" s="761">
        <v>1</v>
      </c>
      <c r="I274" s="761">
        <v>140</v>
      </c>
      <c r="J274" s="761">
        <v>3</v>
      </c>
      <c r="K274" s="761">
        <v>423</v>
      </c>
      <c r="L274" s="761">
        <v>0.4316326530612245</v>
      </c>
      <c r="M274" s="761">
        <v>141</v>
      </c>
      <c r="N274" s="761">
        <v>6</v>
      </c>
      <c r="O274" s="761">
        <v>846</v>
      </c>
      <c r="P274" s="750">
        <v>0.86326530612244901</v>
      </c>
      <c r="Q274" s="762">
        <v>141</v>
      </c>
    </row>
    <row r="275" spans="1:17" ht="14.4" customHeight="1" x14ac:dyDescent="0.3">
      <c r="A275" s="743" t="s">
        <v>6755</v>
      </c>
      <c r="B275" s="745" t="s">
        <v>6756</v>
      </c>
      <c r="C275" s="745" t="s">
        <v>5378</v>
      </c>
      <c r="D275" s="745" t="s">
        <v>6775</v>
      </c>
      <c r="E275" s="745" t="s">
        <v>6774</v>
      </c>
      <c r="F275" s="761">
        <v>23</v>
      </c>
      <c r="G275" s="761">
        <v>1794</v>
      </c>
      <c r="H275" s="761">
        <v>1</v>
      </c>
      <c r="I275" s="761">
        <v>78</v>
      </c>
      <c r="J275" s="761">
        <v>18</v>
      </c>
      <c r="K275" s="761">
        <v>1404</v>
      </c>
      <c r="L275" s="761">
        <v>0.78260869565217395</v>
      </c>
      <c r="M275" s="761">
        <v>78</v>
      </c>
      <c r="N275" s="761">
        <v>32</v>
      </c>
      <c r="O275" s="761">
        <v>2496</v>
      </c>
      <c r="P275" s="750">
        <v>1.3913043478260869</v>
      </c>
      <c r="Q275" s="762">
        <v>78</v>
      </c>
    </row>
    <row r="276" spans="1:17" ht="14.4" customHeight="1" x14ac:dyDescent="0.3">
      <c r="A276" s="743" t="s">
        <v>6755</v>
      </c>
      <c r="B276" s="745" t="s">
        <v>6756</v>
      </c>
      <c r="C276" s="745" t="s">
        <v>5378</v>
      </c>
      <c r="D276" s="745" t="s">
        <v>6776</v>
      </c>
      <c r="E276" s="745" t="s">
        <v>6777</v>
      </c>
      <c r="F276" s="761">
        <v>7</v>
      </c>
      <c r="G276" s="761">
        <v>2114</v>
      </c>
      <c r="H276" s="761">
        <v>1</v>
      </c>
      <c r="I276" s="761">
        <v>302</v>
      </c>
      <c r="J276" s="761">
        <v>3</v>
      </c>
      <c r="K276" s="761">
        <v>909</v>
      </c>
      <c r="L276" s="761">
        <v>0.42999053926206243</v>
      </c>
      <c r="M276" s="761">
        <v>303</v>
      </c>
      <c r="N276" s="761">
        <v>6</v>
      </c>
      <c r="O276" s="761">
        <v>1830</v>
      </c>
      <c r="P276" s="750">
        <v>0.8656575212866604</v>
      </c>
      <c r="Q276" s="762">
        <v>305</v>
      </c>
    </row>
    <row r="277" spans="1:17" ht="14.4" customHeight="1" x14ac:dyDescent="0.3">
      <c r="A277" s="743" t="s">
        <v>6755</v>
      </c>
      <c r="B277" s="745" t="s">
        <v>6756</v>
      </c>
      <c r="C277" s="745" t="s">
        <v>5378</v>
      </c>
      <c r="D277" s="745" t="s">
        <v>6778</v>
      </c>
      <c r="E277" s="745" t="s">
        <v>6779</v>
      </c>
      <c r="F277" s="761">
        <v>1</v>
      </c>
      <c r="G277" s="761">
        <v>486</v>
      </c>
      <c r="H277" s="761">
        <v>1</v>
      </c>
      <c r="I277" s="761">
        <v>486</v>
      </c>
      <c r="J277" s="761"/>
      <c r="K277" s="761"/>
      <c r="L277" s="761"/>
      <c r="M277" s="761"/>
      <c r="N277" s="761"/>
      <c r="O277" s="761"/>
      <c r="P277" s="750"/>
      <c r="Q277" s="762"/>
    </row>
    <row r="278" spans="1:17" ht="14.4" customHeight="1" x14ac:dyDescent="0.3">
      <c r="A278" s="743" t="s">
        <v>6755</v>
      </c>
      <c r="B278" s="745" t="s">
        <v>6756</v>
      </c>
      <c r="C278" s="745" t="s">
        <v>5378</v>
      </c>
      <c r="D278" s="745" t="s">
        <v>6780</v>
      </c>
      <c r="E278" s="745" t="s">
        <v>6781</v>
      </c>
      <c r="F278" s="761">
        <v>19</v>
      </c>
      <c r="G278" s="761">
        <v>3021</v>
      </c>
      <c r="H278" s="761">
        <v>1</v>
      </c>
      <c r="I278" s="761">
        <v>159</v>
      </c>
      <c r="J278" s="761">
        <v>10</v>
      </c>
      <c r="K278" s="761">
        <v>1600</v>
      </c>
      <c r="L278" s="761">
        <v>0.52962595167163196</v>
      </c>
      <c r="M278" s="761">
        <v>160</v>
      </c>
      <c r="N278" s="761">
        <v>15</v>
      </c>
      <c r="O278" s="761">
        <v>2409</v>
      </c>
      <c r="P278" s="750">
        <v>0.79741807348560079</v>
      </c>
      <c r="Q278" s="762">
        <v>160.6</v>
      </c>
    </row>
    <row r="279" spans="1:17" ht="14.4" customHeight="1" x14ac:dyDescent="0.3">
      <c r="A279" s="743" t="s">
        <v>6755</v>
      </c>
      <c r="B279" s="745" t="s">
        <v>6756</v>
      </c>
      <c r="C279" s="745" t="s">
        <v>5378</v>
      </c>
      <c r="D279" s="745" t="s">
        <v>6782</v>
      </c>
      <c r="E279" s="745" t="s">
        <v>6758</v>
      </c>
      <c r="F279" s="761">
        <v>39</v>
      </c>
      <c r="G279" s="761">
        <v>2730</v>
      </c>
      <c r="H279" s="761">
        <v>1</v>
      </c>
      <c r="I279" s="761">
        <v>70</v>
      </c>
      <c r="J279" s="761">
        <v>32</v>
      </c>
      <c r="K279" s="761">
        <v>2240</v>
      </c>
      <c r="L279" s="761">
        <v>0.82051282051282048</v>
      </c>
      <c r="M279" s="761">
        <v>70</v>
      </c>
      <c r="N279" s="761">
        <v>63</v>
      </c>
      <c r="O279" s="761">
        <v>4458</v>
      </c>
      <c r="P279" s="750">
        <v>1.6329670329670329</v>
      </c>
      <c r="Q279" s="762">
        <v>70.761904761904759</v>
      </c>
    </row>
    <row r="280" spans="1:17" ht="14.4" customHeight="1" x14ac:dyDescent="0.3">
      <c r="A280" s="743" t="s">
        <v>6755</v>
      </c>
      <c r="B280" s="745" t="s">
        <v>6756</v>
      </c>
      <c r="C280" s="745" t="s">
        <v>5378</v>
      </c>
      <c r="D280" s="745" t="s">
        <v>6783</v>
      </c>
      <c r="E280" s="745" t="s">
        <v>6784</v>
      </c>
      <c r="F280" s="761">
        <v>1</v>
      </c>
      <c r="G280" s="761">
        <v>1186</v>
      </c>
      <c r="H280" s="761">
        <v>1</v>
      </c>
      <c r="I280" s="761">
        <v>1186</v>
      </c>
      <c r="J280" s="761">
        <v>3</v>
      </c>
      <c r="K280" s="761">
        <v>3567</v>
      </c>
      <c r="L280" s="761">
        <v>3.0075885328836427</v>
      </c>
      <c r="M280" s="761">
        <v>1189</v>
      </c>
      <c r="N280" s="761">
        <v>1</v>
      </c>
      <c r="O280" s="761">
        <v>1193</v>
      </c>
      <c r="P280" s="750">
        <v>1.0059021922428331</v>
      </c>
      <c r="Q280" s="762">
        <v>1193</v>
      </c>
    </row>
    <row r="281" spans="1:17" ht="14.4" customHeight="1" x14ac:dyDescent="0.3">
      <c r="A281" s="743" t="s">
        <v>6755</v>
      </c>
      <c r="B281" s="745" t="s">
        <v>6756</v>
      </c>
      <c r="C281" s="745" t="s">
        <v>5378</v>
      </c>
      <c r="D281" s="745" t="s">
        <v>6785</v>
      </c>
      <c r="E281" s="745" t="s">
        <v>6786</v>
      </c>
      <c r="F281" s="761">
        <v>1</v>
      </c>
      <c r="G281" s="761">
        <v>107</v>
      </c>
      <c r="H281" s="761">
        <v>1</v>
      </c>
      <c r="I281" s="761">
        <v>107</v>
      </c>
      <c r="J281" s="761">
        <v>1</v>
      </c>
      <c r="K281" s="761">
        <v>108</v>
      </c>
      <c r="L281" s="761">
        <v>1.0093457943925233</v>
      </c>
      <c r="M281" s="761">
        <v>108</v>
      </c>
      <c r="N281" s="761">
        <v>1</v>
      </c>
      <c r="O281" s="761">
        <v>109</v>
      </c>
      <c r="P281" s="750">
        <v>1.0186915887850467</v>
      </c>
      <c r="Q281" s="762">
        <v>109</v>
      </c>
    </row>
    <row r="282" spans="1:17" ht="14.4" customHeight="1" x14ac:dyDescent="0.3">
      <c r="A282" s="743" t="s">
        <v>6755</v>
      </c>
      <c r="B282" s="745" t="s">
        <v>6756</v>
      </c>
      <c r="C282" s="745" t="s">
        <v>5378</v>
      </c>
      <c r="D282" s="745" t="s">
        <v>6787</v>
      </c>
      <c r="E282" s="745" t="s">
        <v>6788</v>
      </c>
      <c r="F282" s="761"/>
      <c r="G282" s="761"/>
      <c r="H282" s="761"/>
      <c r="I282" s="761"/>
      <c r="J282" s="761">
        <v>1</v>
      </c>
      <c r="K282" s="761">
        <v>319</v>
      </c>
      <c r="L282" s="761"/>
      <c r="M282" s="761">
        <v>319</v>
      </c>
      <c r="N282" s="761"/>
      <c r="O282" s="761"/>
      <c r="P282" s="750"/>
      <c r="Q282" s="762"/>
    </row>
    <row r="283" spans="1:17" ht="14.4" customHeight="1" x14ac:dyDescent="0.3">
      <c r="A283" s="743" t="s">
        <v>6755</v>
      </c>
      <c r="B283" s="745" t="s">
        <v>6756</v>
      </c>
      <c r="C283" s="745" t="s">
        <v>5378</v>
      </c>
      <c r="D283" s="745" t="s">
        <v>6789</v>
      </c>
      <c r="E283" s="745" t="s">
        <v>6790</v>
      </c>
      <c r="F283" s="761"/>
      <c r="G283" s="761"/>
      <c r="H283" s="761"/>
      <c r="I283" s="761"/>
      <c r="J283" s="761">
        <v>1</v>
      </c>
      <c r="K283" s="761">
        <v>291</v>
      </c>
      <c r="L283" s="761"/>
      <c r="M283" s="761">
        <v>291</v>
      </c>
      <c r="N283" s="761"/>
      <c r="O283" s="761"/>
      <c r="P283" s="750"/>
      <c r="Q283" s="762"/>
    </row>
    <row r="284" spans="1:17" ht="14.4" customHeight="1" x14ac:dyDescent="0.3">
      <c r="A284" s="743" t="s">
        <v>6791</v>
      </c>
      <c r="B284" s="745" t="s">
        <v>6792</v>
      </c>
      <c r="C284" s="745" t="s">
        <v>5378</v>
      </c>
      <c r="D284" s="745" t="s">
        <v>6793</v>
      </c>
      <c r="E284" s="745" t="s">
        <v>6794</v>
      </c>
      <c r="F284" s="761">
        <v>4</v>
      </c>
      <c r="G284" s="761">
        <v>212</v>
      </c>
      <c r="H284" s="761">
        <v>1</v>
      </c>
      <c r="I284" s="761">
        <v>53</v>
      </c>
      <c r="J284" s="761">
        <v>2</v>
      </c>
      <c r="K284" s="761">
        <v>106</v>
      </c>
      <c r="L284" s="761">
        <v>0.5</v>
      </c>
      <c r="M284" s="761">
        <v>53</v>
      </c>
      <c r="N284" s="761">
        <v>10</v>
      </c>
      <c r="O284" s="761">
        <v>532</v>
      </c>
      <c r="P284" s="750">
        <v>2.5094339622641511</v>
      </c>
      <c r="Q284" s="762">
        <v>53.2</v>
      </c>
    </row>
    <row r="285" spans="1:17" ht="14.4" customHeight="1" x14ac:dyDescent="0.3">
      <c r="A285" s="743" t="s">
        <v>6791</v>
      </c>
      <c r="B285" s="745" t="s">
        <v>6792</v>
      </c>
      <c r="C285" s="745" t="s">
        <v>5378</v>
      </c>
      <c r="D285" s="745" t="s">
        <v>6795</v>
      </c>
      <c r="E285" s="745" t="s">
        <v>6796</v>
      </c>
      <c r="F285" s="761">
        <v>2</v>
      </c>
      <c r="G285" s="761">
        <v>240</v>
      </c>
      <c r="H285" s="761">
        <v>1</v>
      </c>
      <c r="I285" s="761">
        <v>120</v>
      </c>
      <c r="J285" s="761"/>
      <c r="K285" s="761"/>
      <c r="L285" s="761"/>
      <c r="M285" s="761"/>
      <c r="N285" s="761"/>
      <c r="O285" s="761"/>
      <c r="P285" s="750"/>
      <c r="Q285" s="762"/>
    </row>
    <row r="286" spans="1:17" ht="14.4" customHeight="1" x14ac:dyDescent="0.3">
      <c r="A286" s="743" t="s">
        <v>6791</v>
      </c>
      <c r="B286" s="745" t="s">
        <v>6792</v>
      </c>
      <c r="C286" s="745" t="s">
        <v>5378</v>
      </c>
      <c r="D286" s="745" t="s">
        <v>6797</v>
      </c>
      <c r="E286" s="745" t="s">
        <v>6798</v>
      </c>
      <c r="F286" s="761">
        <v>1</v>
      </c>
      <c r="G286" s="761">
        <v>173</v>
      </c>
      <c r="H286" s="761">
        <v>1</v>
      </c>
      <c r="I286" s="761">
        <v>173</v>
      </c>
      <c r="J286" s="761"/>
      <c r="K286" s="761"/>
      <c r="L286" s="761"/>
      <c r="M286" s="761"/>
      <c r="N286" s="761"/>
      <c r="O286" s="761"/>
      <c r="P286" s="750"/>
      <c r="Q286" s="762"/>
    </row>
    <row r="287" spans="1:17" ht="14.4" customHeight="1" x14ac:dyDescent="0.3">
      <c r="A287" s="743" t="s">
        <v>6791</v>
      </c>
      <c r="B287" s="745" t="s">
        <v>6792</v>
      </c>
      <c r="C287" s="745" t="s">
        <v>5378</v>
      </c>
      <c r="D287" s="745" t="s">
        <v>6799</v>
      </c>
      <c r="E287" s="745" t="s">
        <v>6800</v>
      </c>
      <c r="F287" s="761">
        <v>3</v>
      </c>
      <c r="G287" s="761">
        <v>501</v>
      </c>
      <c r="H287" s="761">
        <v>1</v>
      </c>
      <c r="I287" s="761">
        <v>167</v>
      </c>
      <c r="J287" s="761">
        <v>1</v>
      </c>
      <c r="K287" s="761">
        <v>168</v>
      </c>
      <c r="L287" s="761">
        <v>0.33532934131736525</v>
      </c>
      <c r="M287" s="761">
        <v>168</v>
      </c>
      <c r="N287" s="761">
        <v>4</v>
      </c>
      <c r="O287" s="761">
        <v>672</v>
      </c>
      <c r="P287" s="750">
        <v>1.341317365269461</v>
      </c>
      <c r="Q287" s="762">
        <v>168</v>
      </c>
    </row>
    <row r="288" spans="1:17" ht="14.4" customHeight="1" x14ac:dyDescent="0.3">
      <c r="A288" s="743" t="s">
        <v>6791</v>
      </c>
      <c r="B288" s="745" t="s">
        <v>6792</v>
      </c>
      <c r="C288" s="745" t="s">
        <v>5378</v>
      </c>
      <c r="D288" s="745" t="s">
        <v>6801</v>
      </c>
      <c r="E288" s="745" t="s">
        <v>6802</v>
      </c>
      <c r="F288" s="761">
        <v>11</v>
      </c>
      <c r="G288" s="761">
        <v>3443</v>
      </c>
      <c r="H288" s="761">
        <v>1</v>
      </c>
      <c r="I288" s="761">
        <v>313</v>
      </c>
      <c r="J288" s="761">
        <v>2</v>
      </c>
      <c r="K288" s="761">
        <v>632</v>
      </c>
      <c r="L288" s="761">
        <v>0.18356084809758932</v>
      </c>
      <c r="M288" s="761">
        <v>316</v>
      </c>
      <c r="N288" s="761">
        <v>1</v>
      </c>
      <c r="O288" s="761">
        <v>316</v>
      </c>
      <c r="P288" s="750">
        <v>9.1780424048794662E-2</v>
      </c>
      <c r="Q288" s="762">
        <v>316</v>
      </c>
    </row>
    <row r="289" spans="1:17" ht="14.4" customHeight="1" x14ac:dyDescent="0.3">
      <c r="A289" s="743" t="s">
        <v>6791</v>
      </c>
      <c r="B289" s="745" t="s">
        <v>6792</v>
      </c>
      <c r="C289" s="745" t="s">
        <v>5378</v>
      </c>
      <c r="D289" s="745" t="s">
        <v>6803</v>
      </c>
      <c r="E289" s="745" t="s">
        <v>6804</v>
      </c>
      <c r="F289" s="761">
        <v>11</v>
      </c>
      <c r="G289" s="761">
        <v>3707</v>
      </c>
      <c r="H289" s="761">
        <v>1</v>
      </c>
      <c r="I289" s="761">
        <v>337</v>
      </c>
      <c r="J289" s="761">
        <v>1</v>
      </c>
      <c r="K289" s="761">
        <v>338</v>
      </c>
      <c r="L289" s="761">
        <v>9.1178850822767735E-2</v>
      </c>
      <c r="M289" s="761">
        <v>338</v>
      </c>
      <c r="N289" s="761">
        <v>19</v>
      </c>
      <c r="O289" s="761">
        <v>6422</v>
      </c>
      <c r="P289" s="750">
        <v>1.7323981656325871</v>
      </c>
      <c r="Q289" s="762">
        <v>338</v>
      </c>
    </row>
    <row r="290" spans="1:17" ht="14.4" customHeight="1" x14ac:dyDescent="0.3">
      <c r="A290" s="743" t="s">
        <v>6791</v>
      </c>
      <c r="B290" s="745" t="s">
        <v>6792</v>
      </c>
      <c r="C290" s="745" t="s">
        <v>5378</v>
      </c>
      <c r="D290" s="745" t="s">
        <v>6252</v>
      </c>
      <c r="E290" s="745" t="s">
        <v>6253</v>
      </c>
      <c r="F290" s="761">
        <v>1</v>
      </c>
      <c r="G290" s="761">
        <v>46</v>
      </c>
      <c r="H290" s="761">
        <v>1</v>
      </c>
      <c r="I290" s="761">
        <v>46</v>
      </c>
      <c r="J290" s="761"/>
      <c r="K290" s="761"/>
      <c r="L290" s="761"/>
      <c r="M290" s="761"/>
      <c r="N290" s="761"/>
      <c r="O290" s="761"/>
      <c r="P290" s="750"/>
      <c r="Q290" s="762"/>
    </row>
    <row r="291" spans="1:17" ht="14.4" customHeight="1" x14ac:dyDescent="0.3">
      <c r="A291" s="743" t="s">
        <v>6791</v>
      </c>
      <c r="B291" s="745" t="s">
        <v>6792</v>
      </c>
      <c r="C291" s="745" t="s">
        <v>5378</v>
      </c>
      <c r="D291" s="745" t="s">
        <v>6805</v>
      </c>
      <c r="E291" s="745" t="s">
        <v>6806</v>
      </c>
      <c r="F291" s="761">
        <v>3</v>
      </c>
      <c r="G291" s="761">
        <v>1083</v>
      </c>
      <c r="H291" s="761">
        <v>1</v>
      </c>
      <c r="I291" s="761">
        <v>361</v>
      </c>
      <c r="J291" s="761"/>
      <c r="K291" s="761"/>
      <c r="L291" s="761"/>
      <c r="M291" s="761"/>
      <c r="N291" s="761">
        <v>2</v>
      </c>
      <c r="O291" s="761">
        <v>730</v>
      </c>
      <c r="P291" s="750">
        <v>0.67405355493998154</v>
      </c>
      <c r="Q291" s="762">
        <v>365</v>
      </c>
    </row>
    <row r="292" spans="1:17" ht="14.4" customHeight="1" x14ac:dyDescent="0.3">
      <c r="A292" s="743" t="s">
        <v>6791</v>
      </c>
      <c r="B292" s="745" t="s">
        <v>6792</v>
      </c>
      <c r="C292" s="745" t="s">
        <v>5378</v>
      </c>
      <c r="D292" s="745" t="s">
        <v>6807</v>
      </c>
      <c r="E292" s="745" t="s">
        <v>6808</v>
      </c>
      <c r="F292" s="761">
        <v>1</v>
      </c>
      <c r="G292" s="761">
        <v>36</v>
      </c>
      <c r="H292" s="761">
        <v>1</v>
      </c>
      <c r="I292" s="761">
        <v>36</v>
      </c>
      <c r="J292" s="761"/>
      <c r="K292" s="761"/>
      <c r="L292" s="761"/>
      <c r="M292" s="761"/>
      <c r="N292" s="761"/>
      <c r="O292" s="761"/>
      <c r="P292" s="750"/>
      <c r="Q292" s="762"/>
    </row>
    <row r="293" spans="1:17" ht="14.4" customHeight="1" x14ac:dyDescent="0.3">
      <c r="A293" s="743" t="s">
        <v>6791</v>
      </c>
      <c r="B293" s="745" t="s">
        <v>6792</v>
      </c>
      <c r="C293" s="745" t="s">
        <v>5378</v>
      </c>
      <c r="D293" s="745" t="s">
        <v>6262</v>
      </c>
      <c r="E293" s="745" t="s">
        <v>6263</v>
      </c>
      <c r="F293" s="761">
        <v>3</v>
      </c>
      <c r="G293" s="761">
        <v>1980</v>
      </c>
      <c r="H293" s="761">
        <v>1</v>
      </c>
      <c r="I293" s="761">
        <v>660</v>
      </c>
      <c r="J293" s="761">
        <v>1</v>
      </c>
      <c r="K293" s="761">
        <v>664</v>
      </c>
      <c r="L293" s="761">
        <v>0.33535353535353535</v>
      </c>
      <c r="M293" s="761">
        <v>664</v>
      </c>
      <c r="N293" s="761">
        <v>3</v>
      </c>
      <c r="O293" s="761">
        <v>2000</v>
      </c>
      <c r="P293" s="750">
        <v>1.0101010101010102</v>
      </c>
      <c r="Q293" s="762">
        <v>666.66666666666663</v>
      </c>
    </row>
    <row r="294" spans="1:17" ht="14.4" customHeight="1" x14ac:dyDescent="0.3">
      <c r="A294" s="743" t="s">
        <v>6791</v>
      </c>
      <c r="B294" s="745" t="s">
        <v>6792</v>
      </c>
      <c r="C294" s="745" t="s">
        <v>5378</v>
      </c>
      <c r="D294" s="745" t="s">
        <v>6809</v>
      </c>
      <c r="E294" s="745" t="s">
        <v>6810</v>
      </c>
      <c r="F294" s="761">
        <v>4</v>
      </c>
      <c r="G294" s="761">
        <v>1120</v>
      </c>
      <c r="H294" s="761">
        <v>1</v>
      </c>
      <c r="I294" s="761">
        <v>280</v>
      </c>
      <c r="J294" s="761">
        <v>1</v>
      </c>
      <c r="K294" s="761">
        <v>281</v>
      </c>
      <c r="L294" s="761">
        <v>0.25089285714285714</v>
      </c>
      <c r="M294" s="761">
        <v>281</v>
      </c>
      <c r="N294" s="761">
        <v>2</v>
      </c>
      <c r="O294" s="761">
        <v>562</v>
      </c>
      <c r="P294" s="750">
        <v>0.50178571428571428</v>
      </c>
      <c r="Q294" s="762">
        <v>281</v>
      </c>
    </row>
    <row r="295" spans="1:17" ht="14.4" customHeight="1" x14ac:dyDescent="0.3">
      <c r="A295" s="743" t="s">
        <v>6791</v>
      </c>
      <c r="B295" s="745" t="s">
        <v>6792</v>
      </c>
      <c r="C295" s="745" t="s">
        <v>5378</v>
      </c>
      <c r="D295" s="745" t="s">
        <v>6811</v>
      </c>
      <c r="E295" s="745" t="s">
        <v>6812</v>
      </c>
      <c r="F295" s="761">
        <v>15</v>
      </c>
      <c r="G295" s="761">
        <v>6795</v>
      </c>
      <c r="H295" s="761">
        <v>1</v>
      </c>
      <c r="I295" s="761">
        <v>453</v>
      </c>
      <c r="J295" s="761">
        <v>10</v>
      </c>
      <c r="K295" s="761">
        <v>4560</v>
      </c>
      <c r="L295" s="761">
        <v>0.67108167770419425</v>
      </c>
      <c r="M295" s="761">
        <v>456</v>
      </c>
      <c r="N295" s="761">
        <v>14</v>
      </c>
      <c r="O295" s="761">
        <v>6428</v>
      </c>
      <c r="P295" s="750">
        <v>0.94598969830757906</v>
      </c>
      <c r="Q295" s="762">
        <v>459.14285714285717</v>
      </c>
    </row>
    <row r="296" spans="1:17" ht="14.4" customHeight="1" x14ac:dyDescent="0.3">
      <c r="A296" s="743" t="s">
        <v>6791</v>
      </c>
      <c r="B296" s="745" t="s">
        <v>6792</v>
      </c>
      <c r="C296" s="745" t="s">
        <v>5378</v>
      </c>
      <c r="D296" s="745" t="s">
        <v>6813</v>
      </c>
      <c r="E296" s="745" t="s">
        <v>6814</v>
      </c>
      <c r="F296" s="761">
        <v>18</v>
      </c>
      <c r="G296" s="761">
        <v>6210</v>
      </c>
      <c r="H296" s="761">
        <v>1</v>
      </c>
      <c r="I296" s="761">
        <v>345</v>
      </c>
      <c r="J296" s="761">
        <v>10</v>
      </c>
      <c r="K296" s="761">
        <v>3480</v>
      </c>
      <c r="L296" s="761">
        <v>0.56038647342995174</v>
      </c>
      <c r="M296" s="761">
        <v>348</v>
      </c>
      <c r="N296" s="761">
        <v>14</v>
      </c>
      <c r="O296" s="761">
        <v>4926</v>
      </c>
      <c r="P296" s="750">
        <v>0.79323671497584536</v>
      </c>
      <c r="Q296" s="762">
        <v>351.85714285714283</v>
      </c>
    </row>
    <row r="297" spans="1:17" ht="14.4" customHeight="1" x14ac:dyDescent="0.3">
      <c r="A297" s="743" t="s">
        <v>6791</v>
      </c>
      <c r="B297" s="745" t="s">
        <v>6792</v>
      </c>
      <c r="C297" s="745" t="s">
        <v>5378</v>
      </c>
      <c r="D297" s="745" t="s">
        <v>6815</v>
      </c>
      <c r="E297" s="745" t="s">
        <v>6816</v>
      </c>
      <c r="F297" s="761">
        <v>9</v>
      </c>
      <c r="G297" s="761">
        <v>918</v>
      </c>
      <c r="H297" s="761">
        <v>1</v>
      </c>
      <c r="I297" s="761">
        <v>102</v>
      </c>
      <c r="J297" s="761">
        <v>6</v>
      </c>
      <c r="K297" s="761">
        <v>618</v>
      </c>
      <c r="L297" s="761">
        <v>0.67320261437908502</v>
      </c>
      <c r="M297" s="761">
        <v>103</v>
      </c>
      <c r="N297" s="761">
        <v>11</v>
      </c>
      <c r="O297" s="761">
        <v>1143</v>
      </c>
      <c r="P297" s="750">
        <v>1.2450980392156863</v>
      </c>
      <c r="Q297" s="762">
        <v>103.90909090909091</v>
      </c>
    </row>
    <row r="298" spans="1:17" ht="14.4" customHeight="1" x14ac:dyDescent="0.3">
      <c r="A298" s="743" t="s">
        <v>6791</v>
      </c>
      <c r="B298" s="745" t="s">
        <v>6792</v>
      </c>
      <c r="C298" s="745" t="s">
        <v>5378</v>
      </c>
      <c r="D298" s="745" t="s">
        <v>6817</v>
      </c>
      <c r="E298" s="745" t="s">
        <v>6818</v>
      </c>
      <c r="F298" s="761">
        <v>1</v>
      </c>
      <c r="G298" s="761">
        <v>115</v>
      </c>
      <c r="H298" s="761">
        <v>1</v>
      </c>
      <c r="I298" s="761">
        <v>115</v>
      </c>
      <c r="J298" s="761"/>
      <c r="K298" s="761"/>
      <c r="L298" s="761"/>
      <c r="M298" s="761"/>
      <c r="N298" s="761"/>
      <c r="O298" s="761"/>
      <c r="P298" s="750"/>
      <c r="Q298" s="762"/>
    </row>
    <row r="299" spans="1:17" ht="14.4" customHeight="1" x14ac:dyDescent="0.3">
      <c r="A299" s="743" t="s">
        <v>6791</v>
      </c>
      <c r="B299" s="745" t="s">
        <v>6792</v>
      </c>
      <c r="C299" s="745" t="s">
        <v>5378</v>
      </c>
      <c r="D299" s="745" t="s">
        <v>6266</v>
      </c>
      <c r="E299" s="745" t="s">
        <v>6267</v>
      </c>
      <c r="F299" s="761"/>
      <c r="G299" s="761"/>
      <c r="H299" s="761"/>
      <c r="I299" s="761"/>
      <c r="J299" s="761">
        <v>1</v>
      </c>
      <c r="K299" s="761">
        <v>457</v>
      </c>
      <c r="L299" s="761"/>
      <c r="M299" s="761">
        <v>457</v>
      </c>
      <c r="N299" s="761"/>
      <c r="O299" s="761"/>
      <c r="P299" s="750"/>
      <c r="Q299" s="762"/>
    </row>
    <row r="300" spans="1:17" ht="14.4" customHeight="1" x14ac:dyDescent="0.3">
      <c r="A300" s="743" t="s">
        <v>6791</v>
      </c>
      <c r="B300" s="745" t="s">
        <v>6792</v>
      </c>
      <c r="C300" s="745" t="s">
        <v>5378</v>
      </c>
      <c r="D300" s="745" t="s">
        <v>6319</v>
      </c>
      <c r="E300" s="745" t="s">
        <v>6320</v>
      </c>
      <c r="F300" s="761"/>
      <c r="G300" s="761"/>
      <c r="H300" s="761"/>
      <c r="I300" s="761"/>
      <c r="J300" s="761"/>
      <c r="K300" s="761"/>
      <c r="L300" s="761"/>
      <c r="M300" s="761"/>
      <c r="N300" s="761">
        <v>1</v>
      </c>
      <c r="O300" s="761">
        <v>1261</v>
      </c>
      <c r="P300" s="750"/>
      <c r="Q300" s="762">
        <v>1261</v>
      </c>
    </row>
    <row r="301" spans="1:17" ht="14.4" customHeight="1" x14ac:dyDescent="0.3">
      <c r="A301" s="743" t="s">
        <v>6791</v>
      </c>
      <c r="B301" s="745" t="s">
        <v>6792</v>
      </c>
      <c r="C301" s="745" t="s">
        <v>5378</v>
      </c>
      <c r="D301" s="745" t="s">
        <v>6819</v>
      </c>
      <c r="E301" s="745" t="s">
        <v>6820</v>
      </c>
      <c r="F301" s="761">
        <v>13</v>
      </c>
      <c r="G301" s="761">
        <v>5525</v>
      </c>
      <c r="H301" s="761">
        <v>1</v>
      </c>
      <c r="I301" s="761">
        <v>425</v>
      </c>
      <c r="J301" s="761">
        <v>6</v>
      </c>
      <c r="K301" s="761">
        <v>2574</v>
      </c>
      <c r="L301" s="761">
        <v>0.46588235294117647</v>
      </c>
      <c r="M301" s="761">
        <v>429</v>
      </c>
      <c r="N301" s="761">
        <v>12</v>
      </c>
      <c r="O301" s="761">
        <v>5198</v>
      </c>
      <c r="P301" s="750">
        <v>0.94081447963800902</v>
      </c>
      <c r="Q301" s="762">
        <v>433.16666666666669</v>
      </c>
    </row>
    <row r="302" spans="1:17" ht="14.4" customHeight="1" x14ac:dyDescent="0.3">
      <c r="A302" s="743" t="s">
        <v>6791</v>
      </c>
      <c r="B302" s="745" t="s">
        <v>6792</v>
      </c>
      <c r="C302" s="745" t="s">
        <v>5378</v>
      </c>
      <c r="D302" s="745" t="s">
        <v>6821</v>
      </c>
      <c r="E302" s="745" t="s">
        <v>6822</v>
      </c>
      <c r="F302" s="761">
        <v>38</v>
      </c>
      <c r="G302" s="761">
        <v>2014</v>
      </c>
      <c r="H302" s="761">
        <v>1</v>
      </c>
      <c r="I302" s="761">
        <v>53</v>
      </c>
      <c r="J302" s="761">
        <v>32</v>
      </c>
      <c r="K302" s="761">
        <v>1696</v>
      </c>
      <c r="L302" s="761">
        <v>0.84210526315789469</v>
      </c>
      <c r="M302" s="761">
        <v>53</v>
      </c>
      <c r="N302" s="761">
        <v>30</v>
      </c>
      <c r="O302" s="761">
        <v>1612</v>
      </c>
      <c r="P302" s="750">
        <v>0.80039721946375375</v>
      </c>
      <c r="Q302" s="762">
        <v>53.733333333333334</v>
      </c>
    </row>
    <row r="303" spans="1:17" ht="14.4" customHeight="1" x14ac:dyDescent="0.3">
      <c r="A303" s="743" t="s">
        <v>6791</v>
      </c>
      <c r="B303" s="745" t="s">
        <v>6792</v>
      </c>
      <c r="C303" s="745" t="s">
        <v>5378</v>
      </c>
      <c r="D303" s="745" t="s">
        <v>6823</v>
      </c>
      <c r="E303" s="745" t="s">
        <v>6824</v>
      </c>
      <c r="F303" s="761"/>
      <c r="G303" s="761"/>
      <c r="H303" s="761"/>
      <c r="I303" s="761"/>
      <c r="J303" s="761"/>
      <c r="K303" s="761"/>
      <c r="L303" s="761"/>
      <c r="M303" s="761"/>
      <c r="N303" s="761">
        <v>1</v>
      </c>
      <c r="O303" s="761">
        <v>2164</v>
      </c>
      <c r="P303" s="750"/>
      <c r="Q303" s="762">
        <v>2164</v>
      </c>
    </row>
    <row r="304" spans="1:17" ht="14.4" customHeight="1" x14ac:dyDescent="0.3">
      <c r="A304" s="743" t="s">
        <v>6791</v>
      </c>
      <c r="B304" s="745" t="s">
        <v>6792</v>
      </c>
      <c r="C304" s="745" t="s">
        <v>5378</v>
      </c>
      <c r="D304" s="745" t="s">
        <v>6825</v>
      </c>
      <c r="E304" s="745" t="s">
        <v>6826</v>
      </c>
      <c r="F304" s="761">
        <v>102</v>
      </c>
      <c r="G304" s="761">
        <v>16728</v>
      </c>
      <c r="H304" s="761">
        <v>1</v>
      </c>
      <c r="I304" s="761">
        <v>164</v>
      </c>
      <c r="J304" s="761">
        <v>96</v>
      </c>
      <c r="K304" s="761">
        <v>15840</v>
      </c>
      <c r="L304" s="761">
        <v>0.94691535150645623</v>
      </c>
      <c r="M304" s="761">
        <v>165</v>
      </c>
      <c r="N304" s="761">
        <v>12</v>
      </c>
      <c r="O304" s="761">
        <v>2007</v>
      </c>
      <c r="P304" s="750">
        <v>0.11997847919655667</v>
      </c>
      <c r="Q304" s="762">
        <v>167.25</v>
      </c>
    </row>
    <row r="305" spans="1:17" ht="14.4" customHeight="1" x14ac:dyDescent="0.3">
      <c r="A305" s="743" t="s">
        <v>6791</v>
      </c>
      <c r="B305" s="745" t="s">
        <v>6792</v>
      </c>
      <c r="C305" s="745" t="s">
        <v>5378</v>
      </c>
      <c r="D305" s="745" t="s">
        <v>6268</v>
      </c>
      <c r="E305" s="745" t="s">
        <v>6269</v>
      </c>
      <c r="F305" s="761">
        <v>12</v>
      </c>
      <c r="G305" s="761">
        <v>936</v>
      </c>
      <c r="H305" s="761">
        <v>1</v>
      </c>
      <c r="I305" s="761">
        <v>78</v>
      </c>
      <c r="J305" s="761">
        <v>12</v>
      </c>
      <c r="K305" s="761">
        <v>948</v>
      </c>
      <c r="L305" s="761">
        <v>1.0128205128205128</v>
      </c>
      <c r="M305" s="761">
        <v>79</v>
      </c>
      <c r="N305" s="761">
        <v>6</v>
      </c>
      <c r="O305" s="761">
        <v>476</v>
      </c>
      <c r="P305" s="750">
        <v>0.50854700854700852</v>
      </c>
      <c r="Q305" s="762">
        <v>79.333333333333329</v>
      </c>
    </row>
    <row r="306" spans="1:17" ht="14.4" customHeight="1" x14ac:dyDescent="0.3">
      <c r="A306" s="743" t="s">
        <v>6791</v>
      </c>
      <c r="B306" s="745" t="s">
        <v>6792</v>
      </c>
      <c r="C306" s="745" t="s">
        <v>5378</v>
      </c>
      <c r="D306" s="745" t="s">
        <v>6827</v>
      </c>
      <c r="E306" s="745" t="s">
        <v>6828</v>
      </c>
      <c r="F306" s="761">
        <v>7</v>
      </c>
      <c r="G306" s="761">
        <v>1113</v>
      </c>
      <c r="H306" s="761">
        <v>1</v>
      </c>
      <c r="I306" s="761">
        <v>159</v>
      </c>
      <c r="J306" s="761">
        <v>3</v>
      </c>
      <c r="K306" s="761">
        <v>480</v>
      </c>
      <c r="L306" s="761">
        <v>0.43126684636118601</v>
      </c>
      <c r="M306" s="761">
        <v>160</v>
      </c>
      <c r="N306" s="761"/>
      <c r="O306" s="761"/>
      <c r="P306" s="750"/>
      <c r="Q306" s="762"/>
    </row>
    <row r="307" spans="1:17" ht="14.4" customHeight="1" x14ac:dyDescent="0.3">
      <c r="A307" s="743" t="s">
        <v>6791</v>
      </c>
      <c r="B307" s="745" t="s">
        <v>6792</v>
      </c>
      <c r="C307" s="745" t="s">
        <v>5378</v>
      </c>
      <c r="D307" s="745" t="s">
        <v>6325</v>
      </c>
      <c r="E307" s="745" t="s">
        <v>6326</v>
      </c>
      <c r="F307" s="761"/>
      <c r="G307" s="761"/>
      <c r="H307" s="761"/>
      <c r="I307" s="761"/>
      <c r="J307" s="761"/>
      <c r="K307" s="761"/>
      <c r="L307" s="761"/>
      <c r="M307" s="761"/>
      <c r="N307" s="761">
        <v>1</v>
      </c>
      <c r="O307" s="761">
        <v>1006</v>
      </c>
      <c r="P307" s="750"/>
      <c r="Q307" s="762">
        <v>1006</v>
      </c>
    </row>
    <row r="308" spans="1:17" ht="14.4" customHeight="1" x14ac:dyDescent="0.3">
      <c r="A308" s="743" t="s">
        <v>6791</v>
      </c>
      <c r="B308" s="745" t="s">
        <v>6792</v>
      </c>
      <c r="C308" s="745" t="s">
        <v>5378</v>
      </c>
      <c r="D308" s="745" t="s">
        <v>6272</v>
      </c>
      <c r="E308" s="745" t="s">
        <v>6273</v>
      </c>
      <c r="F308" s="761"/>
      <c r="G308" s="761"/>
      <c r="H308" s="761"/>
      <c r="I308" s="761"/>
      <c r="J308" s="761">
        <v>1</v>
      </c>
      <c r="K308" s="761">
        <v>167</v>
      </c>
      <c r="L308" s="761"/>
      <c r="M308" s="761">
        <v>167</v>
      </c>
      <c r="N308" s="761"/>
      <c r="O308" s="761"/>
      <c r="P308" s="750"/>
      <c r="Q308" s="762"/>
    </row>
    <row r="309" spans="1:17" ht="14.4" customHeight="1" x14ac:dyDescent="0.3">
      <c r="A309" s="743" t="s">
        <v>6791</v>
      </c>
      <c r="B309" s="745" t="s">
        <v>6792</v>
      </c>
      <c r="C309" s="745" t="s">
        <v>5378</v>
      </c>
      <c r="D309" s="745" t="s">
        <v>6829</v>
      </c>
      <c r="E309" s="745" t="s">
        <v>6830</v>
      </c>
      <c r="F309" s="761"/>
      <c r="G309" s="761"/>
      <c r="H309" s="761"/>
      <c r="I309" s="761"/>
      <c r="J309" s="761"/>
      <c r="K309" s="761"/>
      <c r="L309" s="761"/>
      <c r="M309" s="761"/>
      <c r="N309" s="761">
        <v>1</v>
      </c>
      <c r="O309" s="761">
        <v>2254</v>
      </c>
      <c r="P309" s="750"/>
      <c r="Q309" s="762">
        <v>2254</v>
      </c>
    </row>
    <row r="310" spans="1:17" ht="14.4" customHeight="1" x14ac:dyDescent="0.3">
      <c r="A310" s="743" t="s">
        <v>6791</v>
      </c>
      <c r="B310" s="745" t="s">
        <v>6792</v>
      </c>
      <c r="C310" s="745" t="s">
        <v>5378</v>
      </c>
      <c r="D310" s="745" t="s">
        <v>6831</v>
      </c>
      <c r="E310" s="745" t="s">
        <v>6832</v>
      </c>
      <c r="F310" s="761">
        <v>4</v>
      </c>
      <c r="G310" s="761">
        <v>968</v>
      </c>
      <c r="H310" s="761">
        <v>1</v>
      </c>
      <c r="I310" s="761">
        <v>242</v>
      </c>
      <c r="J310" s="761">
        <v>1</v>
      </c>
      <c r="K310" s="761">
        <v>243</v>
      </c>
      <c r="L310" s="761">
        <v>0.25103305785123969</v>
      </c>
      <c r="M310" s="761">
        <v>243</v>
      </c>
      <c r="N310" s="761">
        <v>3</v>
      </c>
      <c r="O310" s="761">
        <v>732</v>
      </c>
      <c r="P310" s="750">
        <v>0.75619834710743805</v>
      </c>
      <c r="Q310" s="762">
        <v>244</v>
      </c>
    </row>
    <row r="311" spans="1:17" ht="14.4" customHeight="1" x14ac:dyDescent="0.3">
      <c r="A311" s="743" t="s">
        <v>6791</v>
      </c>
      <c r="B311" s="745" t="s">
        <v>6792</v>
      </c>
      <c r="C311" s="745" t="s">
        <v>5378</v>
      </c>
      <c r="D311" s="745" t="s">
        <v>6833</v>
      </c>
      <c r="E311" s="745" t="s">
        <v>6834</v>
      </c>
      <c r="F311" s="761">
        <v>7</v>
      </c>
      <c r="G311" s="761">
        <v>13895</v>
      </c>
      <c r="H311" s="761">
        <v>1</v>
      </c>
      <c r="I311" s="761">
        <v>1985</v>
      </c>
      <c r="J311" s="761"/>
      <c r="K311" s="761"/>
      <c r="L311" s="761"/>
      <c r="M311" s="761"/>
      <c r="N311" s="761">
        <v>12</v>
      </c>
      <c r="O311" s="761">
        <v>23916</v>
      </c>
      <c r="P311" s="750">
        <v>1.7211946743432889</v>
      </c>
      <c r="Q311" s="762">
        <v>1993</v>
      </c>
    </row>
    <row r="312" spans="1:17" ht="14.4" customHeight="1" x14ac:dyDescent="0.3">
      <c r="A312" s="743" t="s">
        <v>6791</v>
      </c>
      <c r="B312" s="745" t="s">
        <v>6792</v>
      </c>
      <c r="C312" s="745" t="s">
        <v>5378</v>
      </c>
      <c r="D312" s="745" t="s">
        <v>6835</v>
      </c>
      <c r="E312" s="745" t="s">
        <v>6836</v>
      </c>
      <c r="F312" s="761">
        <v>7</v>
      </c>
      <c r="G312" s="761">
        <v>2793</v>
      </c>
      <c r="H312" s="761">
        <v>1</v>
      </c>
      <c r="I312" s="761">
        <v>399</v>
      </c>
      <c r="J312" s="761">
        <v>5</v>
      </c>
      <c r="K312" s="761">
        <v>2020</v>
      </c>
      <c r="L312" s="761">
        <v>0.7232366630862872</v>
      </c>
      <c r="M312" s="761">
        <v>404</v>
      </c>
      <c r="N312" s="761"/>
      <c r="O312" s="761"/>
      <c r="P312" s="750"/>
      <c r="Q312" s="762"/>
    </row>
    <row r="313" spans="1:17" ht="14.4" customHeight="1" x14ac:dyDescent="0.3">
      <c r="A313" s="743" t="s">
        <v>6791</v>
      </c>
      <c r="B313" s="745" t="s">
        <v>6792</v>
      </c>
      <c r="C313" s="745" t="s">
        <v>5378</v>
      </c>
      <c r="D313" s="745" t="s">
        <v>6837</v>
      </c>
      <c r="E313" s="745" t="s">
        <v>6838</v>
      </c>
      <c r="F313" s="761">
        <v>1</v>
      </c>
      <c r="G313" s="761">
        <v>265</v>
      </c>
      <c r="H313" s="761">
        <v>1</v>
      </c>
      <c r="I313" s="761">
        <v>265</v>
      </c>
      <c r="J313" s="761"/>
      <c r="K313" s="761"/>
      <c r="L313" s="761"/>
      <c r="M313" s="761"/>
      <c r="N313" s="761">
        <v>2</v>
      </c>
      <c r="O313" s="761">
        <v>532</v>
      </c>
      <c r="P313" s="750">
        <v>2.0075471698113208</v>
      </c>
      <c r="Q313" s="762">
        <v>266</v>
      </c>
    </row>
    <row r="314" spans="1:17" ht="14.4" customHeight="1" x14ac:dyDescent="0.3">
      <c r="A314" s="743" t="s">
        <v>6791</v>
      </c>
      <c r="B314" s="745" t="s">
        <v>6839</v>
      </c>
      <c r="C314" s="745" t="s">
        <v>5378</v>
      </c>
      <c r="D314" s="745" t="s">
        <v>6319</v>
      </c>
      <c r="E314" s="745" t="s">
        <v>6320</v>
      </c>
      <c r="F314" s="761">
        <v>1</v>
      </c>
      <c r="G314" s="761">
        <v>1236</v>
      </c>
      <c r="H314" s="761">
        <v>1</v>
      </c>
      <c r="I314" s="761">
        <v>1236</v>
      </c>
      <c r="J314" s="761"/>
      <c r="K314" s="761"/>
      <c r="L314" s="761"/>
      <c r="M314" s="761"/>
      <c r="N314" s="761"/>
      <c r="O314" s="761"/>
      <c r="P314" s="750"/>
      <c r="Q314" s="762"/>
    </row>
    <row r="315" spans="1:17" ht="14.4" customHeight="1" x14ac:dyDescent="0.3">
      <c r="A315" s="743" t="s">
        <v>6791</v>
      </c>
      <c r="B315" s="745" t="s">
        <v>6839</v>
      </c>
      <c r="C315" s="745" t="s">
        <v>5378</v>
      </c>
      <c r="D315" s="745" t="s">
        <v>6829</v>
      </c>
      <c r="E315" s="745" t="s">
        <v>6830</v>
      </c>
      <c r="F315" s="761">
        <v>3</v>
      </c>
      <c r="G315" s="761">
        <v>6663</v>
      </c>
      <c r="H315" s="761">
        <v>1</v>
      </c>
      <c r="I315" s="761">
        <v>2221</v>
      </c>
      <c r="J315" s="761"/>
      <c r="K315" s="761"/>
      <c r="L315" s="761"/>
      <c r="M315" s="761"/>
      <c r="N315" s="761"/>
      <c r="O315" s="761"/>
      <c r="P315" s="750"/>
      <c r="Q315" s="762"/>
    </row>
    <row r="316" spans="1:17" ht="14.4" customHeight="1" x14ac:dyDescent="0.3">
      <c r="A316" s="743" t="s">
        <v>6791</v>
      </c>
      <c r="B316" s="745" t="s">
        <v>6839</v>
      </c>
      <c r="C316" s="745" t="s">
        <v>5378</v>
      </c>
      <c r="D316" s="745" t="s">
        <v>6840</v>
      </c>
      <c r="E316" s="745" t="s">
        <v>6841</v>
      </c>
      <c r="F316" s="761">
        <v>3</v>
      </c>
      <c r="G316" s="761">
        <v>510</v>
      </c>
      <c r="H316" s="761">
        <v>1</v>
      </c>
      <c r="I316" s="761">
        <v>170</v>
      </c>
      <c r="J316" s="761"/>
      <c r="K316" s="761"/>
      <c r="L316" s="761"/>
      <c r="M316" s="761"/>
      <c r="N316" s="761"/>
      <c r="O316" s="761"/>
      <c r="P316" s="750"/>
      <c r="Q316" s="762"/>
    </row>
    <row r="317" spans="1:17" ht="14.4" customHeight="1" x14ac:dyDescent="0.3">
      <c r="A317" s="743" t="s">
        <v>6842</v>
      </c>
      <c r="B317" s="745" t="s">
        <v>685</v>
      </c>
      <c r="C317" s="745" t="s">
        <v>5378</v>
      </c>
      <c r="D317" s="745" t="s">
        <v>6843</v>
      </c>
      <c r="E317" s="745" t="s">
        <v>6844</v>
      </c>
      <c r="F317" s="761">
        <v>256</v>
      </c>
      <c r="G317" s="761">
        <v>40448</v>
      </c>
      <c r="H317" s="761">
        <v>1</v>
      </c>
      <c r="I317" s="761">
        <v>158</v>
      </c>
      <c r="J317" s="761">
        <v>286</v>
      </c>
      <c r="K317" s="761">
        <v>45474</v>
      </c>
      <c r="L317" s="761">
        <v>1.1242583069620253</v>
      </c>
      <c r="M317" s="761">
        <v>159</v>
      </c>
      <c r="N317" s="761">
        <v>250</v>
      </c>
      <c r="O317" s="761">
        <v>39951</v>
      </c>
      <c r="P317" s="750">
        <v>0.98771261867088611</v>
      </c>
      <c r="Q317" s="762">
        <v>159.804</v>
      </c>
    </row>
    <row r="318" spans="1:17" ht="14.4" customHeight="1" x14ac:dyDescent="0.3">
      <c r="A318" s="743" t="s">
        <v>6842</v>
      </c>
      <c r="B318" s="745" t="s">
        <v>685</v>
      </c>
      <c r="C318" s="745" t="s">
        <v>5378</v>
      </c>
      <c r="D318" s="745" t="s">
        <v>6845</v>
      </c>
      <c r="E318" s="745" t="s">
        <v>6846</v>
      </c>
      <c r="F318" s="761">
        <v>2</v>
      </c>
      <c r="G318" s="761">
        <v>2328</v>
      </c>
      <c r="H318" s="761">
        <v>1</v>
      </c>
      <c r="I318" s="761">
        <v>1164</v>
      </c>
      <c r="J318" s="761">
        <v>3</v>
      </c>
      <c r="K318" s="761">
        <v>3495</v>
      </c>
      <c r="L318" s="761">
        <v>1.5012886597938144</v>
      </c>
      <c r="M318" s="761">
        <v>1165</v>
      </c>
      <c r="N318" s="761"/>
      <c r="O318" s="761"/>
      <c r="P318" s="750"/>
      <c r="Q318" s="762"/>
    </row>
    <row r="319" spans="1:17" ht="14.4" customHeight="1" x14ac:dyDescent="0.3">
      <c r="A319" s="743" t="s">
        <v>6842</v>
      </c>
      <c r="B319" s="745" t="s">
        <v>685</v>
      </c>
      <c r="C319" s="745" t="s">
        <v>5378</v>
      </c>
      <c r="D319" s="745" t="s">
        <v>6847</v>
      </c>
      <c r="E319" s="745" t="s">
        <v>6848</v>
      </c>
      <c r="F319" s="761">
        <v>248</v>
      </c>
      <c r="G319" s="761">
        <v>9672</v>
      </c>
      <c r="H319" s="761">
        <v>1</v>
      </c>
      <c r="I319" s="761">
        <v>39</v>
      </c>
      <c r="J319" s="761">
        <v>308</v>
      </c>
      <c r="K319" s="761">
        <v>12012</v>
      </c>
      <c r="L319" s="761">
        <v>1.2419354838709677</v>
      </c>
      <c r="M319" s="761">
        <v>39</v>
      </c>
      <c r="N319" s="761">
        <v>266</v>
      </c>
      <c r="O319" s="761">
        <v>10565</v>
      </c>
      <c r="P319" s="750">
        <v>1.0923283705541771</v>
      </c>
      <c r="Q319" s="762">
        <v>39.718045112781958</v>
      </c>
    </row>
    <row r="320" spans="1:17" ht="14.4" customHeight="1" x14ac:dyDescent="0.3">
      <c r="A320" s="743" t="s">
        <v>6842</v>
      </c>
      <c r="B320" s="745" t="s">
        <v>685</v>
      </c>
      <c r="C320" s="745" t="s">
        <v>5378</v>
      </c>
      <c r="D320" s="745" t="s">
        <v>6769</v>
      </c>
      <c r="E320" s="745" t="s">
        <v>6770</v>
      </c>
      <c r="F320" s="761">
        <v>27</v>
      </c>
      <c r="G320" s="761">
        <v>10314</v>
      </c>
      <c r="H320" s="761">
        <v>1</v>
      </c>
      <c r="I320" s="761">
        <v>382</v>
      </c>
      <c r="J320" s="761">
        <v>7</v>
      </c>
      <c r="K320" s="761">
        <v>2674</v>
      </c>
      <c r="L320" s="761">
        <v>0.25925925925925924</v>
      </c>
      <c r="M320" s="761">
        <v>382</v>
      </c>
      <c r="N320" s="761">
        <v>12</v>
      </c>
      <c r="O320" s="761">
        <v>4596</v>
      </c>
      <c r="P320" s="750">
        <v>0.44560791157649798</v>
      </c>
      <c r="Q320" s="762">
        <v>383</v>
      </c>
    </row>
    <row r="321" spans="1:17" ht="14.4" customHeight="1" x14ac:dyDescent="0.3">
      <c r="A321" s="743" t="s">
        <v>6842</v>
      </c>
      <c r="B321" s="745" t="s">
        <v>685</v>
      </c>
      <c r="C321" s="745" t="s">
        <v>5378</v>
      </c>
      <c r="D321" s="745" t="s">
        <v>6849</v>
      </c>
      <c r="E321" s="745" t="s">
        <v>6850</v>
      </c>
      <c r="F321" s="761">
        <v>9</v>
      </c>
      <c r="G321" s="761">
        <v>324</v>
      </c>
      <c r="H321" s="761">
        <v>1</v>
      </c>
      <c r="I321" s="761">
        <v>36</v>
      </c>
      <c r="J321" s="761">
        <v>6</v>
      </c>
      <c r="K321" s="761">
        <v>222</v>
      </c>
      <c r="L321" s="761">
        <v>0.68518518518518523</v>
      </c>
      <c r="M321" s="761">
        <v>37</v>
      </c>
      <c r="N321" s="761">
        <v>2</v>
      </c>
      <c r="O321" s="761">
        <v>74</v>
      </c>
      <c r="P321" s="750">
        <v>0.22839506172839505</v>
      </c>
      <c r="Q321" s="762">
        <v>37</v>
      </c>
    </row>
    <row r="322" spans="1:17" ht="14.4" customHeight="1" x14ac:dyDescent="0.3">
      <c r="A322" s="743" t="s">
        <v>6842</v>
      </c>
      <c r="B322" s="745" t="s">
        <v>685</v>
      </c>
      <c r="C322" s="745" t="s">
        <v>5378</v>
      </c>
      <c r="D322" s="745" t="s">
        <v>6851</v>
      </c>
      <c r="E322" s="745" t="s">
        <v>6852</v>
      </c>
      <c r="F322" s="761">
        <v>12</v>
      </c>
      <c r="G322" s="761">
        <v>5328</v>
      </c>
      <c r="H322" s="761">
        <v>1</v>
      </c>
      <c r="I322" s="761">
        <v>444</v>
      </c>
      <c r="J322" s="761"/>
      <c r="K322" s="761"/>
      <c r="L322" s="761"/>
      <c r="M322" s="761"/>
      <c r="N322" s="761">
        <v>6</v>
      </c>
      <c r="O322" s="761">
        <v>2667</v>
      </c>
      <c r="P322" s="750">
        <v>0.50056306306306309</v>
      </c>
      <c r="Q322" s="762">
        <v>444.5</v>
      </c>
    </row>
    <row r="323" spans="1:17" ht="14.4" customHeight="1" x14ac:dyDescent="0.3">
      <c r="A323" s="743" t="s">
        <v>6842</v>
      </c>
      <c r="B323" s="745" t="s">
        <v>685</v>
      </c>
      <c r="C323" s="745" t="s">
        <v>5378</v>
      </c>
      <c r="D323" s="745" t="s">
        <v>6853</v>
      </c>
      <c r="E323" s="745" t="s">
        <v>6854</v>
      </c>
      <c r="F323" s="761">
        <v>8</v>
      </c>
      <c r="G323" s="761">
        <v>320</v>
      </c>
      <c r="H323" s="761">
        <v>1</v>
      </c>
      <c r="I323" s="761">
        <v>40</v>
      </c>
      <c r="J323" s="761">
        <v>1</v>
      </c>
      <c r="K323" s="761">
        <v>41</v>
      </c>
      <c r="L323" s="761">
        <v>0.12812499999999999</v>
      </c>
      <c r="M323" s="761">
        <v>41</v>
      </c>
      <c r="N323" s="761">
        <v>2</v>
      </c>
      <c r="O323" s="761">
        <v>82</v>
      </c>
      <c r="P323" s="750">
        <v>0.25624999999999998</v>
      </c>
      <c r="Q323" s="762">
        <v>41</v>
      </c>
    </row>
    <row r="324" spans="1:17" ht="14.4" customHeight="1" x14ac:dyDescent="0.3">
      <c r="A324" s="743" t="s">
        <v>6842</v>
      </c>
      <c r="B324" s="745" t="s">
        <v>685</v>
      </c>
      <c r="C324" s="745" t="s">
        <v>5378</v>
      </c>
      <c r="D324" s="745" t="s">
        <v>6855</v>
      </c>
      <c r="E324" s="745" t="s">
        <v>6856</v>
      </c>
      <c r="F324" s="761">
        <v>5</v>
      </c>
      <c r="G324" s="761">
        <v>2450</v>
      </c>
      <c r="H324" s="761">
        <v>1</v>
      </c>
      <c r="I324" s="761">
        <v>490</v>
      </c>
      <c r="J324" s="761">
        <v>8</v>
      </c>
      <c r="K324" s="761">
        <v>3920</v>
      </c>
      <c r="L324" s="761">
        <v>1.6</v>
      </c>
      <c r="M324" s="761">
        <v>490</v>
      </c>
      <c r="N324" s="761">
        <v>48</v>
      </c>
      <c r="O324" s="761">
        <v>23563</v>
      </c>
      <c r="P324" s="750">
        <v>9.6175510204081629</v>
      </c>
      <c r="Q324" s="762">
        <v>490.89583333333331</v>
      </c>
    </row>
    <row r="325" spans="1:17" ht="14.4" customHeight="1" x14ac:dyDescent="0.3">
      <c r="A325" s="743" t="s">
        <v>6842</v>
      </c>
      <c r="B325" s="745" t="s">
        <v>685</v>
      </c>
      <c r="C325" s="745" t="s">
        <v>5378</v>
      </c>
      <c r="D325" s="745" t="s">
        <v>6857</v>
      </c>
      <c r="E325" s="745" t="s">
        <v>6858</v>
      </c>
      <c r="F325" s="761">
        <v>7</v>
      </c>
      <c r="G325" s="761">
        <v>217</v>
      </c>
      <c r="H325" s="761">
        <v>1</v>
      </c>
      <c r="I325" s="761">
        <v>31</v>
      </c>
      <c r="J325" s="761">
        <v>15</v>
      </c>
      <c r="K325" s="761">
        <v>465</v>
      </c>
      <c r="L325" s="761">
        <v>2.1428571428571428</v>
      </c>
      <c r="M325" s="761">
        <v>31</v>
      </c>
      <c r="N325" s="761">
        <v>10</v>
      </c>
      <c r="O325" s="761">
        <v>310</v>
      </c>
      <c r="P325" s="750">
        <v>1.4285714285714286</v>
      </c>
      <c r="Q325" s="762">
        <v>31</v>
      </c>
    </row>
    <row r="326" spans="1:17" ht="14.4" customHeight="1" x14ac:dyDescent="0.3">
      <c r="A326" s="743" t="s">
        <v>6842</v>
      </c>
      <c r="B326" s="745" t="s">
        <v>685</v>
      </c>
      <c r="C326" s="745" t="s">
        <v>5378</v>
      </c>
      <c r="D326" s="745" t="s">
        <v>6859</v>
      </c>
      <c r="E326" s="745" t="s">
        <v>6860</v>
      </c>
      <c r="F326" s="761">
        <v>2</v>
      </c>
      <c r="G326" s="761">
        <v>408</v>
      </c>
      <c r="H326" s="761">
        <v>1</v>
      </c>
      <c r="I326" s="761">
        <v>204</v>
      </c>
      <c r="J326" s="761">
        <v>3</v>
      </c>
      <c r="K326" s="761">
        <v>615</v>
      </c>
      <c r="L326" s="761">
        <v>1.5073529411764706</v>
      </c>
      <c r="M326" s="761">
        <v>205</v>
      </c>
      <c r="N326" s="761"/>
      <c r="O326" s="761"/>
      <c r="P326" s="750"/>
      <c r="Q326" s="762"/>
    </row>
    <row r="327" spans="1:17" ht="14.4" customHeight="1" x14ac:dyDescent="0.3">
      <c r="A327" s="743" t="s">
        <v>6842</v>
      </c>
      <c r="B327" s="745" t="s">
        <v>685</v>
      </c>
      <c r="C327" s="745" t="s">
        <v>5378</v>
      </c>
      <c r="D327" s="745" t="s">
        <v>6861</v>
      </c>
      <c r="E327" s="745" t="s">
        <v>6862</v>
      </c>
      <c r="F327" s="761">
        <v>2</v>
      </c>
      <c r="G327" s="761">
        <v>752</v>
      </c>
      <c r="H327" s="761">
        <v>1</v>
      </c>
      <c r="I327" s="761">
        <v>376</v>
      </c>
      <c r="J327" s="761">
        <v>3</v>
      </c>
      <c r="K327" s="761">
        <v>1131</v>
      </c>
      <c r="L327" s="761">
        <v>1.5039893617021276</v>
      </c>
      <c r="M327" s="761">
        <v>377</v>
      </c>
      <c r="N327" s="761"/>
      <c r="O327" s="761"/>
      <c r="P327" s="750"/>
      <c r="Q327" s="762"/>
    </row>
    <row r="328" spans="1:17" ht="14.4" customHeight="1" x14ac:dyDescent="0.3">
      <c r="A328" s="743" t="s">
        <v>6842</v>
      </c>
      <c r="B328" s="745" t="s">
        <v>685</v>
      </c>
      <c r="C328" s="745" t="s">
        <v>5378</v>
      </c>
      <c r="D328" s="745" t="s">
        <v>6863</v>
      </c>
      <c r="E328" s="745" t="s">
        <v>6864</v>
      </c>
      <c r="F328" s="761">
        <v>794</v>
      </c>
      <c r="G328" s="761">
        <v>88928</v>
      </c>
      <c r="H328" s="761">
        <v>1</v>
      </c>
      <c r="I328" s="761">
        <v>112</v>
      </c>
      <c r="J328" s="761">
        <v>792</v>
      </c>
      <c r="K328" s="761">
        <v>89496</v>
      </c>
      <c r="L328" s="761">
        <v>1.0063871896365599</v>
      </c>
      <c r="M328" s="761">
        <v>113</v>
      </c>
      <c r="N328" s="761">
        <v>604</v>
      </c>
      <c r="O328" s="761">
        <v>69162</v>
      </c>
      <c r="P328" s="750">
        <v>0.77773029866858578</v>
      </c>
      <c r="Q328" s="762">
        <v>114.50662251655629</v>
      </c>
    </row>
    <row r="329" spans="1:17" ht="14.4" customHeight="1" x14ac:dyDescent="0.3">
      <c r="A329" s="743" t="s">
        <v>6842</v>
      </c>
      <c r="B329" s="745" t="s">
        <v>685</v>
      </c>
      <c r="C329" s="745" t="s">
        <v>5378</v>
      </c>
      <c r="D329" s="745" t="s">
        <v>6865</v>
      </c>
      <c r="E329" s="745" t="s">
        <v>6866</v>
      </c>
      <c r="F329" s="761">
        <v>110</v>
      </c>
      <c r="G329" s="761">
        <v>9130</v>
      </c>
      <c r="H329" s="761">
        <v>1</v>
      </c>
      <c r="I329" s="761">
        <v>83</v>
      </c>
      <c r="J329" s="761">
        <v>113</v>
      </c>
      <c r="K329" s="761">
        <v>9492</v>
      </c>
      <c r="L329" s="761">
        <v>1.0396495071193865</v>
      </c>
      <c r="M329" s="761">
        <v>84</v>
      </c>
      <c r="N329" s="761">
        <v>109</v>
      </c>
      <c r="O329" s="761">
        <v>9245</v>
      </c>
      <c r="P329" s="750">
        <v>1.0125958378970428</v>
      </c>
      <c r="Q329" s="762">
        <v>84.816513761467888</v>
      </c>
    </row>
    <row r="330" spans="1:17" ht="14.4" customHeight="1" x14ac:dyDescent="0.3">
      <c r="A330" s="743" t="s">
        <v>6842</v>
      </c>
      <c r="B330" s="745" t="s">
        <v>685</v>
      </c>
      <c r="C330" s="745" t="s">
        <v>5378</v>
      </c>
      <c r="D330" s="745" t="s">
        <v>6867</v>
      </c>
      <c r="E330" s="745" t="s">
        <v>6868</v>
      </c>
      <c r="F330" s="761">
        <v>9</v>
      </c>
      <c r="G330" s="761">
        <v>855</v>
      </c>
      <c r="H330" s="761">
        <v>1</v>
      </c>
      <c r="I330" s="761">
        <v>95</v>
      </c>
      <c r="J330" s="761">
        <v>1</v>
      </c>
      <c r="K330" s="761">
        <v>96</v>
      </c>
      <c r="L330" s="761">
        <v>0.11228070175438597</v>
      </c>
      <c r="M330" s="761">
        <v>96</v>
      </c>
      <c r="N330" s="761">
        <v>2</v>
      </c>
      <c r="O330" s="761">
        <v>194</v>
      </c>
      <c r="P330" s="750">
        <v>0.22690058479532163</v>
      </c>
      <c r="Q330" s="762">
        <v>97</v>
      </c>
    </row>
    <row r="331" spans="1:17" ht="14.4" customHeight="1" x14ac:dyDescent="0.3">
      <c r="A331" s="743" t="s">
        <v>6842</v>
      </c>
      <c r="B331" s="745" t="s">
        <v>685</v>
      </c>
      <c r="C331" s="745" t="s">
        <v>5378</v>
      </c>
      <c r="D331" s="745" t="s">
        <v>6869</v>
      </c>
      <c r="E331" s="745" t="s">
        <v>6870</v>
      </c>
      <c r="F331" s="761">
        <v>94</v>
      </c>
      <c r="G331" s="761">
        <v>1974</v>
      </c>
      <c r="H331" s="761">
        <v>1</v>
      </c>
      <c r="I331" s="761">
        <v>21</v>
      </c>
      <c r="J331" s="761">
        <v>74</v>
      </c>
      <c r="K331" s="761">
        <v>1554</v>
      </c>
      <c r="L331" s="761">
        <v>0.78723404255319152</v>
      </c>
      <c r="M331" s="761">
        <v>21</v>
      </c>
      <c r="N331" s="761">
        <v>76</v>
      </c>
      <c r="O331" s="761">
        <v>1596</v>
      </c>
      <c r="P331" s="750">
        <v>0.80851063829787229</v>
      </c>
      <c r="Q331" s="762">
        <v>21</v>
      </c>
    </row>
    <row r="332" spans="1:17" ht="14.4" customHeight="1" x14ac:dyDescent="0.3">
      <c r="A332" s="743" t="s">
        <v>6842</v>
      </c>
      <c r="B332" s="745" t="s">
        <v>685</v>
      </c>
      <c r="C332" s="745" t="s">
        <v>5378</v>
      </c>
      <c r="D332" s="745" t="s">
        <v>6778</v>
      </c>
      <c r="E332" s="745" t="s">
        <v>6779</v>
      </c>
      <c r="F332" s="761">
        <v>188</v>
      </c>
      <c r="G332" s="761">
        <v>91368</v>
      </c>
      <c r="H332" s="761">
        <v>1</v>
      </c>
      <c r="I332" s="761">
        <v>486</v>
      </c>
      <c r="J332" s="761">
        <v>206</v>
      </c>
      <c r="K332" s="761">
        <v>100116</v>
      </c>
      <c r="L332" s="761">
        <v>1.0957446808510638</v>
      </c>
      <c r="M332" s="761">
        <v>486</v>
      </c>
      <c r="N332" s="761">
        <v>129</v>
      </c>
      <c r="O332" s="761">
        <v>62768</v>
      </c>
      <c r="P332" s="750">
        <v>0.68698012433237021</v>
      </c>
      <c r="Q332" s="762">
        <v>486.5736434108527</v>
      </c>
    </row>
    <row r="333" spans="1:17" ht="14.4" customHeight="1" x14ac:dyDescent="0.3">
      <c r="A333" s="743" t="s">
        <v>6842</v>
      </c>
      <c r="B333" s="745" t="s">
        <v>685</v>
      </c>
      <c r="C333" s="745" t="s">
        <v>5378</v>
      </c>
      <c r="D333" s="745" t="s">
        <v>6871</v>
      </c>
      <c r="E333" s="745" t="s">
        <v>6872</v>
      </c>
      <c r="F333" s="761">
        <v>24</v>
      </c>
      <c r="G333" s="761">
        <v>960</v>
      </c>
      <c r="H333" s="761">
        <v>1</v>
      </c>
      <c r="I333" s="761">
        <v>40</v>
      </c>
      <c r="J333" s="761">
        <v>34</v>
      </c>
      <c r="K333" s="761">
        <v>1360</v>
      </c>
      <c r="L333" s="761">
        <v>1.4166666666666667</v>
      </c>
      <c r="M333" s="761">
        <v>40</v>
      </c>
      <c r="N333" s="761">
        <v>42</v>
      </c>
      <c r="O333" s="761">
        <v>1714</v>
      </c>
      <c r="P333" s="750">
        <v>1.7854166666666667</v>
      </c>
      <c r="Q333" s="762">
        <v>40.80952380952381</v>
      </c>
    </row>
    <row r="334" spans="1:17" ht="14.4" customHeight="1" x14ac:dyDescent="0.3">
      <c r="A334" s="743" t="s">
        <v>6842</v>
      </c>
      <c r="B334" s="745" t="s">
        <v>685</v>
      </c>
      <c r="C334" s="745" t="s">
        <v>5378</v>
      </c>
      <c r="D334" s="745" t="s">
        <v>6873</v>
      </c>
      <c r="E334" s="745" t="s">
        <v>6874</v>
      </c>
      <c r="F334" s="761">
        <v>4</v>
      </c>
      <c r="G334" s="761">
        <v>3044</v>
      </c>
      <c r="H334" s="761">
        <v>1</v>
      </c>
      <c r="I334" s="761">
        <v>761</v>
      </c>
      <c r="J334" s="761">
        <v>2</v>
      </c>
      <c r="K334" s="761">
        <v>1522</v>
      </c>
      <c r="L334" s="761">
        <v>0.5</v>
      </c>
      <c r="M334" s="761">
        <v>761</v>
      </c>
      <c r="N334" s="761">
        <v>1</v>
      </c>
      <c r="O334" s="761">
        <v>762</v>
      </c>
      <c r="P334" s="750">
        <v>0.25032851511169513</v>
      </c>
      <c r="Q334" s="762">
        <v>762</v>
      </c>
    </row>
    <row r="335" spans="1:17" ht="14.4" customHeight="1" x14ac:dyDescent="0.3">
      <c r="A335" s="743" t="s">
        <v>6842</v>
      </c>
      <c r="B335" s="745" t="s">
        <v>685</v>
      </c>
      <c r="C335" s="745" t="s">
        <v>5378</v>
      </c>
      <c r="D335" s="745" t="s">
        <v>6875</v>
      </c>
      <c r="E335" s="745" t="s">
        <v>6876</v>
      </c>
      <c r="F335" s="761">
        <v>2</v>
      </c>
      <c r="G335" s="761">
        <v>4026</v>
      </c>
      <c r="H335" s="761">
        <v>1</v>
      </c>
      <c r="I335" s="761">
        <v>2013</v>
      </c>
      <c r="J335" s="761"/>
      <c r="K335" s="761"/>
      <c r="L335" s="761"/>
      <c r="M335" s="761"/>
      <c r="N335" s="761">
        <v>1</v>
      </c>
      <c r="O335" s="761">
        <v>2059</v>
      </c>
      <c r="P335" s="750">
        <v>0.51142573273720815</v>
      </c>
      <c r="Q335" s="762">
        <v>2059</v>
      </c>
    </row>
    <row r="336" spans="1:17" ht="14.4" customHeight="1" x14ac:dyDescent="0.3">
      <c r="A336" s="743" t="s">
        <v>6842</v>
      </c>
      <c r="B336" s="745" t="s">
        <v>685</v>
      </c>
      <c r="C336" s="745" t="s">
        <v>5378</v>
      </c>
      <c r="D336" s="745" t="s">
        <v>6877</v>
      </c>
      <c r="E336" s="745" t="s">
        <v>6878</v>
      </c>
      <c r="F336" s="761">
        <v>94</v>
      </c>
      <c r="G336" s="761">
        <v>56682</v>
      </c>
      <c r="H336" s="761">
        <v>1</v>
      </c>
      <c r="I336" s="761">
        <v>603</v>
      </c>
      <c r="J336" s="761">
        <v>78</v>
      </c>
      <c r="K336" s="761">
        <v>47112</v>
      </c>
      <c r="L336" s="761">
        <v>0.83116333227479622</v>
      </c>
      <c r="M336" s="761">
        <v>604</v>
      </c>
      <c r="N336" s="761">
        <v>129</v>
      </c>
      <c r="O336" s="761">
        <v>78228</v>
      </c>
      <c r="P336" s="750">
        <v>1.3801206732295968</v>
      </c>
      <c r="Q336" s="762">
        <v>606.41860465116281</v>
      </c>
    </row>
    <row r="337" spans="1:17" ht="14.4" customHeight="1" x14ac:dyDescent="0.3">
      <c r="A337" s="743" t="s">
        <v>6842</v>
      </c>
      <c r="B337" s="745" t="s">
        <v>685</v>
      </c>
      <c r="C337" s="745" t="s">
        <v>5378</v>
      </c>
      <c r="D337" s="745" t="s">
        <v>6879</v>
      </c>
      <c r="E337" s="745" t="s">
        <v>6880</v>
      </c>
      <c r="F337" s="761">
        <v>40</v>
      </c>
      <c r="G337" s="761">
        <v>6040</v>
      </c>
      <c r="H337" s="761">
        <v>1</v>
      </c>
      <c r="I337" s="761">
        <v>151</v>
      </c>
      <c r="J337" s="761">
        <v>2</v>
      </c>
      <c r="K337" s="761">
        <v>304</v>
      </c>
      <c r="L337" s="761">
        <v>5.0331125827814571E-2</v>
      </c>
      <c r="M337" s="761">
        <v>152</v>
      </c>
      <c r="N337" s="761">
        <v>12</v>
      </c>
      <c r="O337" s="761">
        <v>1824</v>
      </c>
      <c r="P337" s="750">
        <v>0.30198675496688743</v>
      </c>
      <c r="Q337" s="762">
        <v>152</v>
      </c>
    </row>
    <row r="338" spans="1:17" ht="14.4" customHeight="1" x14ac:dyDescent="0.3">
      <c r="A338" s="743" t="s">
        <v>6842</v>
      </c>
      <c r="B338" s="745" t="s">
        <v>685</v>
      </c>
      <c r="C338" s="745" t="s">
        <v>5378</v>
      </c>
      <c r="D338" s="745" t="s">
        <v>6881</v>
      </c>
      <c r="E338" s="745" t="s">
        <v>6882</v>
      </c>
      <c r="F338" s="761">
        <v>2</v>
      </c>
      <c r="G338" s="761">
        <v>54</v>
      </c>
      <c r="H338" s="761">
        <v>1</v>
      </c>
      <c r="I338" s="761">
        <v>27</v>
      </c>
      <c r="J338" s="761"/>
      <c r="K338" s="761"/>
      <c r="L338" s="761"/>
      <c r="M338" s="761"/>
      <c r="N338" s="761"/>
      <c r="O338" s="761"/>
      <c r="P338" s="750"/>
      <c r="Q338" s="762"/>
    </row>
    <row r="339" spans="1:17" ht="14.4" customHeight="1" x14ac:dyDescent="0.3">
      <c r="A339" s="743" t="s">
        <v>6883</v>
      </c>
      <c r="B339" s="745" t="s">
        <v>6839</v>
      </c>
      <c r="C339" s="745" t="s">
        <v>5378</v>
      </c>
      <c r="D339" s="745" t="s">
        <v>6884</v>
      </c>
      <c r="E339" s="745" t="s">
        <v>6885</v>
      </c>
      <c r="F339" s="761">
        <v>1</v>
      </c>
      <c r="G339" s="761">
        <v>1178</v>
      </c>
      <c r="H339" s="761">
        <v>1</v>
      </c>
      <c r="I339" s="761">
        <v>1178</v>
      </c>
      <c r="J339" s="761">
        <v>2</v>
      </c>
      <c r="K339" s="761">
        <v>2360</v>
      </c>
      <c r="L339" s="761">
        <v>2.0033955857385397</v>
      </c>
      <c r="M339" s="761">
        <v>1180</v>
      </c>
      <c r="N339" s="761"/>
      <c r="O339" s="761"/>
      <c r="P339" s="750"/>
      <c r="Q339" s="762"/>
    </row>
    <row r="340" spans="1:17" ht="14.4" customHeight="1" x14ac:dyDescent="0.3">
      <c r="A340" s="743" t="s">
        <v>6883</v>
      </c>
      <c r="B340" s="745" t="s">
        <v>6839</v>
      </c>
      <c r="C340" s="745" t="s">
        <v>5378</v>
      </c>
      <c r="D340" s="745" t="s">
        <v>6886</v>
      </c>
      <c r="E340" s="745" t="s">
        <v>6887</v>
      </c>
      <c r="F340" s="761">
        <v>1</v>
      </c>
      <c r="G340" s="761">
        <v>172</v>
      </c>
      <c r="H340" s="761">
        <v>1</v>
      </c>
      <c r="I340" s="761">
        <v>172</v>
      </c>
      <c r="J340" s="761">
        <v>1</v>
      </c>
      <c r="K340" s="761">
        <v>172</v>
      </c>
      <c r="L340" s="761">
        <v>1</v>
      </c>
      <c r="M340" s="761">
        <v>172</v>
      </c>
      <c r="N340" s="761">
        <v>2</v>
      </c>
      <c r="O340" s="761">
        <v>345</v>
      </c>
      <c r="P340" s="750">
        <v>2.0058139534883721</v>
      </c>
      <c r="Q340" s="762">
        <v>172.5</v>
      </c>
    </row>
    <row r="341" spans="1:17" ht="14.4" customHeight="1" x14ac:dyDescent="0.3">
      <c r="A341" s="743" t="s">
        <v>6883</v>
      </c>
      <c r="B341" s="745" t="s">
        <v>6839</v>
      </c>
      <c r="C341" s="745" t="s">
        <v>5378</v>
      </c>
      <c r="D341" s="745" t="s">
        <v>6888</v>
      </c>
      <c r="E341" s="745" t="s">
        <v>6889</v>
      </c>
      <c r="F341" s="761"/>
      <c r="G341" s="761"/>
      <c r="H341" s="761"/>
      <c r="I341" s="761"/>
      <c r="J341" s="761">
        <v>1</v>
      </c>
      <c r="K341" s="761">
        <v>349</v>
      </c>
      <c r="L341" s="761"/>
      <c r="M341" s="761">
        <v>349</v>
      </c>
      <c r="N341" s="761">
        <v>2</v>
      </c>
      <c r="O341" s="761">
        <v>702</v>
      </c>
      <c r="P341" s="750"/>
      <c r="Q341" s="762">
        <v>351</v>
      </c>
    </row>
    <row r="342" spans="1:17" ht="14.4" customHeight="1" x14ac:dyDescent="0.3">
      <c r="A342" s="743" t="s">
        <v>6883</v>
      </c>
      <c r="B342" s="745" t="s">
        <v>6839</v>
      </c>
      <c r="C342" s="745" t="s">
        <v>5378</v>
      </c>
      <c r="D342" s="745" t="s">
        <v>6890</v>
      </c>
      <c r="E342" s="745" t="s">
        <v>6891</v>
      </c>
      <c r="F342" s="761"/>
      <c r="G342" s="761"/>
      <c r="H342" s="761"/>
      <c r="I342" s="761"/>
      <c r="J342" s="761"/>
      <c r="K342" s="761"/>
      <c r="L342" s="761"/>
      <c r="M342" s="761"/>
      <c r="N342" s="761">
        <v>1</v>
      </c>
      <c r="O342" s="761">
        <v>189</v>
      </c>
      <c r="P342" s="750"/>
      <c r="Q342" s="762">
        <v>189</v>
      </c>
    </row>
    <row r="343" spans="1:17" ht="14.4" customHeight="1" x14ac:dyDescent="0.3">
      <c r="A343" s="743" t="s">
        <v>6883</v>
      </c>
      <c r="B343" s="745" t="s">
        <v>6839</v>
      </c>
      <c r="C343" s="745" t="s">
        <v>5378</v>
      </c>
      <c r="D343" s="745" t="s">
        <v>6892</v>
      </c>
      <c r="E343" s="745" t="s">
        <v>6893</v>
      </c>
      <c r="F343" s="761">
        <v>1</v>
      </c>
      <c r="G343" s="761">
        <v>544</v>
      </c>
      <c r="H343" s="761">
        <v>1</v>
      </c>
      <c r="I343" s="761">
        <v>544</v>
      </c>
      <c r="J343" s="761">
        <v>1</v>
      </c>
      <c r="K343" s="761">
        <v>545</v>
      </c>
      <c r="L343" s="761">
        <v>1.0018382352941178</v>
      </c>
      <c r="M343" s="761">
        <v>545</v>
      </c>
      <c r="N343" s="761">
        <v>3</v>
      </c>
      <c r="O343" s="761">
        <v>1636</v>
      </c>
      <c r="P343" s="750">
        <v>3.0073529411764706</v>
      </c>
      <c r="Q343" s="762">
        <v>545.33333333333337</v>
      </c>
    </row>
    <row r="344" spans="1:17" ht="14.4" customHeight="1" x14ac:dyDescent="0.3">
      <c r="A344" s="743" t="s">
        <v>6883</v>
      </c>
      <c r="B344" s="745" t="s">
        <v>6839</v>
      </c>
      <c r="C344" s="745" t="s">
        <v>5378</v>
      </c>
      <c r="D344" s="745" t="s">
        <v>6894</v>
      </c>
      <c r="E344" s="745" t="s">
        <v>6895</v>
      </c>
      <c r="F344" s="761"/>
      <c r="G344" s="761"/>
      <c r="H344" s="761"/>
      <c r="I344" s="761"/>
      <c r="J344" s="761"/>
      <c r="K344" s="761"/>
      <c r="L344" s="761"/>
      <c r="M344" s="761"/>
      <c r="N344" s="761">
        <v>2</v>
      </c>
      <c r="O344" s="761">
        <v>1349</v>
      </c>
      <c r="P344" s="750"/>
      <c r="Q344" s="762">
        <v>674.5</v>
      </c>
    </row>
    <row r="345" spans="1:17" ht="14.4" customHeight="1" x14ac:dyDescent="0.3">
      <c r="A345" s="743" t="s">
        <v>6883</v>
      </c>
      <c r="B345" s="745" t="s">
        <v>6839</v>
      </c>
      <c r="C345" s="745" t="s">
        <v>5378</v>
      </c>
      <c r="D345" s="745" t="s">
        <v>6896</v>
      </c>
      <c r="E345" s="745" t="s">
        <v>6897</v>
      </c>
      <c r="F345" s="761">
        <v>2</v>
      </c>
      <c r="G345" s="761">
        <v>1016</v>
      </c>
      <c r="H345" s="761">
        <v>1</v>
      </c>
      <c r="I345" s="761">
        <v>508</v>
      </c>
      <c r="J345" s="761">
        <v>1</v>
      </c>
      <c r="K345" s="761">
        <v>509</v>
      </c>
      <c r="L345" s="761">
        <v>0.50098425196850394</v>
      </c>
      <c r="M345" s="761">
        <v>509</v>
      </c>
      <c r="N345" s="761"/>
      <c r="O345" s="761"/>
      <c r="P345" s="750"/>
      <c r="Q345" s="762"/>
    </row>
    <row r="346" spans="1:17" ht="14.4" customHeight="1" x14ac:dyDescent="0.3">
      <c r="A346" s="743" t="s">
        <v>6883</v>
      </c>
      <c r="B346" s="745" t="s">
        <v>6839</v>
      </c>
      <c r="C346" s="745" t="s">
        <v>5378</v>
      </c>
      <c r="D346" s="745" t="s">
        <v>6898</v>
      </c>
      <c r="E346" s="745" t="s">
        <v>6899</v>
      </c>
      <c r="F346" s="761">
        <v>2</v>
      </c>
      <c r="G346" s="761">
        <v>836</v>
      </c>
      <c r="H346" s="761">
        <v>1</v>
      </c>
      <c r="I346" s="761">
        <v>418</v>
      </c>
      <c r="J346" s="761">
        <v>1</v>
      </c>
      <c r="K346" s="761">
        <v>419</v>
      </c>
      <c r="L346" s="761">
        <v>0.50119617224880386</v>
      </c>
      <c r="M346" s="761">
        <v>419</v>
      </c>
      <c r="N346" s="761"/>
      <c r="O346" s="761"/>
      <c r="P346" s="750"/>
      <c r="Q346" s="762"/>
    </row>
    <row r="347" spans="1:17" ht="14.4" customHeight="1" x14ac:dyDescent="0.3">
      <c r="A347" s="743" t="s">
        <v>6883</v>
      </c>
      <c r="B347" s="745" t="s">
        <v>6839</v>
      </c>
      <c r="C347" s="745" t="s">
        <v>5378</v>
      </c>
      <c r="D347" s="745" t="s">
        <v>6900</v>
      </c>
      <c r="E347" s="745" t="s">
        <v>6901</v>
      </c>
      <c r="F347" s="761">
        <v>1</v>
      </c>
      <c r="G347" s="761">
        <v>343</v>
      </c>
      <c r="H347" s="761">
        <v>1</v>
      </c>
      <c r="I347" s="761">
        <v>343</v>
      </c>
      <c r="J347" s="761">
        <v>1</v>
      </c>
      <c r="K347" s="761">
        <v>344</v>
      </c>
      <c r="L347" s="761">
        <v>1.0029154518950438</v>
      </c>
      <c r="M347" s="761">
        <v>344</v>
      </c>
      <c r="N347" s="761">
        <v>3</v>
      </c>
      <c r="O347" s="761">
        <v>1034</v>
      </c>
      <c r="P347" s="750">
        <v>3.0145772594752187</v>
      </c>
      <c r="Q347" s="762">
        <v>344.66666666666669</v>
      </c>
    </row>
    <row r="348" spans="1:17" ht="14.4" customHeight="1" x14ac:dyDescent="0.3">
      <c r="A348" s="743" t="s">
        <v>6883</v>
      </c>
      <c r="B348" s="745" t="s">
        <v>6839</v>
      </c>
      <c r="C348" s="745" t="s">
        <v>5378</v>
      </c>
      <c r="D348" s="745" t="s">
        <v>6902</v>
      </c>
      <c r="E348" s="745" t="s">
        <v>6903</v>
      </c>
      <c r="F348" s="761"/>
      <c r="G348" s="761"/>
      <c r="H348" s="761"/>
      <c r="I348" s="761"/>
      <c r="J348" s="761">
        <v>4</v>
      </c>
      <c r="K348" s="761">
        <v>1988</v>
      </c>
      <c r="L348" s="761"/>
      <c r="M348" s="761">
        <v>497</v>
      </c>
      <c r="N348" s="761"/>
      <c r="O348" s="761"/>
      <c r="P348" s="750"/>
      <c r="Q348" s="762"/>
    </row>
    <row r="349" spans="1:17" ht="14.4" customHeight="1" x14ac:dyDescent="0.3">
      <c r="A349" s="743" t="s">
        <v>6883</v>
      </c>
      <c r="B349" s="745" t="s">
        <v>6839</v>
      </c>
      <c r="C349" s="745" t="s">
        <v>5378</v>
      </c>
      <c r="D349" s="745" t="s">
        <v>6904</v>
      </c>
      <c r="E349" s="745" t="s">
        <v>6905</v>
      </c>
      <c r="F349" s="761"/>
      <c r="G349" s="761"/>
      <c r="H349" s="761"/>
      <c r="I349" s="761"/>
      <c r="J349" s="761"/>
      <c r="K349" s="761"/>
      <c r="L349" s="761"/>
      <c r="M349" s="761"/>
      <c r="N349" s="761">
        <v>1</v>
      </c>
      <c r="O349" s="761">
        <v>238</v>
      </c>
      <c r="P349" s="750"/>
      <c r="Q349" s="762">
        <v>238</v>
      </c>
    </row>
    <row r="350" spans="1:17" ht="14.4" customHeight="1" x14ac:dyDescent="0.3">
      <c r="A350" s="743" t="s">
        <v>6883</v>
      </c>
      <c r="B350" s="745" t="s">
        <v>6839</v>
      </c>
      <c r="C350" s="745" t="s">
        <v>5378</v>
      </c>
      <c r="D350" s="745" t="s">
        <v>6906</v>
      </c>
      <c r="E350" s="745" t="s">
        <v>6907</v>
      </c>
      <c r="F350" s="761"/>
      <c r="G350" s="761"/>
      <c r="H350" s="761"/>
      <c r="I350" s="761"/>
      <c r="J350" s="761">
        <v>1</v>
      </c>
      <c r="K350" s="761">
        <v>110</v>
      </c>
      <c r="L350" s="761"/>
      <c r="M350" s="761">
        <v>110</v>
      </c>
      <c r="N350" s="761">
        <v>2</v>
      </c>
      <c r="O350" s="761">
        <v>221</v>
      </c>
      <c r="P350" s="750"/>
      <c r="Q350" s="762">
        <v>110.5</v>
      </c>
    </row>
    <row r="351" spans="1:17" ht="14.4" customHeight="1" x14ac:dyDescent="0.3">
      <c r="A351" s="743" t="s">
        <v>6883</v>
      </c>
      <c r="B351" s="745" t="s">
        <v>6839</v>
      </c>
      <c r="C351" s="745" t="s">
        <v>5378</v>
      </c>
      <c r="D351" s="745" t="s">
        <v>6353</v>
      </c>
      <c r="E351" s="745" t="s">
        <v>6354</v>
      </c>
      <c r="F351" s="761"/>
      <c r="G351" s="761"/>
      <c r="H351" s="761"/>
      <c r="I351" s="761"/>
      <c r="J351" s="761">
        <v>4</v>
      </c>
      <c r="K351" s="761">
        <v>1392</v>
      </c>
      <c r="L351" s="761"/>
      <c r="M351" s="761">
        <v>348</v>
      </c>
      <c r="N351" s="761"/>
      <c r="O351" s="761"/>
      <c r="P351" s="750"/>
      <c r="Q351" s="762"/>
    </row>
    <row r="352" spans="1:17" ht="14.4" customHeight="1" x14ac:dyDescent="0.3">
      <c r="A352" s="743" t="s">
        <v>6883</v>
      </c>
      <c r="B352" s="745" t="s">
        <v>6839</v>
      </c>
      <c r="C352" s="745" t="s">
        <v>5378</v>
      </c>
      <c r="D352" s="745" t="s">
        <v>6908</v>
      </c>
      <c r="E352" s="745" t="s">
        <v>6909</v>
      </c>
      <c r="F352" s="761"/>
      <c r="G352" s="761"/>
      <c r="H352" s="761"/>
      <c r="I352" s="761"/>
      <c r="J352" s="761"/>
      <c r="K352" s="761"/>
      <c r="L352" s="761"/>
      <c r="M352" s="761"/>
      <c r="N352" s="761">
        <v>1</v>
      </c>
      <c r="O352" s="761">
        <v>294</v>
      </c>
      <c r="P352" s="750"/>
      <c r="Q352" s="762">
        <v>294</v>
      </c>
    </row>
    <row r="353" spans="1:17" ht="14.4" customHeight="1" x14ac:dyDescent="0.3">
      <c r="A353" s="743" t="s">
        <v>6883</v>
      </c>
      <c r="B353" s="745" t="s">
        <v>6839</v>
      </c>
      <c r="C353" s="745" t="s">
        <v>5378</v>
      </c>
      <c r="D353" s="745" t="s">
        <v>6910</v>
      </c>
      <c r="E353" s="745" t="s">
        <v>6911</v>
      </c>
      <c r="F353" s="761"/>
      <c r="G353" s="761"/>
      <c r="H353" s="761"/>
      <c r="I353" s="761"/>
      <c r="J353" s="761"/>
      <c r="K353" s="761"/>
      <c r="L353" s="761"/>
      <c r="M353" s="761"/>
      <c r="N353" s="761">
        <v>3</v>
      </c>
      <c r="O353" s="761">
        <v>614</v>
      </c>
      <c r="P353" s="750"/>
      <c r="Q353" s="762">
        <v>204.66666666666666</v>
      </c>
    </row>
    <row r="354" spans="1:17" ht="14.4" customHeight="1" x14ac:dyDescent="0.3">
      <c r="A354" s="743" t="s">
        <v>6883</v>
      </c>
      <c r="B354" s="745" t="s">
        <v>6839</v>
      </c>
      <c r="C354" s="745" t="s">
        <v>5378</v>
      </c>
      <c r="D354" s="745" t="s">
        <v>6912</v>
      </c>
      <c r="E354" s="745" t="s">
        <v>6913</v>
      </c>
      <c r="F354" s="761">
        <v>1</v>
      </c>
      <c r="G354" s="761">
        <v>38</v>
      </c>
      <c r="H354" s="761">
        <v>1</v>
      </c>
      <c r="I354" s="761">
        <v>38</v>
      </c>
      <c r="J354" s="761">
        <v>1</v>
      </c>
      <c r="K354" s="761">
        <v>38</v>
      </c>
      <c r="L354" s="761">
        <v>1</v>
      </c>
      <c r="M354" s="761">
        <v>38</v>
      </c>
      <c r="N354" s="761">
        <v>2</v>
      </c>
      <c r="O354" s="761">
        <v>77</v>
      </c>
      <c r="P354" s="750">
        <v>2.0263157894736841</v>
      </c>
      <c r="Q354" s="762">
        <v>38.5</v>
      </c>
    </row>
    <row r="355" spans="1:17" ht="14.4" customHeight="1" x14ac:dyDescent="0.3">
      <c r="A355" s="743" t="s">
        <v>6883</v>
      </c>
      <c r="B355" s="745" t="s">
        <v>6839</v>
      </c>
      <c r="C355" s="745" t="s">
        <v>5378</v>
      </c>
      <c r="D355" s="745" t="s">
        <v>6914</v>
      </c>
      <c r="E355" s="745" t="s">
        <v>6915</v>
      </c>
      <c r="F355" s="761"/>
      <c r="G355" s="761"/>
      <c r="H355" s="761"/>
      <c r="I355" s="761"/>
      <c r="J355" s="761"/>
      <c r="K355" s="761"/>
      <c r="L355" s="761"/>
      <c r="M355" s="761"/>
      <c r="N355" s="761">
        <v>1</v>
      </c>
      <c r="O355" s="761">
        <v>4993</v>
      </c>
      <c r="P355" s="750"/>
      <c r="Q355" s="762">
        <v>4993</v>
      </c>
    </row>
    <row r="356" spans="1:17" ht="14.4" customHeight="1" x14ac:dyDescent="0.3">
      <c r="A356" s="743" t="s">
        <v>6883</v>
      </c>
      <c r="B356" s="745" t="s">
        <v>6839</v>
      </c>
      <c r="C356" s="745" t="s">
        <v>5378</v>
      </c>
      <c r="D356" s="745" t="s">
        <v>6916</v>
      </c>
      <c r="E356" s="745" t="s">
        <v>6917</v>
      </c>
      <c r="F356" s="761"/>
      <c r="G356" s="761"/>
      <c r="H356" s="761"/>
      <c r="I356" s="761"/>
      <c r="J356" s="761"/>
      <c r="K356" s="761"/>
      <c r="L356" s="761"/>
      <c r="M356" s="761"/>
      <c r="N356" s="761">
        <v>2</v>
      </c>
      <c r="O356" s="761">
        <v>1349</v>
      </c>
      <c r="P356" s="750"/>
      <c r="Q356" s="762">
        <v>674.5</v>
      </c>
    </row>
    <row r="357" spans="1:17" ht="14.4" customHeight="1" x14ac:dyDescent="0.3">
      <c r="A357" s="743" t="s">
        <v>6883</v>
      </c>
      <c r="B357" s="745" t="s">
        <v>6839</v>
      </c>
      <c r="C357" s="745" t="s">
        <v>5378</v>
      </c>
      <c r="D357" s="745" t="s">
        <v>6918</v>
      </c>
      <c r="E357" s="745" t="s">
        <v>6919</v>
      </c>
      <c r="F357" s="761"/>
      <c r="G357" s="761"/>
      <c r="H357" s="761"/>
      <c r="I357" s="761"/>
      <c r="J357" s="761">
        <v>1</v>
      </c>
      <c r="K357" s="761">
        <v>473</v>
      </c>
      <c r="L357" s="761"/>
      <c r="M357" s="761">
        <v>473</v>
      </c>
      <c r="N357" s="761">
        <v>2</v>
      </c>
      <c r="O357" s="761">
        <v>947</v>
      </c>
      <c r="P357" s="750"/>
      <c r="Q357" s="762">
        <v>473.5</v>
      </c>
    </row>
    <row r="358" spans="1:17" ht="14.4" customHeight="1" x14ac:dyDescent="0.3">
      <c r="A358" s="743" t="s">
        <v>6883</v>
      </c>
      <c r="B358" s="745" t="s">
        <v>6839</v>
      </c>
      <c r="C358" s="745" t="s">
        <v>5378</v>
      </c>
      <c r="D358" s="745" t="s">
        <v>6920</v>
      </c>
      <c r="E358" s="745" t="s">
        <v>6921</v>
      </c>
      <c r="F358" s="761">
        <v>2</v>
      </c>
      <c r="G358" s="761">
        <v>572</v>
      </c>
      <c r="H358" s="761">
        <v>1</v>
      </c>
      <c r="I358" s="761">
        <v>286</v>
      </c>
      <c r="J358" s="761">
        <v>1</v>
      </c>
      <c r="K358" s="761">
        <v>287</v>
      </c>
      <c r="L358" s="761">
        <v>0.50174825174825177</v>
      </c>
      <c r="M358" s="761">
        <v>287</v>
      </c>
      <c r="N358" s="761"/>
      <c r="O358" s="761"/>
      <c r="P358" s="750"/>
      <c r="Q358" s="762"/>
    </row>
    <row r="359" spans="1:17" ht="14.4" customHeight="1" x14ac:dyDescent="0.3">
      <c r="A359" s="743" t="s">
        <v>6883</v>
      </c>
      <c r="B359" s="745" t="s">
        <v>6839</v>
      </c>
      <c r="C359" s="745" t="s">
        <v>5378</v>
      </c>
      <c r="D359" s="745" t="s">
        <v>6922</v>
      </c>
      <c r="E359" s="745" t="s">
        <v>6923</v>
      </c>
      <c r="F359" s="761">
        <v>1</v>
      </c>
      <c r="G359" s="761">
        <v>166</v>
      </c>
      <c r="H359" s="761">
        <v>1</v>
      </c>
      <c r="I359" s="761">
        <v>166</v>
      </c>
      <c r="J359" s="761">
        <v>1</v>
      </c>
      <c r="K359" s="761">
        <v>166</v>
      </c>
      <c r="L359" s="761">
        <v>1</v>
      </c>
      <c r="M359" s="761">
        <v>166</v>
      </c>
      <c r="N359" s="761">
        <v>2</v>
      </c>
      <c r="O359" s="761">
        <v>333</v>
      </c>
      <c r="P359" s="750">
        <v>2.0060240963855422</v>
      </c>
      <c r="Q359" s="762">
        <v>166.5</v>
      </c>
    </row>
    <row r="360" spans="1:17" ht="14.4" customHeight="1" x14ac:dyDescent="0.3">
      <c r="A360" s="743" t="s">
        <v>6883</v>
      </c>
      <c r="B360" s="745" t="s">
        <v>6839</v>
      </c>
      <c r="C360" s="745" t="s">
        <v>5378</v>
      </c>
      <c r="D360" s="745" t="s">
        <v>6924</v>
      </c>
      <c r="E360" s="745" t="s">
        <v>6925</v>
      </c>
      <c r="F360" s="761"/>
      <c r="G360" s="761"/>
      <c r="H360" s="761"/>
      <c r="I360" s="761"/>
      <c r="J360" s="761"/>
      <c r="K360" s="761"/>
      <c r="L360" s="761"/>
      <c r="M360" s="761"/>
      <c r="N360" s="761">
        <v>1</v>
      </c>
      <c r="O360" s="761">
        <v>186</v>
      </c>
      <c r="P360" s="750"/>
      <c r="Q360" s="762">
        <v>186</v>
      </c>
    </row>
    <row r="361" spans="1:17" ht="14.4" customHeight="1" thickBot="1" x14ac:dyDescent="0.35">
      <c r="A361" s="751" t="s">
        <v>6926</v>
      </c>
      <c r="B361" s="752" t="s">
        <v>6316</v>
      </c>
      <c r="C361" s="752" t="s">
        <v>5378</v>
      </c>
      <c r="D361" s="752" t="s">
        <v>6321</v>
      </c>
      <c r="E361" s="752" t="s">
        <v>6322</v>
      </c>
      <c r="F361" s="763"/>
      <c r="G361" s="763"/>
      <c r="H361" s="763"/>
      <c r="I361" s="763"/>
      <c r="J361" s="763"/>
      <c r="K361" s="763"/>
      <c r="L361" s="763"/>
      <c r="M361" s="763"/>
      <c r="N361" s="763">
        <v>3</v>
      </c>
      <c r="O361" s="763">
        <v>28011</v>
      </c>
      <c r="P361" s="757"/>
      <c r="Q361" s="764">
        <v>9337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11063</v>
      </c>
      <c r="D3" s="197">
        <f>SUBTOTAL(9,D6:D1048576)</f>
        <v>10076</v>
      </c>
      <c r="E3" s="197">
        <f>SUBTOTAL(9,E6:E1048576)</f>
        <v>10259</v>
      </c>
      <c r="F3" s="198">
        <f>IF(OR(E3=0,C3=0),"",E3/C3)</f>
        <v>0.9273253186296665</v>
      </c>
      <c r="G3" s="452">
        <f>SUBTOTAL(9,G6:G1048576)</f>
        <v>11013.774300000005</v>
      </c>
      <c r="H3" s="453">
        <f>SUBTOTAL(9,H6:H1048576)</f>
        <v>9835.5797999999995</v>
      </c>
      <c r="I3" s="453">
        <f>SUBTOTAL(9,I6:I1048576)</f>
        <v>10106.234100000001</v>
      </c>
      <c r="J3" s="198">
        <f>IF(OR(I3=0,G3=0),"",I3/G3)</f>
        <v>0.91759952807458545</v>
      </c>
      <c r="K3" s="452">
        <f>SUBTOTAL(9,K6:K1048576)</f>
        <v>885.04</v>
      </c>
      <c r="L3" s="453">
        <f>SUBTOTAL(9,L6:L1048576)</f>
        <v>806.08</v>
      </c>
      <c r="M3" s="453">
        <f>SUBTOTAL(9,M6:M1048576)</f>
        <v>820.72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49"/>
      <c r="B5" s="950"/>
      <c r="C5" s="953">
        <v>2012</v>
      </c>
      <c r="D5" s="953">
        <v>2013</v>
      </c>
      <c r="E5" s="953">
        <v>2014</v>
      </c>
      <c r="F5" s="954" t="s">
        <v>2</v>
      </c>
      <c r="G5" s="958">
        <v>2012</v>
      </c>
      <c r="H5" s="953">
        <v>2013</v>
      </c>
      <c r="I5" s="953">
        <v>2014</v>
      </c>
      <c r="J5" s="954" t="s">
        <v>2</v>
      </c>
      <c r="K5" s="958">
        <v>2012</v>
      </c>
      <c r="L5" s="953">
        <v>2013</v>
      </c>
      <c r="M5" s="953">
        <v>2014</v>
      </c>
      <c r="N5" s="959" t="s">
        <v>93</v>
      </c>
    </row>
    <row r="6" spans="1:14" ht="14.4" customHeight="1" thickBot="1" x14ac:dyDescent="0.35">
      <c r="A6" s="951" t="s">
        <v>5560</v>
      </c>
      <c r="B6" s="952" t="s">
        <v>6928</v>
      </c>
      <c r="C6" s="955">
        <v>11063</v>
      </c>
      <c r="D6" s="956">
        <v>10076</v>
      </c>
      <c r="E6" s="956">
        <v>10259</v>
      </c>
      <c r="F6" s="957">
        <v>0.9273253186296665</v>
      </c>
      <c r="G6" s="955">
        <v>11013.774300000005</v>
      </c>
      <c r="H6" s="956">
        <v>9835.5797999999995</v>
      </c>
      <c r="I6" s="956">
        <v>10106.234100000001</v>
      </c>
      <c r="J6" s="957">
        <v>0.91759952807458545</v>
      </c>
      <c r="K6" s="955">
        <v>885.04</v>
      </c>
      <c r="L6" s="956">
        <v>806.08</v>
      </c>
      <c r="M6" s="956">
        <v>820.72</v>
      </c>
      <c r="N6" s="960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2014-11-23T12:54:40Z</dcterms:modified>
</cp:coreProperties>
</file>