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20" r:id="rId16"/>
    <sheet name="MŽ Detail" sheetId="403" r:id="rId17"/>
    <sheet name="Osobní náklady" sheetId="419" r:id="rId18"/>
    <sheet name="ON Data" sheetId="418" state="hidden" r:id="rId19"/>
    <sheet name="ZV Vykáz.-A" sheetId="344" r:id="rId20"/>
    <sheet name="ZV Vykáz.-A Detail" sheetId="345" r:id="rId21"/>
    <sheet name="ZV Vykáz.-H" sheetId="410" r:id="rId22"/>
    <sheet name="ZV Vykáz.-H Detail" sheetId="377" r:id="rId23"/>
    <sheet name="CaseMix" sheetId="370" r:id="rId24"/>
    <sheet name="ALOS" sheetId="374" r:id="rId25"/>
    <sheet name="Total" sheetId="371" r:id="rId26"/>
    <sheet name="ZV Vyžád." sheetId="342" r:id="rId27"/>
    <sheet name="ZV Vyžád. Detail" sheetId="343" r:id="rId28"/>
    <sheet name="OD TISS" sheetId="372" r:id="rId29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Žádanky'!$A$4:$I$4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Žádanky'!$A$4:$I$4</definedName>
    <definedName name="_xlnm._FilterDatabase" localSheetId="16" hidden="1">'MŽ Detail'!$A$4:$K$4</definedName>
    <definedName name="_xlnm._FilterDatabase" localSheetId="28" hidden="1">'OD TISS'!$A$5:$N$5</definedName>
    <definedName name="_xlnm._FilterDatabase" localSheetId="25" hidden="1">Total!$A$4:$W$4</definedName>
    <definedName name="_xlnm._FilterDatabase" localSheetId="20" hidden="1">'ZV Vykáz.-A Detail'!$A$5:$P$5</definedName>
    <definedName name="_xlnm._FilterDatabase" localSheetId="22" hidden="1">'ZV Vykáz.-H Detail'!$A$5:$Q$5</definedName>
    <definedName name="_xlnm._FilterDatabase" localSheetId="26" hidden="1">'ZV Vyžád.'!$A$5:$M$5</definedName>
    <definedName name="_xlnm._FilterDatabase" localSheetId="27" hidden="1">'ZV Vyžád. Detail'!$A$5:$Q$5</definedName>
    <definedName name="doměsíce">'HI Graf'!$C$11</definedName>
    <definedName name="_xlnm.Print_Area" localSheetId="24">ALOS!$A$1:$M$45</definedName>
    <definedName name="_xlnm.Print_Area" localSheetId="23">CaseMix!$A$1:$M$39</definedName>
  </definedNames>
  <calcPr calcId="145621"/>
</workbook>
</file>

<file path=xl/calcChain.xml><?xml version="1.0" encoding="utf-8"?>
<calcChain xmlns="http://schemas.openxmlformats.org/spreadsheetml/2006/main">
  <c r="T200" i="371" l="1"/>
  <c r="V200" i="371" s="1"/>
  <c r="S200" i="371"/>
  <c r="R200" i="371"/>
  <c r="Q200" i="371"/>
  <c r="U199" i="371"/>
  <c r="T199" i="371"/>
  <c r="V199" i="371" s="1"/>
  <c r="S199" i="371"/>
  <c r="R199" i="371"/>
  <c r="Q199" i="371"/>
  <c r="V198" i="371"/>
  <c r="U198" i="371"/>
  <c r="T198" i="371"/>
  <c r="S198" i="371"/>
  <c r="R198" i="371"/>
  <c r="Q198" i="371"/>
  <c r="V197" i="371"/>
  <c r="U197" i="371"/>
  <c r="T197" i="371"/>
  <c r="S197" i="371"/>
  <c r="R197" i="371"/>
  <c r="Q197" i="371"/>
  <c r="V196" i="371"/>
  <c r="U196" i="371"/>
  <c r="T196" i="371"/>
  <c r="S196" i="371"/>
  <c r="R196" i="371"/>
  <c r="Q196" i="371"/>
  <c r="U195" i="371"/>
  <c r="T195" i="371"/>
  <c r="V195" i="371" s="1"/>
  <c r="S195" i="371"/>
  <c r="R195" i="371"/>
  <c r="Q195" i="371"/>
  <c r="T194" i="371"/>
  <c r="S194" i="371"/>
  <c r="V194" i="371" s="1"/>
  <c r="R194" i="371"/>
  <c r="Q194" i="371"/>
  <c r="U193" i="371"/>
  <c r="T193" i="371"/>
  <c r="V193" i="371" s="1"/>
  <c r="S193" i="371"/>
  <c r="R193" i="371"/>
  <c r="Q193" i="371"/>
  <c r="T192" i="371"/>
  <c r="S192" i="371"/>
  <c r="V192" i="371" s="1"/>
  <c r="R192" i="371"/>
  <c r="Q192" i="371"/>
  <c r="U191" i="371"/>
  <c r="T191" i="371"/>
  <c r="V191" i="371" s="1"/>
  <c r="S191" i="371"/>
  <c r="R191" i="371"/>
  <c r="Q191" i="371"/>
  <c r="T190" i="371"/>
  <c r="S190" i="371"/>
  <c r="V190" i="371" s="1"/>
  <c r="R190" i="371"/>
  <c r="Q190" i="371"/>
  <c r="U189" i="371"/>
  <c r="T189" i="371"/>
  <c r="V189" i="371" s="1"/>
  <c r="S189" i="371"/>
  <c r="R189" i="371"/>
  <c r="Q189" i="371"/>
  <c r="V188" i="371"/>
  <c r="U188" i="371"/>
  <c r="T188" i="371"/>
  <c r="S188" i="371"/>
  <c r="R188" i="371"/>
  <c r="Q188" i="371"/>
  <c r="V187" i="371"/>
  <c r="U187" i="371"/>
  <c r="T187" i="371"/>
  <c r="S187" i="371"/>
  <c r="R187" i="371"/>
  <c r="Q187" i="371"/>
  <c r="T186" i="371"/>
  <c r="S186" i="371"/>
  <c r="V186" i="371" s="1"/>
  <c r="R186" i="371"/>
  <c r="Q186" i="371"/>
  <c r="V185" i="371"/>
  <c r="U185" i="371"/>
  <c r="T185" i="371"/>
  <c r="S185" i="371"/>
  <c r="R185" i="371"/>
  <c r="Q185" i="371"/>
  <c r="T184" i="371"/>
  <c r="S184" i="371"/>
  <c r="V184" i="371" s="1"/>
  <c r="R184" i="371"/>
  <c r="Q184" i="371"/>
  <c r="V183" i="371"/>
  <c r="U183" i="371"/>
  <c r="T183" i="371"/>
  <c r="S183" i="371"/>
  <c r="R183" i="371"/>
  <c r="Q183" i="371"/>
  <c r="V182" i="371"/>
  <c r="U182" i="371"/>
  <c r="T182" i="371"/>
  <c r="S182" i="371"/>
  <c r="R182" i="371"/>
  <c r="Q182" i="371"/>
  <c r="V181" i="371"/>
  <c r="U181" i="371"/>
  <c r="T181" i="371"/>
  <c r="S181" i="371"/>
  <c r="R181" i="371"/>
  <c r="Q181" i="371"/>
  <c r="T180" i="371"/>
  <c r="S180" i="371"/>
  <c r="V180" i="371" s="1"/>
  <c r="R180" i="371"/>
  <c r="Q180" i="371"/>
  <c r="U179" i="371"/>
  <c r="T179" i="371"/>
  <c r="V179" i="371" s="1"/>
  <c r="S179" i="371"/>
  <c r="R179" i="371"/>
  <c r="Q179" i="371"/>
  <c r="T178" i="371"/>
  <c r="S178" i="371"/>
  <c r="V178" i="371" s="1"/>
  <c r="R178" i="371"/>
  <c r="Q178" i="371"/>
  <c r="U177" i="371"/>
  <c r="T177" i="371"/>
  <c r="V177" i="371" s="1"/>
  <c r="S177" i="371"/>
  <c r="R177" i="371"/>
  <c r="Q177" i="371"/>
  <c r="T176" i="371"/>
  <c r="S176" i="371"/>
  <c r="V176" i="371" s="1"/>
  <c r="R176" i="371"/>
  <c r="Q176" i="371"/>
  <c r="V175" i="371"/>
  <c r="U175" i="371"/>
  <c r="T175" i="371"/>
  <c r="S175" i="371"/>
  <c r="R175" i="371"/>
  <c r="Q175" i="371"/>
  <c r="V174" i="371"/>
  <c r="U174" i="371"/>
  <c r="T174" i="371"/>
  <c r="S174" i="371"/>
  <c r="R174" i="371"/>
  <c r="Q174" i="371"/>
  <c r="U173" i="371"/>
  <c r="T173" i="371"/>
  <c r="V173" i="371" s="1"/>
  <c r="S173" i="371"/>
  <c r="R173" i="371"/>
  <c r="Q173" i="371"/>
  <c r="T172" i="371"/>
  <c r="S172" i="371"/>
  <c r="V172" i="371" s="1"/>
  <c r="R172" i="371"/>
  <c r="Q172" i="371"/>
  <c r="U171" i="371"/>
  <c r="T171" i="371"/>
  <c r="V171" i="371" s="1"/>
  <c r="S171" i="371"/>
  <c r="R171" i="371"/>
  <c r="Q171" i="371"/>
  <c r="T170" i="371"/>
  <c r="S170" i="371"/>
  <c r="V170" i="371" s="1"/>
  <c r="R170" i="371"/>
  <c r="Q170" i="371"/>
  <c r="V169" i="371"/>
  <c r="U169" i="371"/>
  <c r="T169" i="371"/>
  <c r="S169" i="371"/>
  <c r="R169" i="371"/>
  <c r="Q169" i="371"/>
  <c r="V168" i="371"/>
  <c r="U168" i="371"/>
  <c r="T168" i="371"/>
  <c r="S168" i="371"/>
  <c r="R168" i="371"/>
  <c r="Q168" i="371"/>
  <c r="U167" i="371"/>
  <c r="T167" i="371"/>
  <c r="V167" i="371" s="1"/>
  <c r="S167" i="371"/>
  <c r="R167" i="371"/>
  <c r="Q167" i="371"/>
  <c r="V166" i="371"/>
  <c r="U166" i="371"/>
  <c r="T166" i="371"/>
  <c r="S166" i="371"/>
  <c r="R166" i="371"/>
  <c r="Q166" i="371"/>
  <c r="U165" i="371"/>
  <c r="T165" i="371"/>
  <c r="V165" i="371" s="1"/>
  <c r="S165" i="371"/>
  <c r="R165" i="371"/>
  <c r="Q165" i="371"/>
  <c r="T164" i="371"/>
  <c r="S164" i="371"/>
  <c r="V164" i="371" s="1"/>
  <c r="R164" i="371"/>
  <c r="Q164" i="371"/>
  <c r="V163" i="371"/>
  <c r="U163" i="371"/>
  <c r="T163" i="371"/>
  <c r="S163" i="371"/>
  <c r="R163" i="371"/>
  <c r="Q163" i="371"/>
  <c r="V162" i="371"/>
  <c r="U162" i="371"/>
  <c r="T162" i="371"/>
  <c r="S162" i="371"/>
  <c r="R162" i="371"/>
  <c r="Q162" i="371"/>
  <c r="U161" i="371"/>
  <c r="T161" i="371"/>
  <c r="V161" i="371" s="1"/>
  <c r="S161" i="371"/>
  <c r="R161" i="371"/>
  <c r="Q161" i="371"/>
  <c r="V160" i="371"/>
  <c r="U160" i="371"/>
  <c r="T160" i="371"/>
  <c r="S160" i="371"/>
  <c r="R160" i="371"/>
  <c r="Q160" i="371"/>
  <c r="U159" i="371"/>
  <c r="T159" i="371"/>
  <c r="V159" i="371" s="1"/>
  <c r="S159" i="371"/>
  <c r="R159" i="371"/>
  <c r="Q159" i="371"/>
  <c r="V158" i="371"/>
  <c r="U158" i="371"/>
  <c r="T158" i="371"/>
  <c r="S158" i="371"/>
  <c r="R158" i="371"/>
  <c r="Q158" i="371"/>
  <c r="U157" i="371"/>
  <c r="T157" i="371"/>
  <c r="V157" i="371" s="1"/>
  <c r="S157" i="371"/>
  <c r="R157" i="371"/>
  <c r="Q157" i="371"/>
  <c r="T156" i="371"/>
  <c r="S156" i="371"/>
  <c r="V156" i="371" s="1"/>
  <c r="R156" i="371"/>
  <c r="Q156" i="371"/>
  <c r="U155" i="371"/>
  <c r="T155" i="371"/>
  <c r="V155" i="371" s="1"/>
  <c r="S155" i="371"/>
  <c r="R155" i="371"/>
  <c r="Q155" i="371"/>
  <c r="V154" i="371"/>
  <c r="U154" i="371"/>
  <c r="T154" i="371"/>
  <c r="S154" i="371"/>
  <c r="R154" i="371"/>
  <c r="Q154" i="371"/>
  <c r="U153" i="371"/>
  <c r="T153" i="371"/>
  <c r="V153" i="371" s="1"/>
  <c r="S153" i="371"/>
  <c r="R153" i="371"/>
  <c r="Q153" i="371"/>
  <c r="T152" i="371"/>
  <c r="S152" i="371"/>
  <c r="V152" i="371" s="1"/>
  <c r="R152" i="371"/>
  <c r="Q152" i="371"/>
  <c r="U151" i="371"/>
  <c r="T151" i="371"/>
  <c r="V151" i="371" s="1"/>
  <c r="S151" i="371"/>
  <c r="R151" i="371"/>
  <c r="Q151" i="371"/>
  <c r="T150" i="371"/>
  <c r="S150" i="371"/>
  <c r="V150" i="371" s="1"/>
  <c r="R150" i="371"/>
  <c r="Q150" i="371"/>
  <c r="U149" i="371"/>
  <c r="T149" i="371"/>
  <c r="V149" i="371" s="1"/>
  <c r="S149" i="371"/>
  <c r="R149" i="371"/>
  <c r="Q149" i="371"/>
  <c r="T148" i="371"/>
  <c r="S148" i="371"/>
  <c r="V148" i="371" s="1"/>
  <c r="R148" i="371"/>
  <c r="Q148" i="371"/>
  <c r="U147" i="371"/>
  <c r="T147" i="371"/>
  <c r="V147" i="371" s="1"/>
  <c r="S147" i="371"/>
  <c r="R147" i="371"/>
  <c r="Q147" i="371"/>
  <c r="T146" i="371"/>
  <c r="S146" i="371"/>
  <c r="V146" i="371" s="1"/>
  <c r="R146" i="371"/>
  <c r="Q146" i="371"/>
  <c r="U145" i="371"/>
  <c r="T145" i="371"/>
  <c r="V145" i="371" s="1"/>
  <c r="S145" i="371"/>
  <c r="R145" i="371"/>
  <c r="Q145" i="371"/>
  <c r="T144" i="371"/>
  <c r="S144" i="371"/>
  <c r="V144" i="371" s="1"/>
  <c r="R144" i="371"/>
  <c r="Q144" i="371"/>
  <c r="U143" i="371"/>
  <c r="T143" i="371"/>
  <c r="V143" i="371" s="1"/>
  <c r="S143" i="371"/>
  <c r="R143" i="371"/>
  <c r="Q143" i="371"/>
  <c r="T142" i="371"/>
  <c r="S142" i="371"/>
  <c r="V142" i="371" s="1"/>
  <c r="R142" i="371"/>
  <c r="Q142" i="371"/>
  <c r="U141" i="371"/>
  <c r="T141" i="371"/>
  <c r="V141" i="371" s="1"/>
  <c r="S141" i="371"/>
  <c r="R141" i="371"/>
  <c r="Q141" i="371"/>
  <c r="V140" i="371"/>
  <c r="U140" i="371"/>
  <c r="T140" i="371"/>
  <c r="S140" i="371"/>
  <c r="R140" i="371"/>
  <c r="Q140" i="371"/>
  <c r="V139" i="371"/>
  <c r="U139" i="371"/>
  <c r="T139" i="371"/>
  <c r="S139" i="371"/>
  <c r="R139" i="371"/>
  <c r="Q139" i="371"/>
  <c r="V138" i="371"/>
  <c r="U138" i="371"/>
  <c r="T138" i="371"/>
  <c r="S138" i="371"/>
  <c r="R138" i="371"/>
  <c r="Q138" i="371"/>
  <c r="V137" i="371"/>
  <c r="U137" i="371"/>
  <c r="T137" i="371"/>
  <c r="S137" i="371"/>
  <c r="R137" i="371"/>
  <c r="Q137" i="371"/>
  <c r="V136" i="371"/>
  <c r="U136" i="371"/>
  <c r="T136" i="371"/>
  <c r="S136" i="371"/>
  <c r="R136" i="371"/>
  <c r="Q136" i="371"/>
  <c r="V135" i="371"/>
  <c r="U135" i="371"/>
  <c r="T135" i="371"/>
  <c r="S135" i="371"/>
  <c r="R135" i="371"/>
  <c r="Q135" i="371"/>
  <c r="T134" i="371"/>
  <c r="S134" i="371"/>
  <c r="V134" i="371" s="1"/>
  <c r="R134" i="371"/>
  <c r="Q134" i="371"/>
  <c r="U133" i="371"/>
  <c r="T133" i="371"/>
  <c r="V133" i="371" s="1"/>
  <c r="S133" i="371"/>
  <c r="R133" i="371"/>
  <c r="Q133" i="371"/>
  <c r="V132" i="371"/>
  <c r="U132" i="371"/>
  <c r="T132" i="371"/>
  <c r="S132" i="371"/>
  <c r="R132" i="371"/>
  <c r="Q132" i="371"/>
  <c r="V131" i="371"/>
  <c r="U131" i="371"/>
  <c r="T131" i="371"/>
  <c r="S131" i="371"/>
  <c r="R131" i="371"/>
  <c r="Q131" i="371"/>
  <c r="V130" i="371"/>
  <c r="U130" i="371"/>
  <c r="T130" i="371"/>
  <c r="S130" i="371"/>
  <c r="R130" i="371"/>
  <c r="Q130" i="371"/>
  <c r="U129" i="371"/>
  <c r="T129" i="371"/>
  <c r="V129" i="371" s="1"/>
  <c r="S129" i="371"/>
  <c r="R129" i="371"/>
  <c r="Q129" i="371"/>
  <c r="V128" i="371"/>
  <c r="U128" i="371"/>
  <c r="T128" i="371"/>
  <c r="S128" i="371"/>
  <c r="R128" i="371"/>
  <c r="Q128" i="371"/>
  <c r="V127" i="371"/>
  <c r="U127" i="371"/>
  <c r="T127" i="371"/>
  <c r="S127" i="371"/>
  <c r="R127" i="371"/>
  <c r="Q127" i="371"/>
  <c r="T126" i="371"/>
  <c r="S126" i="371"/>
  <c r="V126" i="371" s="1"/>
  <c r="R126" i="371"/>
  <c r="Q126" i="371"/>
  <c r="V125" i="371"/>
  <c r="U125" i="371"/>
  <c r="T125" i="371"/>
  <c r="S125" i="371"/>
  <c r="R125" i="371"/>
  <c r="Q125" i="371"/>
  <c r="T124" i="371"/>
  <c r="S124" i="371"/>
  <c r="V124" i="371" s="1"/>
  <c r="R124" i="371"/>
  <c r="Q124" i="371"/>
  <c r="V123" i="371"/>
  <c r="U123" i="371"/>
  <c r="T123" i="371"/>
  <c r="S123" i="371"/>
  <c r="R123" i="371"/>
  <c r="Q123" i="371"/>
  <c r="T122" i="371"/>
  <c r="S122" i="371"/>
  <c r="V122" i="371" s="1"/>
  <c r="R122" i="371"/>
  <c r="Q122" i="371"/>
  <c r="V121" i="371"/>
  <c r="U121" i="371"/>
  <c r="T121" i="371"/>
  <c r="S121" i="371"/>
  <c r="R121" i="371"/>
  <c r="Q121" i="371"/>
  <c r="T120" i="371"/>
  <c r="S120" i="371"/>
  <c r="V120" i="371" s="1"/>
  <c r="R120" i="371"/>
  <c r="Q120" i="371"/>
  <c r="U119" i="371"/>
  <c r="T119" i="371"/>
  <c r="V119" i="371" s="1"/>
  <c r="S119" i="371"/>
  <c r="R119" i="371"/>
  <c r="Q119" i="371"/>
  <c r="V118" i="371"/>
  <c r="U118" i="371"/>
  <c r="T118" i="371"/>
  <c r="S118" i="371"/>
  <c r="R118" i="371"/>
  <c r="Q118" i="371"/>
  <c r="V117" i="371"/>
  <c r="U117" i="371"/>
  <c r="T117" i="371"/>
  <c r="S117" i="371"/>
  <c r="R117" i="371"/>
  <c r="Q117" i="371"/>
  <c r="V116" i="371"/>
  <c r="U116" i="371"/>
  <c r="T116" i="371"/>
  <c r="S116" i="371"/>
  <c r="R116" i="371"/>
  <c r="Q116" i="371"/>
  <c r="U115" i="371"/>
  <c r="T115" i="371"/>
  <c r="V115" i="371" s="1"/>
  <c r="S115" i="371"/>
  <c r="R115" i="371"/>
  <c r="Q115" i="371"/>
  <c r="V114" i="371"/>
  <c r="U114" i="371"/>
  <c r="T114" i="371"/>
  <c r="S114" i="371"/>
  <c r="R114" i="371"/>
  <c r="Q114" i="371"/>
  <c r="U113" i="371"/>
  <c r="T113" i="371"/>
  <c r="V113" i="371" s="1"/>
  <c r="S113" i="371"/>
  <c r="R113" i="371"/>
  <c r="Q113" i="371"/>
  <c r="T112" i="371"/>
  <c r="S112" i="371"/>
  <c r="V112" i="371" s="1"/>
  <c r="R112" i="371"/>
  <c r="Q112" i="371"/>
  <c r="V111" i="371"/>
  <c r="U111" i="371"/>
  <c r="T111" i="371"/>
  <c r="S111" i="371"/>
  <c r="R111" i="371"/>
  <c r="Q111" i="371"/>
  <c r="T110" i="371"/>
  <c r="S110" i="371"/>
  <c r="V110" i="371" s="1"/>
  <c r="R110" i="371"/>
  <c r="Q110" i="371"/>
  <c r="V109" i="371"/>
  <c r="U109" i="371"/>
  <c r="T109" i="371"/>
  <c r="S109" i="371"/>
  <c r="R109" i="371"/>
  <c r="Q109" i="371"/>
  <c r="V108" i="371"/>
  <c r="U108" i="371"/>
  <c r="T108" i="371"/>
  <c r="S108" i="371"/>
  <c r="R108" i="371"/>
  <c r="Q108" i="371"/>
  <c r="V107" i="371"/>
  <c r="U107" i="371"/>
  <c r="T107" i="371"/>
  <c r="S107" i="371"/>
  <c r="R107" i="371"/>
  <c r="Q107" i="371"/>
  <c r="V106" i="371"/>
  <c r="U106" i="371"/>
  <c r="T106" i="371"/>
  <c r="S106" i="371"/>
  <c r="R106" i="371"/>
  <c r="Q106" i="371"/>
  <c r="U105" i="371"/>
  <c r="T105" i="371"/>
  <c r="V105" i="371" s="1"/>
  <c r="S105" i="371"/>
  <c r="R105" i="371"/>
  <c r="Q105" i="371"/>
  <c r="T104" i="371"/>
  <c r="S104" i="371"/>
  <c r="V104" i="371" s="1"/>
  <c r="R104" i="371"/>
  <c r="Q104" i="371"/>
  <c r="U103" i="371"/>
  <c r="T103" i="371"/>
  <c r="V103" i="371" s="1"/>
  <c r="S103" i="371"/>
  <c r="R103" i="371"/>
  <c r="Q103" i="371"/>
  <c r="V102" i="371"/>
  <c r="U102" i="371"/>
  <c r="T102" i="371"/>
  <c r="S102" i="371"/>
  <c r="R102" i="371"/>
  <c r="Q102" i="371"/>
  <c r="V101" i="371"/>
  <c r="U101" i="371"/>
  <c r="T101" i="371"/>
  <c r="S101" i="371"/>
  <c r="R101" i="371"/>
  <c r="Q101" i="371"/>
  <c r="T100" i="371"/>
  <c r="S100" i="371"/>
  <c r="V100" i="371" s="1"/>
  <c r="R100" i="371"/>
  <c r="Q100" i="371"/>
  <c r="V99" i="371"/>
  <c r="U99" i="371"/>
  <c r="T99" i="371"/>
  <c r="S99" i="371"/>
  <c r="R99" i="371"/>
  <c r="Q99" i="371"/>
  <c r="T98" i="371"/>
  <c r="S98" i="371"/>
  <c r="V98" i="371" s="1"/>
  <c r="R98" i="371"/>
  <c r="Q98" i="371"/>
  <c r="V97" i="371"/>
  <c r="U97" i="371"/>
  <c r="T97" i="371"/>
  <c r="S97" i="371"/>
  <c r="R97" i="371"/>
  <c r="Q97" i="371"/>
  <c r="T96" i="371"/>
  <c r="S96" i="371"/>
  <c r="V96" i="371" s="1"/>
  <c r="R96" i="371"/>
  <c r="Q96" i="371"/>
  <c r="V95" i="371"/>
  <c r="U95" i="371"/>
  <c r="T95" i="371"/>
  <c r="S95" i="371"/>
  <c r="R95" i="371"/>
  <c r="Q95" i="371"/>
  <c r="T94" i="371"/>
  <c r="S94" i="371"/>
  <c r="V94" i="371" s="1"/>
  <c r="R94" i="371"/>
  <c r="Q94" i="371"/>
  <c r="U93" i="371"/>
  <c r="T93" i="371"/>
  <c r="V93" i="371" s="1"/>
  <c r="S93" i="371"/>
  <c r="R93" i="371"/>
  <c r="Q93" i="371"/>
  <c r="V92" i="371"/>
  <c r="U92" i="371"/>
  <c r="T92" i="371"/>
  <c r="S92" i="371"/>
  <c r="R92" i="371"/>
  <c r="Q92" i="371"/>
  <c r="V91" i="371"/>
  <c r="U91" i="371"/>
  <c r="T91" i="371"/>
  <c r="S91" i="371"/>
  <c r="R91" i="371"/>
  <c r="Q91" i="371"/>
  <c r="T90" i="371"/>
  <c r="S90" i="371"/>
  <c r="V90" i="371" s="1"/>
  <c r="R90" i="371"/>
  <c r="Q90" i="371"/>
  <c r="V89" i="371"/>
  <c r="U89" i="371"/>
  <c r="T89" i="371"/>
  <c r="S89" i="371"/>
  <c r="R89" i="371"/>
  <c r="Q89" i="371"/>
  <c r="T88" i="371"/>
  <c r="S88" i="371"/>
  <c r="V88" i="371" s="1"/>
  <c r="R88" i="371"/>
  <c r="Q88" i="371"/>
  <c r="U87" i="371"/>
  <c r="T87" i="371"/>
  <c r="V87" i="371" s="1"/>
  <c r="S87" i="371"/>
  <c r="R87" i="371"/>
  <c r="Q87" i="371"/>
  <c r="V86" i="371"/>
  <c r="U86" i="371"/>
  <c r="T86" i="371"/>
  <c r="S86" i="371"/>
  <c r="R86" i="371"/>
  <c r="Q86" i="371"/>
  <c r="U85" i="371"/>
  <c r="T85" i="371"/>
  <c r="V85" i="371" s="1"/>
  <c r="S85" i="371"/>
  <c r="R85" i="371"/>
  <c r="Q85" i="371"/>
  <c r="T84" i="371"/>
  <c r="S84" i="371"/>
  <c r="V84" i="371" s="1"/>
  <c r="R84" i="371"/>
  <c r="Q84" i="371"/>
  <c r="U83" i="371"/>
  <c r="T83" i="371"/>
  <c r="V83" i="371" s="1"/>
  <c r="S83" i="371"/>
  <c r="R83" i="371"/>
  <c r="Q83" i="371"/>
  <c r="V82" i="371"/>
  <c r="U82" i="371"/>
  <c r="T82" i="371"/>
  <c r="S82" i="371"/>
  <c r="R82" i="371"/>
  <c r="Q82" i="371"/>
  <c r="U81" i="371"/>
  <c r="T81" i="371"/>
  <c r="V81" i="371" s="1"/>
  <c r="S81" i="371"/>
  <c r="R81" i="371"/>
  <c r="Q81" i="371"/>
  <c r="V80" i="371"/>
  <c r="U80" i="371"/>
  <c r="T80" i="371"/>
  <c r="S80" i="371"/>
  <c r="R80" i="371"/>
  <c r="Q80" i="371"/>
  <c r="V79" i="371"/>
  <c r="U79" i="371"/>
  <c r="T79" i="371"/>
  <c r="S79" i="371"/>
  <c r="R79" i="371"/>
  <c r="Q79" i="371"/>
  <c r="T78" i="371"/>
  <c r="S78" i="371"/>
  <c r="V78" i="371" s="1"/>
  <c r="R78" i="371"/>
  <c r="Q78" i="371"/>
  <c r="U77" i="371"/>
  <c r="T77" i="371"/>
  <c r="V77" i="371" s="1"/>
  <c r="S77" i="371"/>
  <c r="R77" i="371"/>
  <c r="Q77" i="371"/>
  <c r="V76" i="371"/>
  <c r="U76" i="371"/>
  <c r="T76" i="371"/>
  <c r="S76" i="371"/>
  <c r="R76" i="371"/>
  <c r="Q76" i="371"/>
  <c r="V75" i="371"/>
  <c r="U75" i="371"/>
  <c r="T75" i="371"/>
  <c r="S75" i="371"/>
  <c r="R75" i="371"/>
  <c r="Q75" i="371"/>
  <c r="V74" i="371"/>
  <c r="U74" i="371"/>
  <c r="T74" i="371"/>
  <c r="S74" i="371"/>
  <c r="R74" i="371"/>
  <c r="Q74" i="371"/>
  <c r="U73" i="371"/>
  <c r="T73" i="371"/>
  <c r="V73" i="371" s="1"/>
  <c r="S73" i="371"/>
  <c r="R73" i="371"/>
  <c r="Q73" i="371"/>
  <c r="T72" i="371"/>
  <c r="S72" i="371"/>
  <c r="V72" i="371" s="1"/>
  <c r="R72" i="371"/>
  <c r="Q72" i="371"/>
  <c r="V71" i="371"/>
  <c r="U71" i="371"/>
  <c r="T71" i="371"/>
  <c r="S71" i="371"/>
  <c r="R71" i="371"/>
  <c r="Q71" i="371"/>
  <c r="T70" i="371"/>
  <c r="S70" i="371"/>
  <c r="V70" i="371" s="1"/>
  <c r="R70" i="371"/>
  <c r="Q70" i="371"/>
  <c r="V69" i="371"/>
  <c r="U69" i="371"/>
  <c r="T69" i="371"/>
  <c r="S69" i="371"/>
  <c r="R69" i="371"/>
  <c r="Q69" i="371"/>
  <c r="V68" i="371"/>
  <c r="U68" i="371"/>
  <c r="T68" i="371"/>
  <c r="S68" i="371"/>
  <c r="R68" i="371"/>
  <c r="Q68" i="371"/>
  <c r="V67" i="371"/>
  <c r="U67" i="371"/>
  <c r="T67" i="371"/>
  <c r="S67" i="371"/>
  <c r="R67" i="371"/>
  <c r="Q67" i="371"/>
  <c r="T66" i="371"/>
  <c r="S66" i="371"/>
  <c r="V66" i="371" s="1"/>
  <c r="R66" i="371"/>
  <c r="Q66" i="371"/>
  <c r="U65" i="371"/>
  <c r="T65" i="371"/>
  <c r="V65" i="371" s="1"/>
  <c r="S65" i="371"/>
  <c r="R65" i="371"/>
  <c r="Q65" i="371"/>
  <c r="V64" i="371"/>
  <c r="U64" i="371"/>
  <c r="T64" i="371"/>
  <c r="S64" i="371"/>
  <c r="R64" i="371"/>
  <c r="Q64" i="371"/>
  <c r="U63" i="371"/>
  <c r="T63" i="371"/>
  <c r="V63" i="371" s="1"/>
  <c r="S63" i="371"/>
  <c r="R63" i="371"/>
  <c r="Q63" i="371"/>
  <c r="T62" i="371"/>
  <c r="S62" i="371"/>
  <c r="V62" i="371" s="1"/>
  <c r="R62" i="371"/>
  <c r="Q62" i="371"/>
  <c r="V61" i="371"/>
  <c r="U61" i="371"/>
  <c r="T61" i="371"/>
  <c r="S61" i="371"/>
  <c r="R61" i="371"/>
  <c r="Q61" i="371"/>
  <c r="V60" i="371"/>
  <c r="U60" i="371"/>
  <c r="T60" i="371"/>
  <c r="S60" i="371"/>
  <c r="R60" i="371"/>
  <c r="Q60" i="371"/>
  <c r="V59" i="371"/>
  <c r="U59" i="371"/>
  <c r="T59" i="371"/>
  <c r="S59" i="371"/>
  <c r="R59" i="371"/>
  <c r="Q59" i="371"/>
  <c r="T58" i="371"/>
  <c r="S58" i="371"/>
  <c r="V58" i="371" s="1"/>
  <c r="R58" i="371"/>
  <c r="Q58" i="371"/>
  <c r="U57" i="371"/>
  <c r="T57" i="371"/>
  <c r="V57" i="371" s="1"/>
  <c r="S57" i="371"/>
  <c r="R57" i="371"/>
  <c r="Q57" i="371"/>
  <c r="T56" i="371"/>
  <c r="S56" i="371"/>
  <c r="V56" i="371" s="1"/>
  <c r="R56" i="371"/>
  <c r="Q56" i="371"/>
  <c r="V55" i="371"/>
  <c r="U55" i="371"/>
  <c r="T55" i="371"/>
  <c r="S55" i="371"/>
  <c r="R55" i="371"/>
  <c r="Q55" i="371"/>
  <c r="V54" i="371"/>
  <c r="U54" i="371"/>
  <c r="T54" i="371"/>
  <c r="S54" i="371"/>
  <c r="R54" i="371"/>
  <c r="Q54" i="371"/>
  <c r="V53" i="371"/>
  <c r="U53" i="371"/>
  <c r="T53" i="371"/>
  <c r="S53" i="371"/>
  <c r="R53" i="371"/>
  <c r="Q53" i="371"/>
  <c r="V52" i="371"/>
  <c r="U52" i="371"/>
  <c r="T52" i="371"/>
  <c r="S52" i="371"/>
  <c r="R52" i="371"/>
  <c r="Q52" i="371"/>
  <c r="U51" i="371"/>
  <c r="T51" i="371"/>
  <c r="V51" i="371" s="1"/>
  <c r="S51" i="371"/>
  <c r="R51" i="371"/>
  <c r="Q51" i="371"/>
  <c r="T50" i="371"/>
  <c r="S50" i="371"/>
  <c r="V50" i="371" s="1"/>
  <c r="R50" i="371"/>
  <c r="Q50" i="371"/>
  <c r="U49" i="371"/>
  <c r="T49" i="371"/>
  <c r="V49" i="371" s="1"/>
  <c r="S49" i="371"/>
  <c r="R49" i="371"/>
  <c r="Q49" i="371"/>
  <c r="T48" i="371"/>
  <c r="S48" i="371"/>
  <c r="V48" i="371" s="1"/>
  <c r="R48" i="371"/>
  <c r="Q48" i="371"/>
  <c r="U47" i="371"/>
  <c r="T47" i="371"/>
  <c r="V47" i="371" s="1"/>
  <c r="S47" i="371"/>
  <c r="R47" i="371"/>
  <c r="Q47" i="371"/>
  <c r="T46" i="371"/>
  <c r="S46" i="371"/>
  <c r="V46" i="371" s="1"/>
  <c r="R46" i="371"/>
  <c r="Q46" i="371"/>
  <c r="U45" i="371"/>
  <c r="T45" i="371"/>
  <c r="V45" i="371" s="1"/>
  <c r="S45" i="371"/>
  <c r="R45" i="371"/>
  <c r="Q45" i="371"/>
  <c r="V44" i="371"/>
  <c r="U44" i="371"/>
  <c r="T44" i="371"/>
  <c r="S44" i="371"/>
  <c r="R44" i="371"/>
  <c r="Q44" i="371"/>
  <c r="V43" i="371"/>
  <c r="U43" i="371"/>
  <c r="T43" i="371"/>
  <c r="S43" i="371"/>
  <c r="R43" i="371"/>
  <c r="Q43" i="371"/>
  <c r="T42" i="371"/>
  <c r="S42" i="371"/>
  <c r="V42" i="371" s="1"/>
  <c r="R42" i="371"/>
  <c r="Q42" i="371"/>
  <c r="V41" i="371"/>
  <c r="U41" i="371"/>
  <c r="T41" i="371"/>
  <c r="S41" i="371"/>
  <c r="R41" i="371"/>
  <c r="Q41" i="371"/>
  <c r="T40" i="371"/>
  <c r="S40" i="371"/>
  <c r="V40" i="371" s="1"/>
  <c r="R40" i="371"/>
  <c r="Q40" i="371"/>
  <c r="U39" i="371"/>
  <c r="T39" i="371"/>
  <c r="V39" i="371" s="1"/>
  <c r="S39" i="371"/>
  <c r="R39" i="371"/>
  <c r="Q39" i="371"/>
  <c r="T38" i="371"/>
  <c r="S38" i="371"/>
  <c r="V38" i="371" s="1"/>
  <c r="R38" i="371"/>
  <c r="Q38" i="371"/>
  <c r="U37" i="371"/>
  <c r="T37" i="371"/>
  <c r="V37" i="371" s="1"/>
  <c r="S37" i="371"/>
  <c r="R37" i="371"/>
  <c r="Q37" i="371"/>
  <c r="T36" i="371"/>
  <c r="S36" i="371"/>
  <c r="V36" i="371" s="1"/>
  <c r="R36" i="371"/>
  <c r="Q36" i="371"/>
  <c r="U35" i="371"/>
  <c r="T35" i="371"/>
  <c r="V35" i="371" s="1"/>
  <c r="S35" i="371"/>
  <c r="R35" i="371"/>
  <c r="Q35" i="371"/>
  <c r="V34" i="371"/>
  <c r="U34" i="371"/>
  <c r="T34" i="371"/>
  <c r="S34" i="371"/>
  <c r="R34" i="371"/>
  <c r="Q34" i="371"/>
  <c r="U33" i="371"/>
  <c r="T33" i="371"/>
  <c r="V33" i="371" s="1"/>
  <c r="S33" i="371"/>
  <c r="R33" i="371"/>
  <c r="Q33" i="371"/>
  <c r="V32" i="371"/>
  <c r="U32" i="371"/>
  <c r="T32" i="371"/>
  <c r="S32" i="371"/>
  <c r="R32" i="371"/>
  <c r="Q32" i="371"/>
  <c r="V31" i="371"/>
  <c r="U31" i="371"/>
  <c r="T31" i="371"/>
  <c r="S31" i="371"/>
  <c r="R31" i="371"/>
  <c r="Q31" i="371"/>
  <c r="V30" i="371"/>
  <c r="U30" i="371"/>
  <c r="T30" i="371"/>
  <c r="S30" i="371"/>
  <c r="R30" i="371"/>
  <c r="Q30" i="371"/>
  <c r="V29" i="371"/>
  <c r="U29" i="371"/>
  <c r="T29" i="371"/>
  <c r="S29" i="371"/>
  <c r="R29" i="371"/>
  <c r="Q29" i="371"/>
  <c r="V28" i="371"/>
  <c r="U28" i="371"/>
  <c r="T28" i="371"/>
  <c r="S28" i="371"/>
  <c r="R28" i="371"/>
  <c r="Q28" i="371"/>
  <c r="V27" i="371"/>
  <c r="U27" i="371"/>
  <c r="T27" i="371"/>
  <c r="S27" i="371"/>
  <c r="R27" i="371"/>
  <c r="Q27" i="371"/>
  <c r="T26" i="371"/>
  <c r="S26" i="371"/>
  <c r="V26" i="371" s="1"/>
  <c r="R26" i="371"/>
  <c r="Q26" i="371"/>
  <c r="V25" i="371"/>
  <c r="U25" i="371"/>
  <c r="T25" i="371"/>
  <c r="S25" i="371"/>
  <c r="R25" i="371"/>
  <c r="Q25" i="371"/>
  <c r="T24" i="371"/>
  <c r="S24" i="371"/>
  <c r="V24" i="371" s="1"/>
  <c r="R24" i="371"/>
  <c r="Q24" i="371"/>
  <c r="U23" i="371"/>
  <c r="T23" i="371"/>
  <c r="V23" i="371" s="1"/>
  <c r="S23" i="371"/>
  <c r="R23" i="371"/>
  <c r="Q23" i="371"/>
  <c r="V22" i="371"/>
  <c r="U22" i="371"/>
  <c r="T22" i="371"/>
  <c r="S22" i="371"/>
  <c r="R22" i="371"/>
  <c r="Q22" i="371"/>
  <c r="U21" i="371"/>
  <c r="T21" i="371"/>
  <c r="V21" i="371" s="1"/>
  <c r="S21" i="371"/>
  <c r="R21" i="371"/>
  <c r="Q21" i="371"/>
  <c r="T20" i="371"/>
  <c r="S20" i="371"/>
  <c r="V20" i="371" s="1"/>
  <c r="R20" i="371"/>
  <c r="Q20" i="371"/>
  <c r="U19" i="371"/>
  <c r="T19" i="371"/>
  <c r="V19" i="371" s="1"/>
  <c r="S19" i="371"/>
  <c r="R19" i="371"/>
  <c r="Q19" i="371"/>
  <c r="T18" i="371"/>
  <c r="S18" i="371"/>
  <c r="V18" i="371" s="1"/>
  <c r="R18" i="371"/>
  <c r="Q18" i="371"/>
  <c r="V17" i="371"/>
  <c r="U17" i="371"/>
  <c r="T17" i="371"/>
  <c r="S17" i="371"/>
  <c r="R17" i="371"/>
  <c r="Q17" i="371"/>
  <c r="T16" i="371"/>
  <c r="S16" i="371"/>
  <c r="V16" i="371" s="1"/>
  <c r="R16" i="371"/>
  <c r="Q16" i="371"/>
  <c r="V15" i="371"/>
  <c r="U15" i="371"/>
  <c r="T15" i="371"/>
  <c r="S15" i="371"/>
  <c r="R15" i="371"/>
  <c r="Q15" i="371"/>
  <c r="T14" i="371"/>
  <c r="S14" i="371"/>
  <c r="V14" i="371" s="1"/>
  <c r="R14" i="371"/>
  <c r="Q14" i="371"/>
  <c r="U13" i="371"/>
  <c r="T13" i="371"/>
  <c r="V13" i="371" s="1"/>
  <c r="S13" i="371"/>
  <c r="R13" i="371"/>
  <c r="Q13" i="371"/>
  <c r="V12" i="371"/>
  <c r="U12" i="371"/>
  <c r="T12" i="371"/>
  <c r="S12" i="371"/>
  <c r="R12" i="371"/>
  <c r="Q12" i="371"/>
  <c r="V11" i="371"/>
  <c r="U11" i="371"/>
  <c r="T11" i="371"/>
  <c r="S11" i="371"/>
  <c r="R11" i="371"/>
  <c r="Q11" i="371"/>
  <c r="T10" i="371"/>
  <c r="S10" i="371"/>
  <c r="V10" i="371" s="1"/>
  <c r="R10" i="371"/>
  <c r="Q10" i="371"/>
  <c r="U9" i="371"/>
  <c r="T9" i="371"/>
  <c r="V9" i="371" s="1"/>
  <c r="S9" i="371"/>
  <c r="R9" i="371"/>
  <c r="Q9" i="371"/>
  <c r="T8" i="371"/>
  <c r="S8" i="371"/>
  <c r="V8" i="371" s="1"/>
  <c r="R8" i="371"/>
  <c r="Q8" i="371"/>
  <c r="V7" i="371"/>
  <c r="U7" i="371"/>
  <c r="T7" i="371"/>
  <c r="S7" i="371"/>
  <c r="R7" i="371"/>
  <c r="Q7" i="371"/>
  <c r="T6" i="371"/>
  <c r="S6" i="371"/>
  <c r="V6" i="371" s="1"/>
  <c r="R6" i="371"/>
  <c r="Q6" i="371"/>
  <c r="V5" i="371"/>
  <c r="U5" i="371"/>
  <c r="T5" i="371"/>
  <c r="S5" i="371"/>
  <c r="R5" i="371"/>
  <c r="Q5" i="371"/>
  <c r="U6" i="371" l="1"/>
  <c r="U8" i="371"/>
  <c r="U10" i="371"/>
  <c r="U14" i="371"/>
  <c r="U16" i="371"/>
  <c r="U18" i="371"/>
  <c r="U20" i="371"/>
  <c r="U24" i="371"/>
  <c r="U26" i="371"/>
  <c r="U36" i="371"/>
  <c r="U38" i="371"/>
  <c r="U40" i="371"/>
  <c r="U42" i="371"/>
  <c r="U46" i="371"/>
  <c r="U48" i="371"/>
  <c r="U50" i="371"/>
  <c r="U56" i="371"/>
  <c r="U58" i="371"/>
  <c r="U62" i="371"/>
  <c r="U66" i="371"/>
  <c r="U70" i="371"/>
  <c r="U72" i="371"/>
  <c r="U78" i="371"/>
  <c r="U84" i="371"/>
  <c r="U88" i="371"/>
  <c r="U90" i="371"/>
  <c r="U94" i="371"/>
  <c r="U96" i="371"/>
  <c r="U98" i="371"/>
  <c r="U100" i="371"/>
  <c r="U104" i="371"/>
  <c r="U110" i="371"/>
  <c r="U112" i="371"/>
  <c r="U120" i="371"/>
  <c r="U122" i="371"/>
  <c r="U124" i="371"/>
  <c r="U126" i="371"/>
  <c r="U134" i="371"/>
  <c r="U142" i="371"/>
  <c r="U144" i="371"/>
  <c r="U146" i="371"/>
  <c r="U148" i="371"/>
  <c r="U150" i="371"/>
  <c r="U152" i="371"/>
  <c r="U156" i="371"/>
  <c r="U164" i="371"/>
  <c r="U170" i="371"/>
  <c r="U172" i="371"/>
  <c r="U176" i="371"/>
  <c r="U178" i="371"/>
  <c r="U180" i="371"/>
  <c r="U184" i="371"/>
  <c r="U186" i="371"/>
  <c r="U190" i="371"/>
  <c r="U192" i="371"/>
  <c r="U194" i="371"/>
  <c r="U200" i="371"/>
  <c r="AG26" i="419" l="1"/>
  <c r="AG25" i="419"/>
  <c r="C11" i="340" l="1"/>
  <c r="A20" i="383" l="1"/>
  <c r="A11" i="383"/>
  <c r="C15" i="414"/>
  <c r="D15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I18" i="419" l="1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J24" i="370" l="1"/>
  <c r="J23" i="370"/>
  <c r="J22" i="370"/>
  <c r="J21" i="370"/>
  <c r="J20" i="370"/>
  <c r="J19" i="370"/>
  <c r="J18" i="370"/>
  <c r="A27" i="414" l="1"/>
  <c r="A17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5" i="414" l="1"/>
  <c r="A24" i="414"/>
  <c r="A23" i="414"/>
  <c r="A22" i="414" l="1"/>
  <c r="A21" i="414"/>
  <c r="A18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7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9" i="414" s="1"/>
  <c r="C11" i="339"/>
  <c r="H11" i="339" l="1"/>
  <c r="G11" i="339"/>
  <c r="A26" i="414"/>
  <c r="A20" i="414"/>
  <c r="A19" i="414"/>
  <c r="A14" i="414"/>
  <c r="A11" i="414"/>
  <c r="A10" i="414"/>
  <c r="A8" i="414"/>
  <c r="A7" i="414"/>
  <c r="A15" i="414"/>
  <c r="A4" i="414"/>
  <c r="A6" i="339" l="1"/>
  <c r="A5" i="339"/>
  <c r="D18" i="414"/>
  <c r="C18" i="414"/>
  <c r="D4" i="414"/>
  <c r="D11" i="414" l="1"/>
  <c r="D8" i="414"/>
  <c r="C14" i="414" l="1"/>
  <c r="C7" i="414"/>
  <c r="D10" i="414" l="1"/>
  <c r="E10" i="414" s="1"/>
  <c r="E20" i="414"/>
  <c r="E19" i="414"/>
  <c r="E14" i="414"/>
  <c r="E7" i="414"/>
  <c r="E11" i="414"/>
  <c r="E8" i="414"/>
  <c r="A16" i="383" l="1"/>
  <c r="A19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4" i="414" s="1"/>
  <c r="E24" i="414" s="1"/>
  <c r="I39" i="370"/>
  <c r="I26" i="370"/>
  <c r="E12" i="339"/>
  <c r="M39" i="370"/>
  <c r="E26" i="370"/>
  <c r="D23" i="414" s="1"/>
  <c r="E23" i="414" s="1"/>
  <c r="L39" i="370"/>
  <c r="C12" i="339"/>
  <c r="E13" i="370"/>
  <c r="D22" i="414" s="1"/>
  <c r="E22" i="414" s="1"/>
  <c r="L13" i="370"/>
  <c r="B12" i="339"/>
  <c r="F12" i="339" s="1"/>
  <c r="I13" i="370"/>
  <c r="D25" i="414" s="1"/>
  <c r="E25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1" i="414"/>
  <c r="D21" i="414"/>
  <c r="Q3" i="377" l="1"/>
  <c r="H3" i="390"/>
  <c r="Q3" i="347"/>
  <c r="S3" i="347"/>
  <c r="U3" i="347"/>
  <c r="F3" i="372"/>
  <c r="N3" i="372"/>
  <c r="C27" i="414"/>
  <c r="E27" i="414" s="1"/>
  <c r="F13" i="339"/>
  <c r="E13" i="339"/>
  <c r="E15" i="339" s="1"/>
  <c r="J3" i="372"/>
  <c r="H12" i="339"/>
  <c r="G12" i="339"/>
  <c r="K3" i="390"/>
  <c r="A4" i="383"/>
  <c r="A34" i="383"/>
  <c r="A33" i="383"/>
  <c r="A32" i="383"/>
  <c r="A31" i="383"/>
  <c r="A30" i="383"/>
  <c r="A29" i="383"/>
  <c r="A28" i="383"/>
  <c r="A27" i="383"/>
  <c r="A26" i="383"/>
  <c r="A25" i="383"/>
  <c r="A22" i="383"/>
  <c r="A21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7" i="414"/>
  <c r="H13" i="339" l="1"/>
  <c r="F15" i="339"/>
  <c r="D26" i="414"/>
  <c r="E26" i="414" s="1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<sst xmlns="http://schemas.openxmlformats.org/spreadsheetml/2006/main" count="22683" uniqueCount="5507">
  <si>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</si>
  <si>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</si>
  <si>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</si>
  <si>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</si>
  <si>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</si>
  <si>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</si>
  <si>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</si>
  <si>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</si>
  <si>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</si>
  <si>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</si>
  <si>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</si>
  <si>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</si>
  <si>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</si>
  <si>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</si>
  <si>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</si>
  <si>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</si>
  <si>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</si>
  <si>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</si>
  <si>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</si>
  <si>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</si>
  <si>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</si>
  <si>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</si>
  <si>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</si>
  <si>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</si>
  <si>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</si>
  <si>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</si>
  <si>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</si>
  <si>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</si>
  <si>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</si>
  <si>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</si>
  <si>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</si>
  <si>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</si>
  <si>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</si>
  <si>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</si>
  <si>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</si>
  <si>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</si>
  <si>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</si>
  <si>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</si>
  <si>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</si>
  <si>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</si>
  <si>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</si>
  <si>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</si>
  <si>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</si>
  <si>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</si>
  <si>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</si>
  <si>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</si>
  <si>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</si>
  <si>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</si>
  <si>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</si>
  <si>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</si>
  <si>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</si>
  <si>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</si>
  <si>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</si>
  <si>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</si>
  <si>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</si>
  <si>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</si>
  <si>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</si>
  <si>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</si>
  <si>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</si>
  <si>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</si>
  <si>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</si>
  <si>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</si>
  <si>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</si>
  <si>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</si>
  <si>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</si>
  <si>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</si>
  <si>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</si>
  <si>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</si>
  <si>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</si>
  <si>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</si>
  <si>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</si>
  <si>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</si>
  <si>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</si>
  <si>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</si>
  <si>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</si>
  <si>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</si>
  <si>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</si>
  <si>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</si>
  <si>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</si>
  <si>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</si>
  <si>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</si>
  <si>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</si>
  <si>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</si>
  <si>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</si>
  <si>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</si>
  <si>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</si>
  <si>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</si>
  <si>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</si>
  <si>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</si>
  <si>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</si>
  <si>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</si>
  <si>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</si>
  <si>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</si>
  <si>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</si>
  <si>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</si>
  <si>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</si>
  <si>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</si>
  <si>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</si>
  <si>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</si>
  <si>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</si>
  <si>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</si>
  <si>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</si>
  <si>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</si>
  <si>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</si>
  <si>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</si>
  <si>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</si>
  <si>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</si>
  <si>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</si>
  <si>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</si>
  <si>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</si>
  <si>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</si>
  <si>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</si>
  <si>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</si>
  <si>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</si>
  <si>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</si>
  <si>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</si>
  <si>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</si>
  <si>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</si>
  <si>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</si>
  <si>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</si>
  <si>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</si>
  <si>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</si>
  <si>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</si>
  <si>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</si>
  <si>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</si>
  <si>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</si>
  <si>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</si>
  <si>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</si>
  <si>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</si>
  <si>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</si>
  <si>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</si>
  <si>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</si>
  <si>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</si>
  <si>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</si>
  <si>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</si>
  <si>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</si>
  <si>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</si>
  <si>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</si>
  <si>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</si>
  <si>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</si>
  <si>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</si>
  <si>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</si>
  <si>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</si>
  <si>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</si>
  <si>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</si>
  <si>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</si>
  <si>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</si>
  <si>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</si>
  <si>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</si>
  <si>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</si>
  <si>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</si>
  <si>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</si>
  <si>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</si>
  <si>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</si>
  <si>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</si>
  <si>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</si>
  <si>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</si>
  <si>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</si>
  <si>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</si>
  <si>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</si>
  <si>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</si>
  <si>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</si>
  <si>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</si>
  <si>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</si>
  <si>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</si>
  <si>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</si>
  <si>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</si>
  <si>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</si>
  <si>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</si>
  <si>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</si>
  <si>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</si>
  <si>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</si>
  <si>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</si>
  <si>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</si>
  <si>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</si>
  <si>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</si>
  <si>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</si>
  <si>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</si>
  <si>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</si>
  <si>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</si>
  <si>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</si>
  <si>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</si>
  <si>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</si>
  <si>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</si>
  <si>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</si>
  <si>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</si>
  <si>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</si>
  <si>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</si>
  <si>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</si>
  <si>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</si>
  <si>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</si>
  <si>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</si>
  <si>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</si>
  <si>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</si>
  <si>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</si>
  <si>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</si>
  <si>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</si>
  <si>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</si>
  <si>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</si>
  <si>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</si>
  <si>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</si>
  <si>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</si>
  <si>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</si>
  <si>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</si>
  <si>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</si>
  <si>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</si>
  <si>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</si>
  <si>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</si>
  <si>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</si>
  <si>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</si>
  <si>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</si>
  <si>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</si>
  <si>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</si>
  <si>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</si>
  <si>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</si>
  <si>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</si>
  <si>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</si>
  <si>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</si>
  <si>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</si>
  <si>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</si>
  <si>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</si>
  <si>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</si>
  <si>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</si>
  <si>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</si>
  <si>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</si>
  <si>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</si>
  <si>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</si>
  <si>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</si>
  <si>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</si>
  <si>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</si>
  <si>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</si>
  <si>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</si>
  <si>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</si>
  <si>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</si>
  <si>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333 - Cizinci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</si>
  <si>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</si>
  <si>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</si>
  <si>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</si>
  <si>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</si>
  <si>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</si>
  <si>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</si>
  <si>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</si>
  <si>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</si>
  <si>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</si>
  <si>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</si>
  <si>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</si>
  <si>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</si>
  <si>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</si>
  <si>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</si>
  <si>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</si>
  <si>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</si>
  <si>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</si>
  <si>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</si>
  <si>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</si>
  <si>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</si>
  <si>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</si>
  <si>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</si>
  <si>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</si>
  <si>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</si>
  <si>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</si>
  <si>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</si>
  <si>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</si>
  <si>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</si>
  <si>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</si>
  <si>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</si>
  <si>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</si>
  <si>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</si>
  <si>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</si>
  <si>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</si>
  <si>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</si>
  <si>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</si>
  <si>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</si>
  <si>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</si>
  <si>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</si>
  <si>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</si>
  <si>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</si>
  <si>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</si>
  <si>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</si>
  <si>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</si>
  <si>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</si>
  <si>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</si>
  <si>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</si>
  <si>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</si>
  <si>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</si>
  <si>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</si>
  <si>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</si>
  <si>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</si>
  <si>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</si>
  <si>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</si>
  <si>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</si>
  <si>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</si>
  <si>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</si>
  <si>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</si>
  <si>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</si>
  <si>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</si>
  <si>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</si>
  <si>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</si>
  <si>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</si>
  <si>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</si>
  <si>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</si>
  <si>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</si>
  <si>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</si>
  <si>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</si>
  <si>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</si>
  <si>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</si>
  <si>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</si>
  <si>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</si>
  <si>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</si>
  <si>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</si>
  <si>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</si>
  <si>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</si>
  <si>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</si>
  <si>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</si>
  <si>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</si>
  <si>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</si>
  <si>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</si>
  <si>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</si>
  <si>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</si>
  <si>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</si>
  <si>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</si>
  <si>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</si>
  <si>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Oddělení geriatrie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</si>
  <si>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</si>
  <si>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</si>
  <si>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</si>
  <si>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</si>
  <si>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</si>
  <si>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</si>
  <si>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</si>
  <si>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</si>
  <si>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</si>
  <si>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</si>
  <si>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</si>
  <si>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50113008     léky - krev.deriváty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</si>
  <si>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</si>
  <si>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</si>
  <si>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</si>
  <si>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</si>
  <si>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</si>
  <si>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</si>
  <si>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</si>
  <si>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</si>
  <si>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</si>
  <si>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</si>
  <si>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</si>
  <si>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</si>
  <si>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</si>
  <si>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</si>
  <si>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</si>
  <si>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</si>
  <si>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</si>
  <si>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</si>
  <si>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</si>
  <si>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</si>
  <si>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</si>
  <si>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</si>
  <si>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</si>
  <si>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</si>
  <si>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</si>
  <si>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</si>
  <si>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</si>
  <si>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</si>
  <si>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</si>
  <si>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</si>
  <si>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</si>
  <si>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</si>
  <si>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</si>
  <si>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50117201     obaly ostatní - LEK (sk.Z519)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</si>
  <si>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</si>
  <si>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</si>
  <si>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</si>
  <si>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</si>
  <si>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</si>
  <si>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</si>
  <si>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</si>
  <si>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</si>
  <si>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</si>
  <si>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</si>
  <si>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</si>
  <si>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</si>
  <si>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</si>
  <si>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</si>
  <si>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</si>
  <si>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</si>
  <si>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</si>
  <si>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</si>
  <si>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</si>
  <si>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</si>
  <si>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</si>
  <si>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</si>
  <si>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</si>
  <si>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</si>
  <si>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</si>
  <si>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</si>
  <si>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</si>
  <si>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</si>
  <si>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</si>
  <si>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</si>
  <si>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</si>
  <si>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</si>
  <si>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</si>
  <si>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</si>
  <si>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</si>
  <si>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</si>
  <si>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</si>
  <si>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</si>
  <si>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</si>
  <si>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</si>
  <si>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</si>
  <si>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</si>
  <si>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</si>
  <si>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</si>
  <si>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</si>
  <si>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</si>
  <si>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</si>
  <si>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</si>
  <si>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</si>
  <si>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</si>
  <si>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</si>
  <si>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521     Mzdové náklady</t>
  </si>
  <si>
    <t>52111     Hrubé mzdy</t>
  </si>
  <si>
    <t>52111000     hrubé mzdy</t>
  </si>
  <si>
    <t>52114     Půjčeno počítačem - SW VEMA</t>
  </si>
  <si>
    <t>52114000     půjčeno počítačem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</si>
  <si>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</si>
  <si>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</si>
  <si>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</si>
  <si>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</si>
  <si>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</si>
  <si>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</si>
  <si>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</si>
  <si>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</si>
  <si>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</si>
  <si>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</si>
  <si>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</si>
  <si>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</si>
  <si>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</si>
  <si>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</si>
  <si>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</si>
  <si>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</si>
  <si>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</si>
  <si>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</si>
  <si>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</si>
  <si>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</si>
  <si>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</si>
  <si>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</si>
  <si>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</si>
  <si>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</si>
  <si>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</si>
  <si>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</si>
  <si>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</si>
  <si>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</si>
  <si>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</si>
  <si>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</si>
  <si>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</si>
  <si>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</si>
  <si>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</si>
  <si>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</si>
  <si>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</si>
  <si>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</si>
  <si>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</si>
  <si>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</si>
  <si>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55801081     DDHM - zdravotnický a laboratorní (finanční dary)</t>
  </si>
  <si>
    <t>55804     DDHM - výpočetní technika</t>
  </si>
  <si>
    <t>55804081     DDHM - výpočetní technika (finanční dary)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</si>
  <si>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</si>
  <si>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</si>
  <si>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</si>
  <si>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</si>
  <si>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55806080     DDHM ostatní (věcné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</si>
  <si>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</si>
  <si>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</si>
  <si>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</si>
  <si>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</si>
  <si>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</si>
  <si>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</si>
  <si>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</si>
  <si>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</si>
  <si>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60210323     zdr.služby - státní orgány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</si>
  <si>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</si>
  <si>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</si>
  <si>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</si>
  <si>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</si>
  <si>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</si>
  <si>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</si>
  <si>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</si>
  <si>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</si>
  <si>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</si>
  <si>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</si>
  <si>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</si>
  <si>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</si>
  <si>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</si>
  <si>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</si>
  <si>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</si>
  <si>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</si>
  <si>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</si>
  <si>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</si>
  <si>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</si>
  <si>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</si>
  <si>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</si>
  <si>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</si>
  <si>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</si>
  <si>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</si>
  <si>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</si>
  <si>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</si>
  <si>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64908044     náhrady od pojišť. (majetek)</t>
  </si>
  <si>
    <t>64924     Ostatní služby - mimo zdrav.výkony  FAKTURACE</t>
  </si>
  <si>
    <t>64924442     telekom.služby, soukr. hovory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</si>
  <si>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</si>
  <si>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</si>
  <si>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</si>
  <si>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</si>
  <si>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</si>
  <si>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</si>
  <si>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</si>
  <si>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</si>
  <si>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</si>
  <si>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</si>
  <si>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</si>
  <si>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</si>
  <si>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</si>
  <si>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</si>
  <si>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</si>
  <si>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</si>
  <si>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</si>
  <si>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</si>
  <si>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</si>
  <si>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</si>
  <si>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</si>
  <si>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</si>
  <si>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</si>
  <si>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</si>
  <si>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30</t>
  </si>
  <si>
    <t>Oddělení geriatrie</t>
  </si>
  <si>
    <t/>
  </si>
  <si>
    <t>Oddělení geriatrie Celkem</t>
  </si>
  <si>
    <t>SumaKL</t>
  </si>
  <si>
    <t>3001</t>
  </si>
  <si>
    <t>vedení klinického pracoviště</t>
  </si>
  <si>
    <t>vedení klinického pracoviště Celkem</t>
  </si>
  <si>
    <t>SumaNS</t>
  </si>
  <si>
    <t>mezeraNS</t>
  </si>
  <si>
    <t>3011</t>
  </si>
  <si>
    <t>lůžkové oddělení 46, 47</t>
  </si>
  <si>
    <t>lůžkové oddělení 46, 47 Celkem</t>
  </si>
  <si>
    <t>3021</t>
  </si>
  <si>
    <t>ambulance</t>
  </si>
  <si>
    <t>ambulance Celkem</t>
  </si>
  <si>
    <t>50113001</t>
  </si>
  <si>
    <t>112181</t>
  </si>
  <si>
    <t>12181</t>
  </si>
  <si>
    <t>GLIMEPIRID SANDOZ 4 MG TABLETY</t>
  </si>
  <si>
    <t>POR TBL NOB 30X4MG</t>
  </si>
  <si>
    <t>159942</t>
  </si>
  <si>
    <t>59942</t>
  </si>
  <si>
    <t>PROPANORM 150MG</t>
  </si>
  <si>
    <t>TBL OBD 50X150MG</t>
  </si>
  <si>
    <t>164797</t>
  </si>
  <si>
    <t>64797</t>
  </si>
  <si>
    <t>KAMIREN 4</t>
  </si>
  <si>
    <t>TBL 30X4MG</t>
  </si>
  <si>
    <t>850010</t>
  </si>
  <si>
    <t>149543</t>
  </si>
  <si>
    <t>CLOPIDOGREL APOTEX 75 MG</t>
  </si>
  <si>
    <t>POR TBL FLM 30X75MG</t>
  </si>
  <si>
    <t>171950</t>
  </si>
  <si>
    <t>71950</t>
  </si>
  <si>
    <t>ISOPTIN SR 240</t>
  </si>
  <si>
    <t>TBL OBD 30X240MG</t>
  </si>
  <si>
    <t>192608</t>
  </si>
  <si>
    <t>92608</t>
  </si>
  <si>
    <t>HUMULIN R CARTRIDGE</t>
  </si>
  <si>
    <t>INJ 5X3ML/300UT</t>
  </si>
  <si>
    <t>845493</t>
  </si>
  <si>
    <t>105844</t>
  </si>
  <si>
    <t>MIRTAZAPIN ORION 15 MG</t>
  </si>
  <si>
    <t>POR TBL DIS 30X15MG</t>
  </si>
  <si>
    <t>850448</t>
  </si>
  <si>
    <t>129827</t>
  </si>
  <si>
    <t>APO-QUETIAPIN 25 MG</t>
  </si>
  <si>
    <t>POR TBL FLM 30X25MG</t>
  </si>
  <si>
    <t>176193</t>
  </si>
  <si>
    <t>REQUIP-MODUTAB 4 MG</t>
  </si>
  <si>
    <t>POR TBL PRO 28X4MG</t>
  </si>
  <si>
    <t>849482</t>
  </si>
  <si>
    <t>129829</t>
  </si>
  <si>
    <t>APO-QUETIAPIN 100 MG</t>
  </si>
  <si>
    <t>POR TBL FLM 30X100MG</t>
  </si>
  <si>
    <t>850190</t>
  </si>
  <si>
    <t>129831</t>
  </si>
  <si>
    <t>APO-QUETIAPIN 200 MG</t>
  </si>
  <si>
    <t>POR TBL FLM 30X200MG</t>
  </si>
  <si>
    <t>187425</t>
  </si>
  <si>
    <t>LETROX 50</t>
  </si>
  <si>
    <t>POR TBL NOB 100X50RG II</t>
  </si>
  <si>
    <t>169714</t>
  </si>
  <si>
    <t>LETROX 125</t>
  </si>
  <si>
    <t>POR TBL NOB 100X125MCG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</si>
  <si>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</si>
  <si>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</si>
  <si>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</si>
  <si>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</si>
  <si>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</si>
  <si>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</si>
  <si>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</si>
  <si>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</si>
  <si>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</si>
  <si>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</si>
  <si>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</si>
  <si>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51367</t>
  </si>
  <si>
    <t>INF SOL 10X250MLPELAH</t>
  </si>
  <si>
    <t>51383</t>
  </si>
  <si>
    <t>INF SOL 10X500MLPELAH</t>
  </si>
  <si>
    <t>100168</t>
  </si>
  <si>
    <t>168</t>
  </si>
  <si>
    <t>HYDROCHLOROTHIAZID LECIVA</t>
  </si>
  <si>
    <t>TBL 20X25MG</t>
  </si>
  <si>
    <t>100269</t>
  </si>
  <si>
    <t>269</t>
  </si>
  <si>
    <t>PREDNISON 5 LECIVA</t>
  </si>
  <si>
    <t>TBL 20X5MG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</si>
  <si>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</si>
  <si>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</si>
  <si>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</si>
  <si>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</si>
  <si>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</si>
  <si>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</si>
  <si>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</si>
  <si>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</si>
  <si>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</si>
  <si>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</si>
  <si>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</si>
  <si>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</si>
  <si>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</si>
  <si>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</si>
  <si>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</si>
  <si>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</si>
  <si>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</si>
  <si>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</si>
  <si>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</si>
  <si>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100643</t>
  </si>
  <si>
    <t>643</t>
  </si>
  <si>
    <t>VITAMIN B12 LECIVA 1000RG</t>
  </si>
  <si>
    <t>INJ 5X1ML/1000RG</t>
  </si>
  <si>
    <t>100720</t>
  </si>
  <si>
    <t>720</t>
  </si>
  <si>
    <t>KANAVIT</t>
  </si>
  <si>
    <t>GTT 1X5ML 20MG/ML</t>
  </si>
  <si>
    <t>100802</t>
  </si>
  <si>
    <t>802</t>
  </si>
  <si>
    <t>OPHTHALMO-SEPTONEX</t>
  </si>
  <si>
    <t>GTT OPH 1X10ML</t>
  </si>
  <si>
    <t>100835</t>
  </si>
  <si>
    <t>835</t>
  </si>
  <si>
    <t>CALCIUM PANTHOTEN. SLOVAKOFARMA</t>
  </si>
  <si>
    <t>UNG 1X30GM</t>
  </si>
  <si>
    <t>100876</t>
  </si>
  <si>
    <t>876</t>
  </si>
  <si>
    <t>UNG OPH 1X5GM</t>
  </si>
  <si>
    <t>100889</t>
  </si>
  <si>
    <t>889</t>
  </si>
  <si>
    <t>PITYOL</t>
  </si>
  <si>
    <t>101290</t>
  </si>
  <si>
    <t>1290</t>
  </si>
  <si>
    <t>DIAPREL MR</t>
  </si>
  <si>
    <t>TBL RET 60X30MG</t>
  </si>
  <si>
    <t>101328</t>
  </si>
  <si>
    <t>1328</t>
  </si>
  <si>
    <t>DOPEGYT</t>
  </si>
  <si>
    <t>TBL 50X250MG</t>
  </si>
  <si>
    <t>101710</t>
  </si>
  <si>
    <t>1710</t>
  </si>
  <si>
    <t>MILURIT 300</t>
  </si>
  <si>
    <t>TBL 30X300MG</t>
  </si>
  <si>
    <t>102133</t>
  </si>
  <si>
    <t>2133</t>
  </si>
  <si>
    <t>FUROSEMID BIOTIKA</t>
  </si>
  <si>
    <t>INJ 5X2ML/20MG</t>
  </si>
  <si>
    <t>102420</t>
  </si>
  <si>
    <t>2420</t>
  </si>
  <si>
    <t>PANCREOLAN FORTE</t>
  </si>
  <si>
    <t>TBL ENT 30X220MG</t>
  </si>
  <si>
    <t>102478</t>
  </si>
  <si>
    <t>2478</t>
  </si>
  <si>
    <t>DIAZEPAM SLOVAKOFARMA</t>
  </si>
  <si>
    <t>TBL 20X10MG</t>
  </si>
  <si>
    <t>102479</t>
  </si>
  <si>
    <t>2479</t>
  </si>
  <si>
    <t>DITHIADEN</t>
  </si>
  <si>
    <t>TBL 20X2MG</t>
  </si>
  <si>
    <t>102486</t>
  </si>
  <si>
    <t>2486</t>
  </si>
  <si>
    <t>KALIUM CHLORATUM LECIVA 7.5%</t>
  </si>
  <si>
    <t>INJ 5X10ML 7.5%</t>
  </si>
  <si>
    <t>102537</t>
  </si>
  <si>
    <t>2537</t>
  </si>
  <si>
    <t>HALOPERIDOL</t>
  </si>
  <si>
    <t>TBL 50X1.5MG</t>
  </si>
  <si>
    <t>102538</t>
  </si>
  <si>
    <t>2538</t>
  </si>
  <si>
    <t>INJ 5X1ML/5MG</t>
  </si>
  <si>
    <t>102679</t>
  </si>
  <si>
    <t>2679</t>
  </si>
  <si>
    <t>BERODUAL N</t>
  </si>
  <si>
    <t>INH SOL PSS 200DÁV</t>
  </si>
  <si>
    <t>102785</t>
  </si>
  <si>
    <t>2785</t>
  </si>
  <si>
    <t>FUROSEMID SLOVAKOFARMA FORTE</t>
  </si>
  <si>
    <t>TBL 10X250MG</t>
  </si>
  <si>
    <t>102871</t>
  </si>
  <si>
    <t>2871</t>
  </si>
  <si>
    <t>VIREGYT-K</t>
  </si>
  <si>
    <t>CPS 50X100MG</t>
  </si>
  <si>
    <t>102949</t>
  </si>
  <si>
    <t>2949</t>
  </si>
  <si>
    <t>ATENOLOL AL 50</t>
  </si>
  <si>
    <t>POR TBL NOB 30X50MG</t>
  </si>
  <si>
    <t>103423</t>
  </si>
  <si>
    <t>3423</t>
  </si>
  <si>
    <t>AKTIFERRIN COMPOSITUM</t>
  </si>
  <si>
    <t>CPS 30</t>
  </si>
  <si>
    <t>103542</t>
  </si>
  <si>
    <t>3542</t>
  </si>
  <si>
    <t>DIGOXIN 0.250 LECIVA</t>
  </si>
  <si>
    <t>TBL 30X0.25MG</t>
  </si>
  <si>
    <t>103550</t>
  </si>
  <si>
    <t>3550</t>
  </si>
  <si>
    <t>VEROSPIRON</t>
  </si>
  <si>
    <t>103575</t>
  </si>
  <si>
    <t>3575</t>
  </si>
  <si>
    <t>HEPAROID LECIVA</t>
  </si>
  <si>
    <t>103645</t>
  </si>
  <si>
    <t>3645</t>
  </si>
  <si>
    <t>DIMEXOL</t>
  </si>
  <si>
    <t>TBL 30X200MG</t>
  </si>
  <si>
    <t>104343</t>
  </si>
  <si>
    <t>4343</t>
  </si>
  <si>
    <t>PARALEN</t>
  </si>
  <si>
    <t>SUP 5X500MG</t>
  </si>
  <si>
    <t>104361</t>
  </si>
  <si>
    <t>4361</t>
  </si>
  <si>
    <t>ANAVENOL</t>
  </si>
  <si>
    <t>DRG 60X32MG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</si>
  <si>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</si>
  <si>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</si>
  <si>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</si>
  <si>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</si>
  <si>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</si>
  <si>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</si>
  <si>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</si>
  <si>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</si>
  <si>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109205</t>
  </si>
  <si>
    <t>9205</t>
  </si>
  <si>
    <t>ISOPTIN 80</t>
  </si>
  <si>
    <t>TBL OBD 50X80MG</t>
  </si>
  <si>
    <t>110502</t>
  </si>
  <si>
    <t>10502</t>
  </si>
  <si>
    <t>ENTEROL</t>
  </si>
  <si>
    <t>POR CPS DUR10X250MG</t>
  </si>
  <si>
    <t>111671</t>
  </si>
  <si>
    <t>11671</t>
  </si>
  <si>
    <t>PLASMALYTE ROZTOK</t>
  </si>
  <si>
    <t>INF SOL 10X1000ML</t>
  </si>
  <si>
    <t>111696</t>
  </si>
  <si>
    <t>11696</t>
  </si>
  <si>
    <t>PLASMALYTE ROZTOK S GLUKOZOU 5%</t>
  </si>
  <si>
    <t>112770</t>
  </si>
  <si>
    <t>12770</t>
  </si>
  <si>
    <t>YAL</t>
  </si>
  <si>
    <t>SOL 2X67.5ML</t>
  </si>
  <si>
    <t>112894</t>
  </si>
  <si>
    <t>12894</t>
  </si>
  <si>
    <t>AULIN</t>
  </si>
  <si>
    <t>GRA 15X100MG(SACKY)</t>
  </si>
  <si>
    <t>113808</t>
  </si>
  <si>
    <t>13808</t>
  </si>
  <si>
    <t>URSOSAN</t>
  </si>
  <si>
    <t>POR CPSDUR100X250MG</t>
  </si>
  <si>
    <t>114075</t>
  </si>
  <si>
    <t>14075</t>
  </si>
  <si>
    <t>DETRALEX</t>
  </si>
  <si>
    <t>POR TBL FLM 60</t>
  </si>
  <si>
    <t>114811</t>
  </si>
  <si>
    <t>14811</t>
  </si>
  <si>
    <t>KREON 25 000</t>
  </si>
  <si>
    <t>POR CPS DUR 50</t>
  </si>
  <si>
    <t>114937</t>
  </si>
  <si>
    <t>14937</t>
  </si>
  <si>
    <t>ROCALTROL 0.25 MCG</t>
  </si>
  <si>
    <t>POR CPSMOL30X0.25RG</t>
  </si>
  <si>
    <t>114957</t>
  </si>
  <si>
    <t>14957</t>
  </si>
  <si>
    <t>RIVOTRIL 0.5 MG</t>
  </si>
  <si>
    <t>TBL 50X0.5MG</t>
  </si>
  <si>
    <t>115140</t>
  </si>
  <si>
    <t>15140</t>
  </si>
  <si>
    <t>TARKA 240/4 MG TBL.</t>
  </si>
  <si>
    <t>POR TBL RET 28</t>
  </si>
  <si>
    <t>115373</t>
  </si>
  <si>
    <t>15373</t>
  </si>
  <si>
    <t>SIMEPAR</t>
  </si>
  <si>
    <t>POR CPS DUR 40X70MG</t>
  </si>
  <si>
    <t>116055</t>
  </si>
  <si>
    <t>16055</t>
  </si>
  <si>
    <t>LESCOL XL</t>
  </si>
  <si>
    <t>POR TBL PRO 28X80MG</t>
  </si>
  <si>
    <t>116439</t>
  </si>
  <si>
    <t>16439</t>
  </si>
  <si>
    <t>LOMIR SRO</t>
  </si>
  <si>
    <t>POR CPS PRO 30X5MG</t>
  </si>
  <si>
    <t>117189</t>
  </si>
  <si>
    <t>17189</t>
  </si>
  <si>
    <t>KALIUM CHLORATUM BIOMEDICA</t>
  </si>
  <si>
    <t>POR TBLFLM100X500MG</t>
  </si>
  <si>
    <t>119378</t>
  </si>
  <si>
    <t>19378</t>
  </si>
  <si>
    <t>FAKTU</t>
  </si>
  <si>
    <t>RCT SUP 20</t>
  </si>
  <si>
    <t>119571</t>
  </si>
  <si>
    <t>19571</t>
  </si>
  <si>
    <t>LAGOSA</t>
  </si>
  <si>
    <t>DRG 100X150MG</t>
  </si>
  <si>
    <t>124067</t>
  </si>
  <si>
    <t>HYDROCORTISON VUAB 100 MG</t>
  </si>
  <si>
    <t>INJ PLV SOL 1X100MG</t>
  </si>
  <si>
    <t>125366</t>
  </si>
  <si>
    <t>25366</t>
  </si>
  <si>
    <t>HELICID 20 ZENTIVA</t>
  </si>
  <si>
    <t>POR CPS ETD 90X20MG</t>
  </si>
  <si>
    <t>126578</t>
  </si>
  <si>
    <t>26578</t>
  </si>
  <si>
    <t>MICARDISPLUS 80/12.5 MG</t>
  </si>
  <si>
    <t>POR TBL NOB 28</t>
  </si>
  <si>
    <t>127542</t>
  </si>
  <si>
    <t>27542</t>
  </si>
  <si>
    <t>LUMIGAN 0.3 MG/ML</t>
  </si>
  <si>
    <t>OPH GTT SOL 1X3ML</t>
  </si>
  <si>
    <t>130434</t>
  </si>
  <si>
    <t>30434</t>
  </si>
  <si>
    <t>TBL 100X25MG</t>
  </si>
  <si>
    <t>131536</t>
  </si>
  <si>
    <t>31536</t>
  </si>
  <si>
    <t>BETALOC ZOK 25 MG</t>
  </si>
  <si>
    <t>TBL RET 100X25MG</t>
  </si>
  <si>
    <t>132225</t>
  </si>
  <si>
    <t>32225</t>
  </si>
  <si>
    <t>TBL RET 28X25MG</t>
  </si>
  <si>
    <t>132393</t>
  </si>
  <si>
    <t>32393</t>
  </si>
  <si>
    <t>SPIRIVA</t>
  </si>
  <si>
    <t>INH PLV CPS 30X18RG</t>
  </si>
  <si>
    <t>132917</t>
  </si>
  <si>
    <t>32917</t>
  </si>
  <si>
    <t>PREDUCTAL MR</t>
  </si>
  <si>
    <t>POR TBL RET 60X35MG</t>
  </si>
  <si>
    <t>132992</t>
  </si>
  <si>
    <t>32992</t>
  </si>
  <si>
    <t>ATROVENT N</t>
  </si>
  <si>
    <t>INH SOL PSS200X20RG</t>
  </si>
  <si>
    <t>144305</t>
  </si>
  <si>
    <t>44305</t>
  </si>
  <si>
    <t>EUPHYLLIN CR N 200</t>
  </si>
  <si>
    <t>CPS RET 50X200MG</t>
  </si>
  <si>
    <t>145310</t>
  </si>
  <si>
    <t>45310</t>
  </si>
  <si>
    <t>ANACID</t>
  </si>
  <si>
    <t>SUS 12X5ML(SACKY)</t>
  </si>
  <si>
    <t>145499</t>
  </si>
  <si>
    <t>45499</t>
  </si>
  <si>
    <t>BETALOC ZOK 100 MG</t>
  </si>
  <si>
    <t>TBL RET 30X100MG</t>
  </si>
  <si>
    <t>146117</t>
  </si>
  <si>
    <t>IBALGIN KRÉM 50G</t>
  </si>
  <si>
    <t>DRM CRM 1X50GM</t>
  </si>
  <si>
    <t>146755</t>
  </si>
  <si>
    <t>46755</t>
  </si>
  <si>
    <t>VEROSPIRON 50MG</t>
  </si>
  <si>
    <t>CPS 30X50MG</t>
  </si>
  <si>
    <t>146964</t>
  </si>
  <si>
    <t>46964</t>
  </si>
  <si>
    <t>RISPERDAL 1MG</t>
  </si>
  <si>
    <t>TBL OBD 20X1MG</t>
  </si>
  <si>
    <t>147193</t>
  </si>
  <si>
    <t>47193</t>
  </si>
  <si>
    <t>HUMULIN R 100 M.J./ML</t>
  </si>
  <si>
    <t>INJ 1X10ML/1KU</t>
  </si>
  <si>
    <t>147476</t>
  </si>
  <si>
    <t>47476</t>
  </si>
  <si>
    <t>LORADUR</t>
  </si>
  <si>
    <t>POR TBL NOB 50</t>
  </si>
  <si>
    <t>147478</t>
  </si>
  <si>
    <t>47478</t>
  </si>
  <si>
    <t>LORADUR MITE</t>
  </si>
  <si>
    <t>147670</t>
  </si>
  <si>
    <t>47670</t>
  </si>
  <si>
    <t>LACIPIL 4 MG</t>
  </si>
  <si>
    <t>POR TBL FLM 28X4MG</t>
  </si>
  <si>
    <t>148578</t>
  </si>
  <si>
    <t>48578</t>
  </si>
  <si>
    <t>TIAPRIDAL</t>
  </si>
  <si>
    <t>POR TBLNOB 50X100MG</t>
  </si>
  <si>
    <t>148888</t>
  </si>
  <si>
    <t>48888</t>
  </si>
  <si>
    <t>ATARALGIN</t>
  </si>
  <si>
    <t>POR TBL NOB 20</t>
  </si>
  <si>
    <t>149012</t>
  </si>
  <si>
    <t>49012</t>
  </si>
  <si>
    <t>SOTAHEXAL 80</t>
  </si>
  <si>
    <t>POR TBL NOB 20X80MG</t>
  </si>
  <si>
    <t>149013</t>
  </si>
  <si>
    <t>49013</t>
  </si>
  <si>
    <t>POR TBL NOB 50X80MG</t>
  </si>
  <si>
    <t>149017</t>
  </si>
  <si>
    <t>49017</t>
  </si>
  <si>
    <t>GUTTALAX</t>
  </si>
  <si>
    <t>POR GTT SOL 1X15ML</t>
  </si>
  <si>
    <t>149317</t>
  </si>
  <si>
    <t>49317</t>
  </si>
  <si>
    <t>CALCIUM GLUCONICUM 10% B.BRAUN</t>
  </si>
  <si>
    <t>INJ SOL 20X10ML</t>
  </si>
  <si>
    <t>149560</t>
  </si>
  <si>
    <t>49560</t>
  </si>
  <si>
    <t>MOLSIHEXAL RETARD</t>
  </si>
  <si>
    <t>TBL RET 30X8MG</t>
  </si>
  <si>
    <t>150117</t>
  </si>
  <si>
    <t>50117</t>
  </si>
  <si>
    <t>TRIASYN 5/5 MG</t>
  </si>
  <si>
    <t>POR TBL RET 30</t>
  </si>
  <si>
    <t>150335</t>
  </si>
  <si>
    <t>50335</t>
  </si>
  <si>
    <t>ALGIFEN NEO</t>
  </si>
  <si>
    <t>POR GTT SOL 1X25ML</t>
  </si>
  <si>
    <t>152266</t>
  </si>
  <si>
    <t>52266</t>
  </si>
  <si>
    <t>INFADOLAN</t>
  </si>
  <si>
    <t>DRM UNG 1X30GM</t>
  </si>
  <si>
    <t>154150</t>
  </si>
  <si>
    <t>54150</t>
  </si>
  <si>
    <t>EGILOK 25MG</t>
  </si>
  <si>
    <t>TBL 60X25MG</t>
  </si>
  <si>
    <t>154424</t>
  </si>
  <si>
    <t>54424</t>
  </si>
  <si>
    <t>PLAQUENIL</t>
  </si>
  <si>
    <t>TBL OBD 60X200MG</t>
  </si>
  <si>
    <t>154534</t>
  </si>
  <si>
    <t>54534</t>
  </si>
  <si>
    <t>PANZYTRAT 25000</t>
  </si>
  <si>
    <t>CPS 50 (SKLO)</t>
  </si>
  <si>
    <t>155823</t>
  </si>
  <si>
    <t>55823</t>
  </si>
  <si>
    <t>TBL OBD 20X500MG</t>
  </si>
  <si>
    <t>155947</t>
  </si>
  <si>
    <t>55947</t>
  </si>
  <si>
    <t>OPHTAL LIQ 2X50ML</t>
  </si>
  <si>
    <t>156807</t>
  </si>
  <si>
    <t>56807</t>
  </si>
  <si>
    <t>FURORESE 125</t>
  </si>
  <si>
    <t>TBL 30X125MG</t>
  </si>
  <si>
    <t>156810</t>
  </si>
  <si>
    <t>56810</t>
  </si>
  <si>
    <t>FURORESE 250</t>
  </si>
  <si>
    <t>TBL 20X250MG</t>
  </si>
  <si>
    <t>156811</t>
  </si>
  <si>
    <t>56811</t>
  </si>
  <si>
    <t>156992</t>
  </si>
  <si>
    <t>56992</t>
  </si>
  <si>
    <t>CODEIN SLOVAKOFARMA 15MG</t>
  </si>
  <si>
    <t>TBL 10X15MG-BLISTR</t>
  </si>
  <si>
    <t>156993</t>
  </si>
  <si>
    <t>56993</t>
  </si>
  <si>
    <t>CODEIN SLOVAKOFARMA 30MG</t>
  </si>
  <si>
    <t>TBL 10X30MG-BLISTR</t>
  </si>
  <si>
    <t>157396</t>
  </si>
  <si>
    <t>57396</t>
  </si>
  <si>
    <t>ACC LONG</t>
  </si>
  <si>
    <t>TBL EFF 20X600MG</t>
  </si>
  <si>
    <t>157525</t>
  </si>
  <si>
    <t>57525</t>
  </si>
  <si>
    <t>MYDOCALM 150MG</t>
  </si>
  <si>
    <t>TBL OBD 30X150MG</t>
  </si>
  <si>
    <t>157586</t>
  </si>
  <si>
    <t>57586</t>
  </si>
  <si>
    <t>ESPUMISAN</t>
  </si>
  <si>
    <t>PORCPSMOL50X40MG-BL</t>
  </si>
  <si>
    <t>158037</t>
  </si>
  <si>
    <t>58037</t>
  </si>
  <si>
    <t>BETALOC ZOK 50MG</t>
  </si>
  <si>
    <t>TBL RET 30X50MG</t>
  </si>
  <si>
    <t>158249</t>
  </si>
  <si>
    <t>58249</t>
  </si>
  <si>
    <t>GUAJACURAN « 5 % INJ</t>
  </si>
  <si>
    <t>158827</t>
  </si>
  <si>
    <t>58827</t>
  </si>
  <si>
    <t>FORTRANS</t>
  </si>
  <si>
    <t>PLV 1X4(SACKY)</t>
  </si>
  <si>
    <t>159941</t>
  </si>
  <si>
    <t>59941</t>
  </si>
  <si>
    <t>SMECTA</t>
  </si>
  <si>
    <t>PLV POR 1X30SACKU</t>
  </si>
  <si>
    <t>162320</t>
  </si>
  <si>
    <t>62320</t>
  </si>
  <si>
    <t>BETADINE</t>
  </si>
  <si>
    <t>UNG 1X20GM</t>
  </si>
  <si>
    <t>162859</t>
  </si>
  <si>
    <t>ASPIRIN PROTECT 100</t>
  </si>
  <si>
    <t>POR TBL ENT 98X100MG</t>
  </si>
  <si>
    <t>164881</t>
  </si>
  <si>
    <t>64881</t>
  </si>
  <si>
    <t>BEROTEC N 100 MCG</t>
  </si>
  <si>
    <t>INH SOL PSS200 DAV</t>
  </si>
  <si>
    <t>166015</t>
  </si>
  <si>
    <t>66015</t>
  </si>
  <si>
    <t>ENELBIN 100 RETARD</t>
  </si>
  <si>
    <t>TBL RET 100X100MG</t>
  </si>
  <si>
    <t>166555</t>
  </si>
  <si>
    <t>66555</t>
  </si>
  <si>
    <t>MAGNOSOLV</t>
  </si>
  <si>
    <t>GRA 30X6.1GM(SACKY)</t>
  </si>
  <si>
    <t>169623</t>
  </si>
  <si>
    <t>KAPIDIN 10 MG</t>
  </si>
  <si>
    <t>POR TBL FLM 30X10MG</t>
  </si>
  <si>
    <t>176064</t>
  </si>
  <si>
    <t>76064</t>
  </si>
  <si>
    <t>ACIDUM FOLICUM LECIVA</t>
  </si>
  <si>
    <t>DRG 30X10MG</t>
  </si>
  <si>
    <t>176155</t>
  </si>
  <si>
    <t>76155</t>
  </si>
  <si>
    <t>CORVATON FORTE</t>
  </si>
  <si>
    <t>176496</t>
  </si>
  <si>
    <t>76496</t>
  </si>
  <si>
    <t>BERODUAL</t>
  </si>
  <si>
    <t>INH LIQ 1X20ML</t>
  </si>
  <si>
    <t>176650</t>
  </si>
  <si>
    <t>76650</t>
  </si>
  <si>
    <t>AFONILUM SR 250MG</t>
  </si>
  <si>
    <t>CPS 50X250MG</t>
  </si>
  <si>
    <t>180058</t>
  </si>
  <si>
    <t>80058</t>
  </si>
  <si>
    <t>SECTRAL 400</t>
  </si>
  <si>
    <t>TBL OBD 30X400MG</t>
  </si>
  <si>
    <t>183270</t>
  </si>
  <si>
    <t>83270</t>
  </si>
  <si>
    <t>EBRANTIL 30 RETARD</t>
  </si>
  <si>
    <t>POR CPS PRO 50X30MG</t>
  </si>
  <si>
    <t>183272</t>
  </si>
  <si>
    <t>83272</t>
  </si>
  <si>
    <t>EBRANTIL 60 RETARD</t>
  </si>
  <si>
    <t>POR CPS PRO 50X60MG</t>
  </si>
  <si>
    <t>183318</t>
  </si>
  <si>
    <t>83318</t>
  </si>
  <si>
    <t>DIGOXIN 0.125 LECIVA</t>
  </si>
  <si>
    <t>TBL 30X0.125MG</t>
  </si>
  <si>
    <t>184090</t>
  </si>
  <si>
    <t>84090</t>
  </si>
  <si>
    <t>DEXAMED</t>
  </si>
  <si>
    <t>INJ 10X2ML/8MG</t>
  </si>
  <si>
    <t>184284</t>
  </si>
  <si>
    <t>CONCOR COMBI 5 MG/5 MG</t>
  </si>
  <si>
    <t>POR TBL NOB 30</t>
  </si>
  <si>
    <t>184700</t>
  </si>
  <si>
    <t>84700</t>
  </si>
  <si>
    <t>OTOBACID N</t>
  </si>
  <si>
    <t>AUR GTT SOL 1X5ML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</si>
  <si>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</si>
  <si>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</si>
  <si>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</si>
  <si>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</si>
  <si>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</si>
  <si>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</si>
  <si>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</si>
  <si>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</si>
  <si>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188219</t>
  </si>
  <si>
    <t>88219</t>
  </si>
  <si>
    <t>TBL 30X3MG</t>
  </si>
  <si>
    <t>188356</t>
  </si>
  <si>
    <t>88356</t>
  </si>
  <si>
    <t>CARDILAN</t>
  </si>
  <si>
    <t>TBL 100X175MG</t>
  </si>
  <si>
    <t>188630</t>
  </si>
  <si>
    <t>88630</t>
  </si>
  <si>
    <t>TBL.MAGNESII LACTICI 0.5 GLO</t>
  </si>
  <si>
    <t>TBL 100X500MG</t>
  </si>
  <si>
    <t>189212</t>
  </si>
  <si>
    <t>89212</t>
  </si>
  <si>
    <t>INJECTIO PROCAIN.CHLOR.0.2% ARD</t>
  </si>
  <si>
    <t>INJ 1X200ML 0.2%</t>
  </si>
  <si>
    <t>191587</t>
  </si>
  <si>
    <t>91587</t>
  </si>
  <si>
    <t>DOLGIT</t>
  </si>
  <si>
    <t>CRM 1X50GM/2.5GM</t>
  </si>
  <si>
    <t>191836</t>
  </si>
  <si>
    <t>91836</t>
  </si>
  <si>
    <t>TORECAN</t>
  </si>
  <si>
    <t>INJ 5X1ML/6.5MG</t>
  </si>
  <si>
    <t>192351</t>
  </si>
  <si>
    <t>92351</t>
  </si>
  <si>
    <t>ATROVENT 0.025%</t>
  </si>
  <si>
    <t>INH SOL 1X20ML</t>
  </si>
  <si>
    <t>192839</t>
  </si>
  <si>
    <t>VERAL NEO 1% GEL</t>
  </si>
  <si>
    <t>DRM GEL 1X50GM II</t>
  </si>
  <si>
    <t>192840</t>
  </si>
  <si>
    <t>DRM GEL 1X100GM II</t>
  </si>
  <si>
    <t>192853</t>
  </si>
  <si>
    <t>LOPERON CPS</t>
  </si>
  <si>
    <t>POR CPS DUR 20X2MG</t>
  </si>
  <si>
    <t>193104</t>
  </si>
  <si>
    <t>93104</t>
  </si>
  <si>
    <t>DEGAN</t>
  </si>
  <si>
    <t>TBL 40X10MG</t>
  </si>
  <si>
    <t>193746</t>
  </si>
  <si>
    <t>93746</t>
  </si>
  <si>
    <t>HEPARIN LECIVA</t>
  </si>
  <si>
    <t>INJ 1X10ML/50KU</t>
  </si>
  <si>
    <t>194248</t>
  </si>
  <si>
    <t>94248</t>
  </si>
  <si>
    <t>ZOLPIDEM-RATIOPHARM 10 MG</t>
  </si>
  <si>
    <t>POR TBL FLM 10X10MG</t>
  </si>
  <si>
    <t>194292</t>
  </si>
  <si>
    <t>94292</t>
  </si>
  <si>
    <t>POR TBL FLM 20X10MG</t>
  </si>
  <si>
    <t>196118</t>
  </si>
  <si>
    <t>96118</t>
  </si>
  <si>
    <t>VESSEL DUE F</t>
  </si>
  <si>
    <t>CPS 50X250LSU</t>
  </si>
  <si>
    <t>196190</t>
  </si>
  <si>
    <t>96190</t>
  </si>
  <si>
    <t>MONOSAN 20MG</t>
  </si>
  <si>
    <t>TBL 30X20MG</t>
  </si>
  <si>
    <t>196303</t>
  </si>
  <si>
    <t>96303</t>
  </si>
  <si>
    <t>ASCORUTIN (BLISTR)</t>
  </si>
  <si>
    <t>TBL OBD 50</t>
  </si>
  <si>
    <t>196696</t>
  </si>
  <si>
    <t>96696</t>
  </si>
  <si>
    <t>INDAP</t>
  </si>
  <si>
    <t>CPS 30X2.5MG</t>
  </si>
  <si>
    <t>197026</t>
  </si>
  <si>
    <t>97026</t>
  </si>
  <si>
    <t>ENELBIN RETARD</t>
  </si>
  <si>
    <t>TBL OBD 50X100MG</t>
  </si>
  <si>
    <t>197402</t>
  </si>
  <si>
    <t>97402</t>
  </si>
  <si>
    <t>SORBIFER DURULES</t>
  </si>
  <si>
    <t>TBL FC 50X100MG</t>
  </si>
  <si>
    <t>197522</t>
  </si>
  <si>
    <t>97522</t>
  </si>
  <si>
    <t>TBL OBD 30</t>
  </si>
  <si>
    <t>198219</t>
  </si>
  <si>
    <t>98219</t>
  </si>
  <si>
    <t>FURON</t>
  </si>
  <si>
    <t>TBL 50X40MG</t>
  </si>
  <si>
    <t>199295</t>
  </si>
  <si>
    <t>99295</t>
  </si>
  <si>
    <t>ANOPYRIN 100MG</t>
  </si>
  <si>
    <t>TBL 20X100MG</t>
  </si>
  <si>
    <t>199333</t>
  </si>
  <si>
    <t>99333</t>
  </si>
  <si>
    <t>FUROSEMID BIOTIKA FORTE</t>
  </si>
  <si>
    <t>INJ 10X10ML/125MG</t>
  </si>
  <si>
    <t>199680</t>
  </si>
  <si>
    <t>ERDOMED</t>
  </si>
  <si>
    <t>POR CPS DUR 60X300MG</t>
  </si>
  <si>
    <t>840169</t>
  </si>
  <si>
    <t>Indulona  Nechtíková 100g</t>
  </si>
  <si>
    <t>840220</t>
  </si>
  <si>
    <t>Lactobacillus acidophil.cps.75 bez laktózy</t>
  </si>
  <si>
    <t>840464</t>
  </si>
  <si>
    <t>Vitar Soda tbl.150</t>
  </si>
  <si>
    <t>neleč.</t>
  </si>
  <si>
    <t>843905</t>
  </si>
  <si>
    <t>103391</t>
  </si>
  <si>
    <t>MUCOSOLVAN</t>
  </si>
  <si>
    <t>POR GTT SOL+INH SOL 60ML</t>
  </si>
  <si>
    <t>844145</t>
  </si>
  <si>
    <t>56350</t>
  </si>
  <si>
    <t>SPECIES UROLOGICAE PLANTA</t>
  </si>
  <si>
    <t>SPC 20X1.5GM(SÁČKY)</t>
  </si>
  <si>
    <t>844651</t>
  </si>
  <si>
    <t>101205</t>
  </si>
  <si>
    <t>PRESTARIUM NEO</t>
  </si>
  <si>
    <t>POR TBL FLM 30X5MG</t>
  </si>
  <si>
    <t>844738</t>
  </si>
  <si>
    <t>101227</t>
  </si>
  <si>
    <t>PRESTARIUM NEO FORTE</t>
  </si>
  <si>
    <t>844831</t>
  </si>
  <si>
    <t>DIGOXIN ORION INJ</t>
  </si>
  <si>
    <t>INJ SOL 25X1ML/0.25MG</t>
  </si>
  <si>
    <t>844960</t>
  </si>
  <si>
    <t>125114</t>
  </si>
  <si>
    <t>TBL 60X100 MG</t>
  </si>
  <si>
    <t>845008</t>
  </si>
  <si>
    <t>107806</t>
  </si>
  <si>
    <t>AESCIN-TEVA</t>
  </si>
  <si>
    <t>POR TBL FLM 30X20MG</t>
  </si>
  <si>
    <t>845075</t>
  </si>
  <si>
    <t>125641</t>
  </si>
  <si>
    <t>TENAXUM</t>
  </si>
  <si>
    <t>POR TBL NOB 90X1MG</t>
  </si>
  <si>
    <t>845108</t>
  </si>
  <si>
    <t>125595</t>
  </si>
  <si>
    <t>VALSACOR 160 MG</t>
  </si>
  <si>
    <t>POR TBL FLM 28X160MG</t>
  </si>
  <si>
    <t>845220</t>
  </si>
  <si>
    <t>101211</t>
  </si>
  <si>
    <t>POR TBL FLM 90X5MG</t>
  </si>
  <si>
    <t>845369</t>
  </si>
  <si>
    <t>107987</t>
  </si>
  <si>
    <t>ANALGIN</t>
  </si>
  <si>
    <t>INJ SOL 5X5ML</t>
  </si>
  <si>
    <t>845697</t>
  </si>
  <si>
    <t>125599</t>
  </si>
  <si>
    <t>KALNORMIN</t>
  </si>
  <si>
    <t>POR TBL PRO 30X1GM</t>
  </si>
  <si>
    <t>845758</t>
  </si>
  <si>
    <t>280</t>
  </si>
  <si>
    <t>PYRIDOXIN LÉČIVA TBL</t>
  </si>
  <si>
    <t xml:space="preserve">POR TBL NOB 20X20MG </t>
  </si>
  <si>
    <t>846338</t>
  </si>
  <si>
    <t>122685</t>
  </si>
  <si>
    <t>PRESTARIUM NEO COMBI 5mg/1,25mg</t>
  </si>
  <si>
    <t>POR TBL FLM 30</t>
  </si>
  <si>
    <t>846341</t>
  </si>
  <si>
    <t>Indulona Kamilková</t>
  </si>
  <si>
    <t>1x100g</t>
  </si>
  <si>
    <t>846413</t>
  </si>
  <si>
    <t>57585</t>
  </si>
  <si>
    <t>Espumisan cps.100x40mg-blistr</t>
  </si>
  <si>
    <t>0057585</t>
  </si>
  <si>
    <t>846758</t>
  </si>
  <si>
    <t>103387</t>
  </si>
  <si>
    <t>ACC INJEKT</t>
  </si>
  <si>
    <t>INJ SOL 5X3ML/300MG</t>
  </si>
  <si>
    <t>847488</t>
  </si>
  <si>
    <t>107869</t>
  </si>
  <si>
    <t>APO-ALLOPURINOL</t>
  </si>
  <si>
    <t>POR TBL NOB 100X100MG</t>
  </si>
  <si>
    <t>847713</t>
  </si>
  <si>
    <t>125526</t>
  </si>
  <si>
    <t>APO-IBUPROFEN 400 MG</t>
  </si>
  <si>
    <t>POR TBL FLM 100X400MG</t>
  </si>
  <si>
    <t>847871</t>
  </si>
  <si>
    <t>125524</t>
  </si>
  <si>
    <t>APO-AMILZIDE 5/50 MG</t>
  </si>
  <si>
    <t>POR TBL NOB 100X5MG/50MG</t>
  </si>
  <si>
    <t>848569</t>
  </si>
  <si>
    <t>163137</t>
  </si>
  <si>
    <t>VASOCARDIN 50</t>
  </si>
  <si>
    <t>POR TBL NOB 50X50MG</t>
  </si>
  <si>
    <t>848632</t>
  </si>
  <si>
    <t>125315</t>
  </si>
  <si>
    <t>INJ SOL 12X2ML/100MG</t>
  </si>
  <si>
    <t>848930</t>
  </si>
  <si>
    <t>155781</t>
  </si>
  <si>
    <t>GODASAL 100</t>
  </si>
  <si>
    <t>849559</t>
  </si>
  <si>
    <t>125066</t>
  </si>
  <si>
    <t>APO-AMLO 5</t>
  </si>
  <si>
    <t>POR TBL NOB 100X5MG</t>
  </si>
  <si>
    <t>849561</t>
  </si>
  <si>
    <t>125060</t>
  </si>
  <si>
    <t>POR TBL NOB 30X5MG</t>
  </si>
  <si>
    <t>849713</t>
  </si>
  <si>
    <t>125046</t>
  </si>
  <si>
    <t>APO-AMLO 10</t>
  </si>
  <si>
    <t>POR TBL NOB 30X10MG</t>
  </si>
  <si>
    <t>849896</t>
  </si>
  <si>
    <t>134281</t>
  </si>
  <si>
    <t>VALSACOMBI 160 MG/12,5 MG</t>
  </si>
  <si>
    <t>POR TBL FLM 28</t>
  </si>
  <si>
    <t>849941</t>
  </si>
  <si>
    <t>162142</t>
  </si>
  <si>
    <t>PARALEN 500</t>
  </si>
  <si>
    <t>POR TBL NOB 24X500MG</t>
  </si>
  <si>
    <t>850642</t>
  </si>
  <si>
    <t>169673</t>
  </si>
  <si>
    <t>CALTRATE PLUS</t>
  </si>
  <si>
    <t>905098</t>
  </si>
  <si>
    <t>23989</t>
  </si>
  <si>
    <t>DZ OCTENISEPT 1 l</t>
  </si>
  <si>
    <t>930065</t>
  </si>
  <si>
    <t>DZ PRONTOSAN ROZTOK 350ml</t>
  </si>
  <si>
    <t>100489</t>
  </si>
  <si>
    <t>489</t>
  </si>
  <si>
    <t>INJ 5X1ML/10MG</t>
  </si>
  <si>
    <t>100513</t>
  </si>
  <si>
    <t>513</t>
  </si>
  <si>
    <t>NATRIUM CHLORATUM BIOTIKA 10%</t>
  </si>
  <si>
    <t>100536</t>
  </si>
  <si>
    <t>536</t>
  </si>
  <si>
    <t>NORADRENALIN LECIVA</t>
  </si>
  <si>
    <t>100612</t>
  </si>
  <si>
    <t>612</t>
  </si>
  <si>
    <t>SYNTOSTIGMIN</t>
  </si>
  <si>
    <t>INJ 10X1ML/0.5MG</t>
  </si>
  <si>
    <t>102539</t>
  </si>
  <si>
    <t>2539</t>
  </si>
  <si>
    <t>GTT 1X10ML/20MG</t>
  </si>
  <si>
    <t>102546</t>
  </si>
  <si>
    <t>2546</t>
  </si>
  <si>
    <t>MAXITROL</t>
  </si>
  <si>
    <t>SUS OPH 1X5ML</t>
  </si>
  <si>
    <t>102818</t>
  </si>
  <si>
    <t>2818</t>
  </si>
  <si>
    <t>ENDIARON</t>
  </si>
  <si>
    <t>TBL OBD 20X250MG</t>
  </si>
  <si>
    <t>102829</t>
  </si>
  <si>
    <t>2829</t>
  </si>
  <si>
    <t>TRIAMCINOLON LECIVA</t>
  </si>
  <si>
    <t>UNG 1X10GM 0.1%</t>
  </si>
  <si>
    <t>102959</t>
  </si>
  <si>
    <t>2959</t>
  </si>
  <si>
    <t>PRESID 10 MG</t>
  </si>
  <si>
    <t>TBL RET 30X10MG</t>
  </si>
  <si>
    <t>109139</t>
  </si>
  <si>
    <t>9139</t>
  </si>
  <si>
    <t>HEMINEVRIN 300MG</t>
  </si>
  <si>
    <t>CPS 100X300MG</t>
  </si>
  <si>
    <t>109201</t>
  </si>
  <si>
    <t>9201</t>
  </si>
  <si>
    <t>ISOPTIN 40</t>
  </si>
  <si>
    <t>TBL OBD 50X40MG</t>
  </si>
  <si>
    <t>110825</t>
  </si>
  <si>
    <t>10825</t>
  </si>
  <si>
    <t>PALLADONE-SR 2 MG</t>
  </si>
  <si>
    <t>POR CPS PRO 30X2MG</t>
  </si>
  <si>
    <t>111242</t>
  </si>
  <si>
    <t>11242</t>
  </si>
  <si>
    <t>GERATAM 1200</t>
  </si>
  <si>
    <t>TBL OBD 60X1200MG</t>
  </si>
  <si>
    <t>111337</t>
  </si>
  <si>
    <t>11337</t>
  </si>
  <si>
    <t>GERATAM 3G</t>
  </si>
  <si>
    <t>INJ 4X15ML/3GM</t>
  </si>
  <si>
    <t>114479</t>
  </si>
  <si>
    <t>14479</t>
  </si>
  <si>
    <t>TOBRADEX OČNÍ MAST</t>
  </si>
  <si>
    <t>OPH UNG 3.5GM</t>
  </si>
  <si>
    <t>116467</t>
  </si>
  <si>
    <t>16467</t>
  </si>
  <si>
    <t>IMACORT</t>
  </si>
  <si>
    <t>DRM CRM 1X20GM</t>
  </si>
  <si>
    <t>117983</t>
  </si>
  <si>
    <t>17983</t>
  </si>
  <si>
    <t>OXYPHYLLIN</t>
  </si>
  <si>
    <t>TBL 50X100MG</t>
  </si>
  <si>
    <t>121794</t>
  </si>
  <si>
    <t>21794</t>
  </si>
  <si>
    <t>MONOTAB SR</t>
  </si>
  <si>
    <t>POR TBL PRO50X100MG</t>
  </si>
  <si>
    <t>121887</t>
  </si>
  <si>
    <t>21887</t>
  </si>
  <si>
    <t>AKINETON</t>
  </si>
  <si>
    <t>POR TBL NOB 50X2MG</t>
  </si>
  <si>
    <t>124414</t>
  </si>
  <si>
    <t>INDAPAMIDE ORION 1,5 MG</t>
  </si>
  <si>
    <t>POR TBL PRO 30X1.5MG</t>
  </si>
  <si>
    <t>125969</t>
  </si>
  <si>
    <t>25969</t>
  </si>
  <si>
    <t>PROCORALAN 5 MG</t>
  </si>
  <si>
    <t>POR TBL FLM 56X5MG</t>
  </si>
  <si>
    <t>126530</t>
  </si>
  <si>
    <t>26530</t>
  </si>
  <si>
    <t>EXELON 1,5 MG</t>
  </si>
  <si>
    <t>POR CPS DUR 56X1.5MG</t>
  </si>
  <si>
    <t>131089</t>
  </si>
  <si>
    <t>31089</t>
  </si>
  <si>
    <t>NITROMINT 2.6MG</t>
  </si>
  <si>
    <t>TBL RET 60X2.6MG</t>
  </si>
  <si>
    <t>138839</t>
  </si>
  <si>
    <t>DORETA 37,5 MG/325 MG</t>
  </si>
  <si>
    <t>POR TBL FLM 10</t>
  </si>
  <si>
    <t>156779</t>
  </si>
  <si>
    <t>56779</t>
  </si>
  <si>
    <t>GERATAM 800MG</t>
  </si>
  <si>
    <t>TBL OBD 60X800MG</t>
  </si>
  <si>
    <t>157345</t>
  </si>
  <si>
    <t>57345</t>
  </si>
  <si>
    <t>LITALIR</t>
  </si>
  <si>
    <t>CPS 100X500MG</t>
  </si>
  <si>
    <t>157364</t>
  </si>
  <si>
    <t>57364</t>
  </si>
  <si>
    <t>AGGRENOX</t>
  </si>
  <si>
    <t>CPS RET 60</t>
  </si>
  <si>
    <t>157866</t>
  </si>
  <si>
    <t>57866</t>
  </si>
  <si>
    <t>TOBRADEX</t>
  </si>
  <si>
    <t>GTT OPH 1X5ML</t>
  </si>
  <si>
    <t>159104</t>
  </si>
  <si>
    <t>59104</t>
  </si>
  <si>
    <t>UROXAL 5MG</t>
  </si>
  <si>
    <t>TBL 60X5MG</t>
  </si>
  <si>
    <t>162858</t>
  </si>
  <si>
    <t>POR TBL ENT 28X100MG</t>
  </si>
  <si>
    <t>164888</t>
  </si>
  <si>
    <t>CALTRATE 600 MG/400 IU D3 POTAHOVANÁ TABLETA</t>
  </si>
  <si>
    <t>POR TBL FLM 90</t>
  </si>
  <si>
    <t>169189</t>
  </si>
  <si>
    <t>69189</t>
  </si>
  <si>
    <t>EUTHYROX 50</t>
  </si>
  <si>
    <t>TBL 100X50RG</t>
  </si>
  <si>
    <t>176501</t>
  </si>
  <si>
    <t>IBALGIN DUO EFFECT</t>
  </si>
  <si>
    <t>185733</t>
  </si>
  <si>
    <t>85733</t>
  </si>
  <si>
    <t>ISOKET LOSUNG 0.1% PRO INFUS.</t>
  </si>
  <si>
    <t>INJ PRO INF 10X10ML</t>
  </si>
  <si>
    <t>188115</t>
  </si>
  <si>
    <t>88115</t>
  </si>
  <si>
    <t>KETOSTERIL</t>
  </si>
  <si>
    <t>TBL 1X100</t>
  </si>
  <si>
    <t>188967</t>
  </si>
  <si>
    <t>88967</t>
  </si>
  <si>
    <t>STOPTUSSIN</t>
  </si>
  <si>
    <t>POR GTT SOL 1X50ML</t>
  </si>
  <si>
    <t>193124</t>
  </si>
  <si>
    <t>93124</t>
  </si>
  <si>
    <t>193724</t>
  </si>
  <si>
    <t>93724</t>
  </si>
  <si>
    <t>INDOMETACIN 100 BERLIN-CHEMIE</t>
  </si>
  <si>
    <t>SUP 10X100MG</t>
  </si>
  <si>
    <t>194584</t>
  </si>
  <si>
    <t>94584</t>
  </si>
  <si>
    <t>AKTIFERRIN</t>
  </si>
  <si>
    <t>CPS 50</t>
  </si>
  <si>
    <t>194918</t>
  </si>
  <si>
    <t>94918</t>
  </si>
  <si>
    <t>AMBROBENE</t>
  </si>
  <si>
    <t>TBL 20X30MG</t>
  </si>
  <si>
    <t>194919</t>
  </si>
  <si>
    <t>94919</t>
  </si>
  <si>
    <t>AMBROBENE 7.5MG/ML</t>
  </si>
  <si>
    <t>SOL 1X40ML</t>
  </si>
  <si>
    <t>194920</t>
  </si>
  <si>
    <t>94920</t>
  </si>
  <si>
    <t>SOL 1X100ML</t>
  </si>
  <si>
    <t>196191</t>
  </si>
  <si>
    <t>96191</t>
  </si>
  <si>
    <t>MONOSAN 40MG</t>
  </si>
  <si>
    <t>TBL 30X40MG</t>
  </si>
  <si>
    <t>196610</t>
  </si>
  <si>
    <t>96610</t>
  </si>
  <si>
    <t>APAURIN</t>
  </si>
  <si>
    <t>INJ 10X2ML/10MG</t>
  </si>
  <si>
    <t>197186</t>
  </si>
  <si>
    <t>97186</t>
  </si>
  <si>
    <t>EUTHYROX 100</t>
  </si>
  <si>
    <t>TBL 100X100RG</t>
  </si>
  <si>
    <t>197698</t>
  </si>
  <si>
    <t>97698</t>
  </si>
  <si>
    <t>PENTOMER RETARD 400MG</t>
  </si>
  <si>
    <t>TBL OBD 20X400MG</t>
  </si>
  <si>
    <t>199339</t>
  </si>
  <si>
    <t>99339</t>
  </si>
  <si>
    <t>PINOSOL</t>
  </si>
  <si>
    <t>GTT NAS 1X10ML</t>
  </si>
  <si>
    <t>846023</t>
  </si>
  <si>
    <t>125266</t>
  </si>
  <si>
    <t>DOLGIT KRÉM</t>
  </si>
  <si>
    <t>DRM CRM 1X150GM</t>
  </si>
  <si>
    <t>846340</t>
  </si>
  <si>
    <t>122690</t>
  </si>
  <si>
    <t>846346</t>
  </si>
  <si>
    <t>119672</t>
  </si>
  <si>
    <t>DICLOFENAC DUO PHARMASWISS 75 MG</t>
  </si>
  <si>
    <t>POR CPS RDR 30X75MG</t>
  </si>
  <si>
    <t>846824</t>
  </si>
  <si>
    <t>124087</t>
  </si>
  <si>
    <t>PRESTANCE 5 MG/5 MG</t>
  </si>
  <si>
    <t>847635</t>
  </si>
  <si>
    <t>Biopron9    PREMIUM tob.120</t>
  </si>
  <si>
    <t>847729</t>
  </si>
  <si>
    <t>500718</t>
  </si>
  <si>
    <t>XARELTO 10 MG</t>
  </si>
  <si>
    <t>848625</t>
  </si>
  <si>
    <t>138841</t>
  </si>
  <si>
    <t>848797</t>
  </si>
  <si>
    <t>163143</t>
  </si>
  <si>
    <t>TENOLOC 200</t>
  </si>
  <si>
    <t>848802</t>
  </si>
  <si>
    <t>163138</t>
  </si>
  <si>
    <t>FLAVOBION</t>
  </si>
  <si>
    <t>POR TBL FLM 50X70MG</t>
  </si>
  <si>
    <t>849087</t>
  </si>
  <si>
    <t>138840</t>
  </si>
  <si>
    <t>POR TBL FLM 20</t>
  </si>
  <si>
    <t>849276</t>
  </si>
  <si>
    <t>155875</t>
  </si>
  <si>
    <t>TRENTAL</t>
  </si>
  <si>
    <t>INF SOL 5X5ML/100MG</t>
  </si>
  <si>
    <t>850072</t>
  </si>
  <si>
    <t>162502</t>
  </si>
  <si>
    <t>TRIAMCINOLON TEVA</t>
  </si>
  <si>
    <t>DRM EML 1X30GM</t>
  </si>
  <si>
    <t>100231</t>
  </si>
  <si>
    <t>231</t>
  </si>
  <si>
    <t>NITROGLYCERIN SLOVAKOFARMA</t>
  </si>
  <si>
    <t>TBL 20X0.5MG</t>
  </si>
  <si>
    <t>102684</t>
  </si>
  <si>
    <t>2684</t>
  </si>
  <si>
    <t>GEL 1X20GM</t>
  </si>
  <si>
    <t>104071</t>
  </si>
  <si>
    <t>4071</t>
  </si>
  <si>
    <t>INJ 10X2ML</t>
  </si>
  <si>
    <t>185071</t>
  </si>
  <si>
    <t>85071</t>
  </si>
  <si>
    <t>NITROMINT</t>
  </si>
  <si>
    <t>ORM SPR SLG 1X10GM</t>
  </si>
  <si>
    <t>47247</t>
  </si>
  <si>
    <t>INF SOL 10X1000ML-PE</t>
  </si>
  <si>
    <t>100874</t>
  </si>
  <si>
    <t>874</t>
  </si>
  <si>
    <t>OPHTHALMO-AZULEN</t>
  </si>
  <si>
    <t>102587</t>
  </si>
  <si>
    <t>2587</t>
  </si>
  <si>
    <t>GLUKÓZA 40 BRAUN</t>
  </si>
  <si>
    <t>INF 20X10ML-PLA.AMP</t>
  </si>
  <si>
    <t>109415</t>
  </si>
  <si>
    <t>9415</t>
  </si>
  <si>
    <t>NASIVIN</t>
  </si>
  <si>
    <t>SPR NAS 10ML 0.05%</t>
  </si>
  <si>
    <t>110555</t>
  </si>
  <si>
    <t>10555</t>
  </si>
  <si>
    <t>AQUA PRO INJECTIONE BRAUN</t>
  </si>
  <si>
    <t>INJ SOL 20X100ML-PE</t>
  </si>
  <si>
    <t>184288</t>
  </si>
  <si>
    <t>CONCOR COMBI 5 MG/10 MG</t>
  </si>
  <si>
    <t>194916</t>
  </si>
  <si>
    <t>94916</t>
  </si>
  <si>
    <t>INJ 5X2ML/15MG</t>
  </si>
  <si>
    <t>844078</t>
  </si>
  <si>
    <t>Lacrisyn gtt.ophth.10ml</t>
  </si>
  <si>
    <t>911927</t>
  </si>
  <si>
    <t>KL ETHANOL.C.BENZINO 200G</t>
  </si>
  <si>
    <t>109414</t>
  </si>
  <si>
    <t>9414</t>
  </si>
  <si>
    <t>GTT NAS 10ML 0.05%</t>
  </si>
  <si>
    <t>102963</t>
  </si>
  <si>
    <t>2963</t>
  </si>
  <si>
    <t>PREDNISON 20 LECIVA</t>
  </si>
  <si>
    <t>TBL 20X20MG(BLISTR)</t>
  </si>
  <si>
    <t>198864</t>
  </si>
  <si>
    <t>98864</t>
  </si>
  <si>
    <t>FYZIOLOGICKÝ ROZTOK VIAFLO</t>
  </si>
  <si>
    <t>INF SOL 50X100ML</t>
  </si>
  <si>
    <t>900321</t>
  </si>
  <si>
    <t>KL PRIPRAVEK</t>
  </si>
  <si>
    <t>55919</t>
  </si>
  <si>
    <t>CHLORID SODNÝ 10% BRAUN</t>
  </si>
  <si>
    <t>INF CNC SOL 20X10ML</t>
  </si>
  <si>
    <t>100512</t>
  </si>
  <si>
    <t>512</t>
  </si>
  <si>
    <t>INJ 10X5ML 10%</t>
  </si>
  <si>
    <t>100641</t>
  </si>
  <si>
    <t>641</t>
  </si>
  <si>
    <t>VITAMIN B12 LECIVA 300RG</t>
  </si>
  <si>
    <t>INJ 5X1ML/300RG</t>
  </si>
  <si>
    <t>101940</t>
  </si>
  <si>
    <t>1940</t>
  </si>
  <si>
    <t>OXAZEPAM TBL.20X10MG</t>
  </si>
  <si>
    <t>TBL 20X10MG(BLISTR)</t>
  </si>
  <si>
    <t>102957</t>
  </si>
  <si>
    <t>2957</t>
  </si>
  <si>
    <t>PRESID 5 MG</t>
  </si>
  <si>
    <t>TBL RET 30X5MG</t>
  </si>
  <si>
    <t>104207</t>
  </si>
  <si>
    <t>4207</t>
  </si>
  <si>
    <t>PROTHIADEN</t>
  </si>
  <si>
    <t>DRG 30X25MG</t>
  </si>
  <si>
    <t>114958</t>
  </si>
  <si>
    <t>14958</t>
  </si>
  <si>
    <t>RIVOTRIL 2 MG</t>
  </si>
  <si>
    <t>TBL 30X2MG</t>
  </si>
  <si>
    <t>117011</t>
  </si>
  <si>
    <t>17011</t>
  </si>
  <si>
    <t>DICYNONE 250</t>
  </si>
  <si>
    <t>INJ SOL 4X2ML/250MG</t>
  </si>
  <si>
    <t>125930</t>
  </si>
  <si>
    <t>25930</t>
  </si>
  <si>
    <t>ZYPREXA 10 MG</t>
  </si>
  <si>
    <t>POR TBL FLM 28X10MG</t>
  </si>
  <si>
    <t>147535</t>
  </si>
  <si>
    <t>47535</t>
  </si>
  <si>
    <t>DOGMATIL 50 MG</t>
  </si>
  <si>
    <t>POR CPS DUR 30X50MG</t>
  </si>
  <si>
    <t>149018</t>
  </si>
  <si>
    <t>49018</t>
  </si>
  <si>
    <t>POR GTT SOL 1X30ML</t>
  </si>
  <si>
    <t>150118</t>
  </si>
  <si>
    <t>50118</t>
  </si>
  <si>
    <t>TRIASYN 2.5/2.5 MG</t>
  </si>
  <si>
    <t>152334</t>
  </si>
  <si>
    <t>52334</t>
  </si>
  <si>
    <t>FORTECORTIN 4</t>
  </si>
  <si>
    <t>POR TBL NOB 20X4MG</t>
  </si>
  <si>
    <t>166506</t>
  </si>
  <si>
    <t>66506</t>
  </si>
  <si>
    <t>ENAP-H</t>
  </si>
  <si>
    <t>TBL 30</t>
  </si>
  <si>
    <t>167547</t>
  </si>
  <si>
    <t>67547</t>
  </si>
  <si>
    <t>ALMIRAL</t>
  </si>
  <si>
    <t>INJ 10X3ML/75MG</t>
  </si>
  <si>
    <t>168447</t>
  </si>
  <si>
    <t>TRAJENTA 5 MG</t>
  </si>
  <si>
    <t>175289</t>
  </si>
  <si>
    <t>75289</t>
  </si>
  <si>
    <t>CRM 1X100GM/5GM</t>
  </si>
  <si>
    <t>183730</t>
  </si>
  <si>
    <t>83730</t>
  </si>
  <si>
    <t>GOPTEN 2MG</t>
  </si>
  <si>
    <t>CPS 28X2MG</t>
  </si>
  <si>
    <t>192489</t>
  </si>
  <si>
    <t>92489</t>
  </si>
  <si>
    <t>SOL 10X67.5ML</t>
  </si>
  <si>
    <t>193723</t>
  </si>
  <si>
    <t>93723</t>
  </si>
  <si>
    <t>INDOMETACIN 50 BERLIN-CHEMIE</t>
  </si>
  <si>
    <t>SUP 10X50MG</t>
  </si>
  <si>
    <t>500268</t>
  </si>
  <si>
    <t>KL CHLADIVE MAZANI 900 g KULICH</t>
  </si>
  <si>
    <t>845265</t>
  </si>
  <si>
    <t>107935</t>
  </si>
  <si>
    <t>GLYVENOL 400</t>
  </si>
  <si>
    <t>POR CPS MOL 60X400MG</t>
  </si>
  <si>
    <t>846823</t>
  </si>
  <si>
    <t>124101</t>
  </si>
  <si>
    <t>PRESTANCE 5 MG/10 MG</t>
  </si>
  <si>
    <t>848856</t>
  </si>
  <si>
    <t>155873</t>
  </si>
  <si>
    <t>TRENTAL 400</t>
  </si>
  <si>
    <t>POR TBL RET 100X400MG</t>
  </si>
  <si>
    <t>27416</t>
  </si>
  <si>
    <t>COMTAN</t>
  </si>
  <si>
    <t>POR TBL FLM 60X200MG</t>
  </si>
  <si>
    <t>104178</t>
  </si>
  <si>
    <t>4178</t>
  </si>
  <si>
    <t>TRIAMCINOLON E LECIVA</t>
  </si>
  <si>
    <t>118279</t>
  </si>
  <si>
    <t>18279</t>
  </si>
  <si>
    <t>VESICARE 5 MG</t>
  </si>
  <si>
    <t>POR TBL FLM 100X5MG</t>
  </si>
  <si>
    <t>144849</t>
  </si>
  <si>
    <t>44849</t>
  </si>
  <si>
    <t>MUCONASAL PLUS</t>
  </si>
  <si>
    <t>SPR NAS 1X10ML</t>
  </si>
  <si>
    <t>145241</t>
  </si>
  <si>
    <t>45241</t>
  </si>
  <si>
    <t>ISICOM 100MG</t>
  </si>
  <si>
    <t>TBL 100X125MG</t>
  </si>
  <si>
    <t>145988</t>
  </si>
  <si>
    <t>DUODART 0,5 MG/0,4 MG</t>
  </si>
  <si>
    <t>POR CPS DUR 90</t>
  </si>
  <si>
    <t>146444</t>
  </si>
  <si>
    <t>46444</t>
  </si>
  <si>
    <t>TRITTICO AC 150</t>
  </si>
  <si>
    <t>TBL RET 60X150MG</t>
  </si>
  <si>
    <t>146692</t>
  </si>
  <si>
    <t>46692</t>
  </si>
  <si>
    <t>EUTHYROX 75</t>
  </si>
  <si>
    <t>TBL 100X75RG</t>
  </si>
  <si>
    <t>147271</t>
  </si>
  <si>
    <t>47271</t>
  </si>
  <si>
    <t>MOTILIUM</t>
  </si>
  <si>
    <t>TBL OBD 30X10MG</t>
  </si>
  <si>
    <t>169755</t>
  </si>
  <si>
    <t>69755</t>
  </si>
  <si>
    <t>ARDEANUTRISOL G 40</t>
  </si>
  <si>
    <t>INF 1X80ML</t>
  </si>
  <si>
    <t>187149</t>
  </si>
  <si>
    <t>87149</t>
  </si>
  <si>
    <t>THYROZOL 10</t>
  </si>
  <si>
    <t>TBL OBD 50X10MG</t>
  </si>
  <si>
    <t>199466</t>
  </si>
  <si>
    <t>BURONIL 25 MG</t>
  </si>
  <si>
    <t>POR TBL OBD 50X25MG</t>
  </si>
  <si>
    <t>394395</t>
  </si>
  <si>
    <t>KL POLYSAN, OL.HELIANTHI AA AD 400G</t>
  </si>
  <si>
    <t>846306</t>
  </si>
  <si>
    <t>100096</t>
  </si>
  <si>
    <t>VOLTAREN EMULGEL</t>
  </si>
  <si>
    <t>DRM GEL 1X50GM LAM</t>
  </si>
  <si>
    <t>849767</t>
  </si>
  <si>
    <t>162012</t>
  </si>
  <si>
    <t>PRESTARIUM NEO COMBI 10 MG/2,5 MG</t>
  </si>
  <si>
    <t>850039</t>
  </si>
  <si>
    <t>122119</t>
  </si>
  <si>
    <t>APO-FAMOTIDINE 20 MG</t>
  </si>
  <si>
    <t>POR TBL FLM 100X20MG</t>
  </si>
  <si>
    <t>850308</t>
  </si>
  <si>
    <t>130719</t>
  </si>
  <si>
    <t>Espumisan kapky 100mg/ml por. gtt.30ml</t>
  </si>
  <si>
    <t>920356</t>
  </si>
  <si>
    <t>KL SOL.BORGLYCEROLI  3% 100 G</t>
  </si>
  <si>
    <t>131385</t>
  </si>
  <si>
    <t>31385</t>
  </si>
  <si>
    <t>TENSIOMIN</t>
  </si>
  <si>
    <t>TBL 30X12.5MG</t>
  </si>
  <si>
    <t>100055</t>
  </si>
  <si>
    <t>55</t>
  </si>
  <si>
    <t>B-KOMPLEX LECIVA</t>
  </si>
  <si>
    <t>DRG 20(2X10)/FORTE/</t>
  </si>
  <si>
    <t>109305</t>
  </si>
  <si>
    <t>9305</t>
  </si>
  <si>
    <t>LOCOID 0.1%</t>
  </si>
  <si>
    <t>CRM 1X30GM 0.1%</t>
  </si>
  <si>
    <t>112023</t>
  </si>
  <si>
    <t>12023</t>
  </si>
  <si>
    <t>VIGANTOL</t>
  </si>
  <si>
    <t>POR GTT SOL 1X10ML</t>
  </si>
  <si>
    <t>114725</t>
  </si>
  <si>
    <t>14725</t>
  </si>
  <si>
    <t>TUSSIN</t>
  </si>
  <si>
    <t>116444</t>
  </si>
  <si>
    <t>16444</t>
  </si>
  <si>
    <t>TEGRETOL CR 200</t>
  </si>
  <si>
    <t>TBL RET 50X200MG</t>
  </si>
  <si>
    <t>117168</t>
  </si>
  <si>
    <t>17168</t>
  </si>
  <si>
    <t>BELOSALIC</t>
  </si>
  <si>
    <t>DRM SOL 1X50ML</t>
  </si>
  <si>
    <t>127953</t>
  </si>
  <si>
    <t>27953</t>
  </si>
  <si>
    <t>LANTUS 100 JEDNOTEK/ML SOLOSTAR</t>
  </si>
  <si>
    <t xml:space="preserve">SDR INJ SOL 5X3ML </t>
  </si>
  <si>
    <t>147300</t>
  </si>
  <si>
    <t>47300</t>
  </si>
  <si>
    <t>ELOCOM</t>
  </si>
  <si>
    <t>DRM CRM 1X30GM 0.1%</t>
  </si>
  <si>
    <t>147515</t>
  </si>
  <si>
    <t>47515</t>
  </si>
  <si>
    <t>CALCICHEW D3</t>
  </si>
  <si>
    <t>CTB 60</t>
  </si>
  <si>
    <t>149023</t>
  </si>
  <si>
    <t>49023</t>
  </si>
  <si>
    <t>IMURAN 25 MG</t>
  </si>
  <si>
    <t>TBL OBD 100X25MG</t>
  </si>
  <si>
    <t>161238</t>
  </si>
  <si>
    <t>61238</t>
  </si>
  <si>
    <t>THEOPLUS</t>
  </si>
  <si>
    <t>TBL RET 30X300MG</t>
  </si>
  <si>
    <t>162322</t>
  </si>
  <si>
    <t>62322</t>
  </si>
  <si>
    <t>MAXI-KALZ 500</t>
  </si>
  <si>
    <t>TBL EFF 20X500MG</t>
  </si>
  <si>
    <t>189775</t>
  </si>
  <si>
    <t>89775</t>
  </si>
  <si>
    <t>TBL.CALCII CARBON.PRAEC.0.5 MVM</t>
  </si>
  <si>
    <t>TBL 50X0.5GM</t>
  </si>
  <si>
    <t>193157</t>
  </si>
  <si>
    <t>93157</t>
  </si>
  <si>
    <t>ISOCHOL (DRAZOVKA)</t>
  </si>
  <si>
    <t>DRG 30X400MG</t>
  </si>
  <si>
    <t>394072</t>
  </si>
  <si>
    <t>1000</t>
  </si>
  <si>
    <t>KL KAPSLE</t>
  </si>
  <si>
    <t>844920</t>
  </si>
  <si>
    <t>107584</t>
  </si>
  <si>
    <t>MUTAFLOR</t>
  </si>
  <si>
    <t>POR CPS ETD 20X100MG</t>
  </si>
  <si>
    <t>900563</t>
  </si>
  <si>
    <t>KL UNG.AC.SALICYLICI 5%, 100G</t>
  </si>
  <si>
    <t>900881</t>
  </si>
  <si>
    <t>KL BALS.VISNEVSKI 100G</t>
  </si>
  <si>
    <t>921134</t>
  </si>
  <si>
    <t>KL UNG.HYDROC.0,1G,LENIENS AD 100G</t>
  </si>
  <si>
    <t>921533</t>
  </si>
  <si>
    <t>KL UNG.ELOCOM 15G,LENIENS AD 100G</t>
  </si>
  <si>
    <t>101807</t>
  </si>
  <si>
    <t>40538</t>
  </si>
  <si>
    <t>DICYNONE</t>
  </si>
  <si>
    <t>TBL 30x 500 mg</t>
  </si>
  <si>
    <t>106091</t>
  </si>
  <si>
    <t>6091</t>
  </si>
  <si>
    <t>GUTRON 2.5MG</t>
  </si>
  <si>
    <t>TBL 20X2.5MG</t>
  </si>
  <si>
    <t>106093</t>
  </si>
  <si>
    <t>6093</t>
  </si>
  <si>
    <t>TBL 50X2.5MG</t>
  </si>
  <si>
    <t>114329</t>
  </si>
  <si>
    <t>14329</t>
  </si>
  <si>
    <t>ALPHA D3 0.25 MCG</t>
  </si>
  <si>
    <t>114808</t>
  </si>
  <si>
    <t>14808</t>
  </si>
  <si>
    <t>COAXIL</t>
  </si>
  <si>
    <t>TBL OBD 90X12.5MG</t>
  </si>
  <si>
    <t>128791</t>
  </si>
  <si>
    <t>28791</t>
  </si>
  <si>
    <t>TOVIAZ 8 MG</t>
  </si>
  <si>
    <t>POR TBL PRO 28X8MG</t>
  </si>
  <si>
    <t>177047</t>
  </si>
  <si>
    <t>77047</t>
  </si>
  <si>
    <t>PROTHIADEN 75</t>
  </si>
  <si>
    <t>TBL OBD 30X75MG</t>
  </si>
  <si>
    <t>192254</t>
  </si>
  <si>
    <t>92254</t>
  </si>
  <si>
    <t>MICTONORM</t>
  </si>
  <si>
    <t>DRG 30X15MG</t>
  </si>
  <si>
    <t>847962</t>
  </si>
  <si>
    <t>AESCIN 30mg tbl.60 VULM</t>
  </si>
  <si>
    <t>169667</t>
  </si>
  <si>
    <t>69667</t>
  </si>
  <si>
    <t>ARDEAELYTOSOL NA.HYDR.FOSF.8.7%</t>
  </si>
  <si>
    <t>INF 1X200ML</t>
  </si>
  <si>
    <t>921547</t>
  </si>
  <si>
    <t>KL UNG.ELOCOM 45G,LENIENS AD 300G</t>
  </si>
  <si>
    <t>930127</t>
  </si>
  <si>
    <t>KL CHLADIVE MAZANI 800 g FAGRON</t>
  </si>
  <si>
    <t>140274</t>
  </si>
  <si>
    <t>40274</t>
  </si>
  <si>
    <t>BACLOFEN</t>
  </si>
  <si>
    <t>TBL 50X10MG</t>
  </si>
  <si>
    <t>166791</t>
  </si>
  <si>
    <t>66791</t>
  </si>
  <si>
    <t>DITROPAN</t>
  </si>
  <si>
    <t>TBL 30X5MG</t>
  </si>
  <si>
    <t>181425</t>
  </si>
  <si>
    <t>81425</t>
  </si>
  <si>
    <t>XALACOM</t>
  </si>
  <si>
    <t>OPH GTT SOL 1X2.5ML</t>
  </si>
  <si>
    <t>844148</t>
  </si>
  <si>
    <t>104694</t>
  </si>
  <si>
    <t>MUCOSOLVAN PRO DOSPĚLÉ</t>
  </si>
  <si>
    <t>POR SIR 1X100ML</t>
  </si>
  <si>
    <t>850729</t>
  </si>
  <si>
    <t>157875</t>
  </si>
  <si>
    <t>PARACETAMOL KABI 10MG/ML</t>
  </si>
  <si>
    <t>INF SOL 10X100ML/1000MG</t>
  </si>
  <si>
    <t>900493</t>
  </si>
  <si>
    <t>KL SUPP.BISACODYLI 0,01G  30KS</t>
  </si>
  <si>
    <t>921394</t>
  </si>
  <si>
    <t>KL SUPP.BISACODYLI 0,01G  50KS</t>
  </si>
  <si>
    <t>921417</t>
  </si>
  <si>
    <t>KL SUPP.BISACODYLI 0,01G 100KS</t>
  </si>
  <si>
    <t>125592</t>
  </si>
  <si>
    <t>25592</t>
  </si>
  <si>
    <t>HUMALOG 100 IU</t>
  </si>
  <si>
    <t>INJ SOL 5X3ML/300UT</t>
  </si>
  <si>
    <t>158659</t>
  </si>
  <si>
    <t>58659</t>
  </si>
  <si>
    <t>ATENOLOL AL 25</t>
  </si>
  <si>
    <t>POR TBL NOB 30X25MG</t>
  </si>
  <si>
    <t>177279</t>
  </si>
  <si>
    <t>EGIRAMLON 5 MG/5 MG</t>
  </si>
  <si>
    <t>POR CPS DUR 30</t>
  </si>
  <si>
    <t>194810</t>
  </si>
  <si>
    <t>94810</t>
  </si>
  <si>
    <t>HYPOTYLIN</t>
  </si>
  <si>
    <t>TBL 30X2.5MG</t>
  </si>
  <si>
    <t>847767</t>
  </si>
  <si>
    <t>500140</t>
  </si>
  <si>
    <t>JANUMET 50 MG/1000 MG</t>
  </si>
  <si>
    <t>POR TBL FLM 56X50MG/1000MG</t>
  </si>
  <si>
    <t>920358</t>
  </si>
  <si>
    <t>KL SOL.BORGLYCEROLI 3% 200 G</t>
  </si>
  <si>
    <t>114098</t>
  </si>
  <si>
    <t>14098</t>
  </si>
  <si>
    <t>OSTEOD 0.25 MCG</t>
  </si>
  <si>
    <t>900497</t>
  </si>
  <si>
    <t>KL CPS KOLITICKA  SMES, 50 CPS</t>
  </si>
  <si>
    <t>930078</t>
  </si>
  <si>
    <t>KL ONDREJOVA MAST, 100G</t>
  </si>
  <si>
    <t>100584</t>
  </si>
  <si>
    <t>584</t>
  </si>
  <si>
    <t>PYRIDOXIN LECIVA</t>
  </si>
  <si>
    <t>INJ 5X1ML 50MG</t>
  </si>
  <si>
    <t>162914</t>
  </si>
  <si>
    <t>62914</t>
  </si>
  <si>
    <t>TANAKAN</t>
  </si>
  <si>
    <t>TBL OBD 30X40MG</t>
  </si>
  <si>
    <t>188518</t>
  </si>
  <si>
    <t>88518</t>
  </si>
  <si>
    <t>AMICLOTON</t>
  </si>
  <si>
    <t>196620</t>
  </si>
  <si>
    <t>96620</t>
  </si>
  <si>
    <t>BISACODYL</t>
  </si>
  <si>
    <t>DRG 105X5MG</t>
  </si>
  <si>
    <t>843067</t>
  </si>
  <si>
    <t>KL SUPP.BISACODYLI 0,01G  40KS</t>
  </si>
  <si>
    <t>100699</t>
  </si>
  <si>
    <t>699</t>
  </si>
  <si>
    <t>CHOLAGOL</t>
  </si>
  <si>
    <t>GTT 1X10ML</t>
  </si>
  <si>
    <t>846113</t>
  </si>
  <si>
    <t>107712</t>
  </si>
  <si>
    <t>EPANUTIN PARENTERAL</t>
  </si>
  <si>
    <t>INJ SOL 5X5ML/250MG</t>
  </si>
  <si>
    <t>901235</t>
  </si>
  <si>
    <t>IR AC.BORICI AQ.OPHTAL.250 ml</t>
  </si>
  <si>
    <t>IR OČNÍ VODA 250 ml</t>
  </si>
  <si>
    <t>169191</t>
  </si>
  <si>
    <t>69191</t>
  </si>
  <si>
    <t>EUTHYROX 150</t>
  </si>
  <si>
    <t>TBL 100X150RG</t>
  </si>
  <si>
    <t>848351</t>
  </si>
  <si>
    <t>130178</t>
  </si>
  <si>
    <t>APO-VENLAFAXIN PROLONG 150 MG</t>
  </si>
  <si>
    <t>POR CPS PRO 30X150MG</t>
  </si>
  <si>
    <t>126247</t>
  </si>
  <si>
    <t>26247</t>
  </si>
  <si>
    <t>AZOPT</t>
  </si>
  <si>
    <t>OPH GTT SUS 1X5ML</t>
  </si>
  <si>
    <t>844716</t>
  </si>
  <si>
    <t>107676</t>
  </si>
  <si>
    <t>ISOPRINOSINE</t>
  </si>
  <si>
    <t>POR TBL NOB 50X500MG</t>
  </si>
  <si>
    <t>849041</t>
  </si>
  <si>
    <t>19053</t>
  </si>
  <si>
    <t>Forlax 10g por.plv.sol20x10g</t>
  </si>
  <si>
    <t>161237</t>
  </si>
  <si>
    <t>61237</t>
  </si>
  <si>
    <t>845827</t>
  </si>
  <si>
    <t>Recugel oční gel 10g</t>
  </si>
  <si>
    <t>921117</t>
  </si>
  <si>
    <t>KL ONDREJOVA MAST, 50G</t>
  </si>
  <si>
    <t>382099</t>
  </si>
  <si>
    <t>82099</t>
  </si>
  <si>
    <t>KRYTÍ GELOVÉ HEMAGEL 5G</t>
  </si>
  <si>
    <t>HEMAGEL V TUBĚ O OBSAHU 5G</t>
  </si>
  <si>
    <t>848411</t>
  </si>
  <si>
    <t>84795</t>
  </si>
  <si>
    <t>ZOLPIDEM-RATHIOPHARM tbl. 100x10mg</t>
  </si>
  <si>
    <t>121856</t>
  </si>
  <si>
    <t>21856</t>
  </si>
  <si>
    <t>CORYOL 3.125</t>
  </si>
  <si>
    <t>PORTBLNOB30X3.125MG</t>
  </si>
  <si>
    <t>850608</t>
  </si>
  <si>
    <t>169303</t>
  </si>
  <si>
    <t>ARTEOPTIC 2%</t>
  </si>
  <si>
    <t>OPH GTT SOL 3X5ML</t>
  </si>
  <si>
    <t>112895</t>
  </si>
  <si>
    <t>12895</t>
  </si>
  <si>
    <t>POR GRA SOL30SÁČKŮ</t>
  </si>
  <si>
    <t>846024</t>
  </si>
  <si>
    <t>100097</t>
  </si>
  <si>
    <t>DRM GEL 1X100GM LAM</t>
  </si>
  <si>
    <t>99884</t>
  </si>
  <si>
    <t>CINARIZIN LEK 75 MG</t>
  </si>
  <si>
    <t>POR TBL NOB 50X75MG</t>
  </si>
  <si>
    <t>153507</t>
  </si>
  <si>
    <t>53507</t>
  </si>
  <si>
    <t>MEDOSTATIN 20MG</t>
  </si>
  <si>
    <t>TBL 100X20MG</t>
  </si>
  <si>
    <t>158127</t>
  </si>
  <si>
    <t>10432</t>
  </si>
  <si>
    <t>VITAMIN E 400</t>
  </si>
  <si>
    <t>POR CPSMOL 30X400MG</t>
  </si>
  <si>
    <t>164703</t>
  </si>
  <si>
    <t>64703</t>
  </si>
  <si>
    <t>TANATRIL 5 MG</t>
  </si>
  <si>
    <t>179325</t>
  </si>
  <si>
    <t>DORETA 75 MG/650 MG</t>
  </si>
  <si>
    <t>115507</t>
  </si>
  <si>
    <t>15507</t>
  </si>
  <si>
    <t>OTRIVIN 1 PM</t>
  </si>
  <si>
    <t>SPR NAS 1X10ML+DÁV.</t>
  </si>
  <si>
    <t>138552</t>
  </si>
  <si>
    <t>TARGIN 40/20 MG TABLETY S PRODLOUŽENÝM UVOLŇOVÁNÍM</t>
  </si>
  <si>
    <t>POR TBL PRO 60X40/20MG</t>
  </si>
  <si>
    <t>130685</t>
  </si>
  <si>
    <t>30685</t>
  </si>
  <si>
    <t>NASOFAN</t>
  </si>
  <si>
    <t>NAS SPR SUS 120 DÁV</t>
  </si>
  <si>
    <t>849055</t>
  </si>
  <si>
    <t>125314</t>
  </si>
  <si>
    <t>120159</t>
  </si>
  <si>
    <t>20159</t>
  </si>
  <si>
    <t>MONOTAB 20</t>
  </si>
  <si>
    <t>POR TBL NOB 20X20MG</t>
  </si>
  <si>
    <t>149522</t>
  </si>
  <si>
    <t>49522</t>
  </si>
  <si>
    <t>FLAMEXIN</t>
  </si>
  <si>
    <t>184256</t>
  </si>
  <si>
    <t>84256</t>
  </si>
  <si>
    <t>ACYLPYRIN</t>
  </si>
  <si>
    <t>TBL 10X500MG</t>
  </si>
  <si>
    <t>500530</t>
  </si>
  <si>
    <t>KL UNG.ELOCOM 45G,LENIENS AD 500G</t>
  </si>
  <si>
    <t>131036</t>
  </si>
  <si>
    <t>31036</t>
  </si>
  <si>
    <t>JUMEX</t>
  </si>
  <si>
    <t>TBL 50X5MG</t>
  </si>
  <si>
    <t>930256</t>
  </si>
  <si>
    <t>KL UNG.LENIENS FAGRON 500g</t>
  </si>
  <si>
    <t>125919</t>
  </si>
  <si>
    <t>25919</t>
  </si>
  <si>
    <t>ZYPREXA VELOTAB 10 MG</t>
  </si>
  <si>
    <t>POR TBL DIS 28X10MG</t>
  </si>
  <si>
    <t>159746</t>
  </si>
  <si>
    <t>59746</t>
  </si>
  <si>
    <t>HEŘMÁNKOVÝ ČAJ</t>
  </si>
  <si>
    <t>SPC 20X1.5GM(SCCKY)</t>
  </si>
  <si>
    <t>113705</t>
  </si>
  <si>
    <t>13705</t>
  </si>
  <si>
    <t>ZOVIRAX 800 MG</t>
  </si>
  <si>
    <t>POR TBL NOB35X800MG</t>
  </si>
  <si>
    <t>169629</t>
  </si>
  <si>
    <t>POR TBL FLM 100X10MG</t>
  </si>
  <si>
    <t>849320</t>
  </si>
  <si>
    <t>134270</t>
  </si>
  <si>
    <t>VALSACOMBI 80 MG/12,5 MG</t>
  </si>
  <si>
    <t>185793</t>
  </si>
  <si>
    <t>136395</t>
  </si>
  <si>
    <t>SOLCOSERYL DENTAL ADHESIVE</t>
  </si>
  <si>
    <t>STM PST 1X5GM</t>
  </si>
  <si>
    <t>987473</t>
  </si>
  <si>
    <t>146894</t>
  </si>
  <si>
    <t>ZOLPIDEM MYLAN</t>
  </si>
  <si>
    <t>116465</t>
  </si>
  <si>
    <t>16465</t>
  </si>
  <si>
    <t>EXCIPIAL MASTNÝ KRÉM</t>
  </si>
  <si>
    <t>DRM CRM 1X100GM</t>
  </si>
  <si>
    <t>121795</t>
  </si>
  <si>
    <t>21795</t>
  </si>
  <si>
    <t>POR TBLPRO100X100MG</t>
  </si>
  <si>
    <t>126777</t>
  </si>
  <si>
    <t>26777</t>
  </si>
  <si>
    <t>NOVONORM 1 MG</t>
  </si>
  <si>
    <t>PORTBLNOB 90X1MG</t>
  </si>
  <si>
    <t>500977</t>
  </si>
  <si>
    <t>KL ONDREJ. MAST 1000 g HVLP</t>
  </si>
  <si>
    <t>930247</t>
  </si>
  <si>
    <t>KL ALUMIN.ACETOTAR.CREMOR 500g</t>
  </si>
  <si>
    <t>930248</t>
  </si>
  <si>
    <t>KL ONDREJ. MAST FAGRON 500 g</t>
  </si>
  <si>
    <t>930258</t>
  </si>
  <si>
    <t>KL DETSKA MAST FAGRON 500g</t>
  </si>
  <si>
    <t>930424</t>
  </si>
  <si>
    <t>KL DETSKA MAST FAGRON,KUL. 1 kg</t>
  </si>
  <si>
    <t>116464</t>
  </si>
  <si>
    <t>16464</t>
  </si>
  <si>
    <t>EXCIPIAL MAST</t>
  </si>
  <si>
    <t>DRM UNG 1X100GM</t>
  </si>
  <si>
    <t>103033</t>
  </si>
  <si>
    <t>3033</t>
  </si>
  <si>
    <t>CORDIPIN XL</t>
  </si>
  <si>
    <t>TBL RET 30X40MG</t>
  </si>
  <si>
    <t>500033</t>
  </si>
  <si>
    <t>Epaderm Cream</t>
  </si>
  <si>
    <t>500G</t>
  </si>
  <si>
    <t>194328</t>
  </si>
  <si>
    <t>94328</t>
  </si>
  <si>
    <t>SIR 1X100ML</t>
  </si>
  <si>
    <t>12026</t>
  </si>
  <si>
    <t>GLIMEPIRID SANDOZ 1 MG TABLETY</t>
  </si>
  <si>
    <t>POR TBL NOB 30X1MG</t>
  </si>
  <si>
    <t>198190</t>
  </si>
  <si>
    <t>98190</t>
  </si>
  <si>
    <t>CYTEAL</t>
  </si>
  <si>
    <t>LIQ 1X250ML</t>
  </si>
  <si>
    <t>116593</t>
  </si>
  <si>
    <t>16593</t>
  </si>
  <si>
    <t>MALTOFER FOL TABLETY</t>
  </si>
  <si>
    <t>POR TBL MND 30</t>
  </si>
  <si>
    <t>158892</t>
  </si>
  <si>
    <t>58892</t>
  </si>
  <si>
    <t>XALATAN</t>
  </si>
  <si>
    <t>GTT OPH 3X2.5ML</t>
  </si>
  <si>
    <t>158893</t>
  </si>
  <si>
    <t>58893</t>
  </si>
  <si>
    <t>GTT OPH 1X2.5ML</t>
  </si>
  <si>
    <t>107678</t>
  </si>
  <si>
    <t>KALIUMCHLORID 7.45% BRAUN</t>
  </si>
  <si>
    <t>INF CNC SOL 20X20ML</t>
  </si>
  <si>
    <t>988088</t>
  </si>
  <si>
    <t>Walmark Laktobacily FORTE s fruktooligosach.60+60</t>
  </si>
  <si>
    <t>176954</t>
  </si>
  <si>
    <t>142150</t>
  </si>
  <si>
    <t>DONEPEZIL MYLAN 5 MG POTAHOVANÉ TABLETY</t>
  </si>
  <si>
    <t>POR TBL FLM 28X5MG</t>
  </si>
  <si>
    <t>12343</t>
  </si>
  <si>
    <t>NORTRILEN</t>
  </si>
  <si>
    <t>POR TBL FLM 50X25MG I PP</t>
  </si>
  <si>
    <t>142140</t>
  </si>
  <si>
    <t>DONEPEZIL MYLAN 10 MG POTAHOVANÉ TABLETY</t>
  </si>
  <si>
    <t>POR TBL FLM 84X10MG</t>
  </si>
  <si>
    <t>500554</t>
  </si>
  <si>
    <t>Uniderma Balzám na ruce a nehty 200ml</t>
  </si>
  <si>
    <t>200863</t>
  </si>
  <si>
    <t>OPH GTT SOL 1X10ML PLAST</t>
  </si>
  <si>
    <t>142136</t>
  </si>
  <si>
    <t>397124</t>
  </si>
  <si>
    <t>KL UNG.LENIENS FAGRON 1000g</t>
  </si>
  <si>
    <t>201992</t>
  </si>
  <si>
    <t>POR TBL FLM 120X500MG</t>
  </si>
  <si>
    <t>115551</t>
  </si>
  <si>
    <t>VENLAFAXIN MYLAN 75 MG</t>
  </si>
  <si>
    <t>POR CPS PRO 30X75MG</t>
  </si>
  <si>
    <t>842731</t>
  </si>
  <si>
    <t>Galmed Calcium pantothenicum</t>
  </si>
  <si>
    <t>988230</t>
  </si>
  <si>
    <t>Apotheke Urologický čaj 20x2g n.s.</t>
  </si>
  <si>
    <t>159279</t>
  </si>
  <si>
    <t>59279</t>
  </si>
  <si>
    <t>SELEGILIN-RATIOPHARM 5 MG</t>
  </si>
  <si>
    <t>140454</t>
  </si>
  <si>
    <t>40454</t>
  </si>
  <si>
    <t>ARGOFAN 150 SR</t>
  </si>
  <si>
    <t>POR TBL PRO 30X150MG</t>
  </si>
  <si>
    <t>192324</t>
  </si>
  <si>
    <t>ARICEPT OROTAB 10 MG</t>
  </si>
  <si>
    <t>POR TBL DIS 28X10MG II</t>
  </si>
  <si>
    <t>P</t>
  </si>
  <si>
    <t>49115</t>
  </si>
  <si>
    <t>CONTROLOC 20 MG</t>
  </si>
  <si>
    <t>POR TBL ENT 100X20MG</t>
  </si>
  <si>
    <t>56972</t>
  </si>
  <si>
    <t>TRITACE 1,25 MG</t>
  </si>
  <si>
    <t>POR TBL NOB 20X1.25MG</t>
  </si>
  <si>
    <t>56976</t>
  </si>
  <si>
    <t>TRITACE 2,5 MG</t>
  </si>
  <si>
    <t>POR TBL NOB 20X2.5MG</t>
  </si>
  <si>
    <t>105496</t>
  </si>
  <si>
    <t>5496</t>
  </si>
  <si>
    <t>ZODAC</t>
  </si>
  <si>
    <t>TBL OBD 60X10MG</t>
  </si>
  <si>
    <t>110252</t>
  </si>
  <si>
    <t>10252</t>
  </si>
  <si>
    <t>CAVINTON FORTE</t>
  </si>
  <si>
    <t>112892</t>
  </si>
  <si>
    <t>12892</t>
  </si>
  <si>
    <t>TBL 30X100MG</t>
  </si>
  <si>
    <t>113767</t>
  </si>
  <si>
    <t>13767</t>
  </si>
  <si>
    <t>CORDARONE</t>
  </si>
  <si>
    <t>POR TBL NOB30X200MG</t>
  </si>
  <si>
    <t>113768</t>
  </si>
  <si>
    <t>13768</t>
  </si>
  <si>
    <t>POR TBL NOB60X200MG</t>
  </si>
  <si>
    <t>114439</t>
  </si>
  <si>
    <t>14439</t>
  </si>
  <si>
    <t>FOKUSIN</t>
  </si>
  <si>
    <t>POR CPS RDR30X0.4MG</t>
  </si>
  <si>
    <t>115316</t>
  </si>
  <si>
    <t>15316</t>
  </si>
  <si>
    <t>LOZAP H</t>
  </si>
  <si>
    <t>116913</t>
  </si>
  <si>
    <t>16913</t>
  </si>
  <si>
    <t>MOXOSTAD 0.2 MG</t>
  </si>
  <si>
    <t>POR TBL FLM30X0.2MG</t>
  </si>
  <si>
    <t>117121</t>
  </si>
  <si>
    <t>17121</t>
  </si>
  <si>
    <t>LANZUL</t>
  </si>
  <si>
    <t>CPS 28X30MG</t>
  </si>
  <si>
    <t>117433</t>
  </si>
  <si>
    <t>17433</t>
  </si>
  <si>
    <t>CITALEC 20 ZENTIVA</t>
  </si>
  <si>
    <t>POR TBL FLM 60X20MG</t>
  </si>
  <si>
    <t>118630</t>
  </si>
  <si>
    <t>18630</t>
  </si>
  <si>
    <t>SIOFOR 1000</t>
  </si>
  <si>
    <t>POR TBLFLM60X1000MG</t>
  </si>
  <si>
    <t>132061</t>
  </si>
  <si>
    <t>32061</t>
  </si>
  <si>
    <t>FRAXIPARINE</t>
  </si>
  <si>
    <t>INJ SOL 10X0.6ML</t>
  </si>
  <si>
    <t>132063</t>
  </si>
  <si>
    <t>32063</t>
  </si>
  <si>
    <t>INJ SOL 10X0.8ML</t>
  </si>
  <si>
    <t>132064</t>
  </si>
  <si>
    <t>32064</t>
  </si>
  <si>
    <t>INJ SOL 10X1ML</t>
  </si>
  <si>
    <t>132086</t>
  </si>
  <si>
    <t>32086</t>
  </si>
  <si>
    <t>TRALGIT</t>
  </si>
  <si>
    <t>POR CPS DUR 20X50MG</t>
  </si>
  <si>
    <t>132087</t>
  </si>
  <si>
    <t>32087</t>
  </si>
  <si>
    <t>TRALGIT 100 INJ</t>
  </si>
  <si>
    <t>INJ SOL 5X2ML/100MG</t>
  </si>
  <si>
    <t>132090</t>
  </si>
  <si>
    <t>32090</t>
  </si>
  <si>
    <t>TRALGIT 50 INJ</t>
  </si>
  <si>
    <t>INJ SOL 5X1ML/50MG</t>
  </si>
  <si>
    <t>140368</t>
  </si>
  <si>
    <t>40368</t>
  </si>
  <si>
    <t>MEDROL 4 MG</t>
  </si>
  <si>
    <t>POR TBL NOB30X4MG-L</t>
  </si>
  <si>
    <t>142547</t>
  </si>
  <si>
    <t>42547</t>
  </si>
  <si>
    <t>LACTULOSE AL SIRUP</t>
  </si>
  <si>
    <t>POR SIR 1X500ML</t>
  </si>
  <si>
    <t>147144</t>
  </si>
  <si>
    <t>47144</t>
  </si>
  <si>
    <t>LETROX 100</t>
  </si>
  <si>
    <t>147740</t>
  </si>
  <si>
    <t>47740</t>
  </si>
  <si>
    <t>RIVOCOR 5</t>
  </si>
  <si>
    <t>147741</t>
  </si>
  <si>
    <t>47741</t>
  </si>
  <si>
    <t>RIVOCOR 10</t>
  </si>
  <si>
    <t>149113</t>
  </si>
  <si>
    <t>49113</t>
  </si>
  <si>
    <t>POR TBL ENT 28X20MG</t>
  </si>
  <si>
    <t>149123</t>
  </si>
  <si>
    <t>49123</t>
  </si>
  <si>
    <t>CONTROLOC 40 MG</t>
  </si>
  <si>
    <t>POR TBL ENT 28X40MG</t>
  </si>
  <si>
    <t>149909</t>
  </si>
  <si>
    <t>49909</t>
  </si>
  <si>
    <t>LOKREN 20 MG</t>
  </si>
  <si>
    <t>POR TBL FLM 28X20MG</t>
  </si>
  <si>
    <t>153535</t>
  </si>
  <si>
    <t>53535</t>
  </si>
  <si>
    <t>PROPAFENON AL 150</t>
  </si>
  <si>
    <t>156102</t>
  </si>
  <si>
    <t>56102</t>
  </si>
  <si>
    <t>CPS 14X30MG</t>
  </si>
  <si>
    <t>156503</t>
  </si>
  <si>
    <t>56503</t>
  </si>
  <si>
    <t>SIOFOR 500</t>
  </si>
  <si>
    <t>TBL OBD 60X500MG</t>
  </si>
  <si>
    <t>156504</t>
  </si>
  <si>
    <t>56504</t>
  </si>
  <si>
    <t>SIOFOR 850</t>
  </si>
  <si>
    <t>TBL OBD 60X850MG</t>
  </si>
  <si>
    <t>156981</t>
  </si>
  <si>
    <t>56981</t>
  </si>
  <si>
    <t>TRITACE 5</t>
  </si>
  <si>
    <t>158271</t>
  </si>
  <si>
    <t>58271</t>
  </si>
  <si>
    <t>LIPANTHYL 267 M</t>
  </si>
  <si>
    <t>CPS 30X267MG</t>
  </si>
  <si>
    <t>159671</t>
  </si>
  <si>
    <t>59671</t>
  </si>
  <si>
    <t>TRALGIT SR 100</t>
  </si>
  <si>
    <t>POR TBL RET10X100MG</t>
  </si>
  <si>
    <t>159672</t>
  </si>
  <si>
    <t>59672</t>
  </si>
  <si>
    <t>POR TBL RET30X100MG</t>
  </si>
  <si>
    <t>159673</t>
  </si>
  <si>
    <t>59673</t>
  </si>
  <si>
    <t>POR TBL RET50X100MG</t>
  </si>
  <si>
    <t>159806</t>
  </si>
  <si>
    <t>59806</t>
  </si>
  <si>
    <t>FRAXIPARINE FORTE</t>
  </si>
  <si>
    <t>INJ 10X0.6ML/11.4KU</t>
  </si>
  <si>
    <t>166030</t>
  </si>
  <si>
    <t>66030</t>
  </si>
  <si>
    <t>166759</t>
  </si>
  <si>
    <t>KINITO 50 MG, POTAHOVANÉ TABLETY</t>
  </si>
  <si>
    <t>POR TBL FLM 40X50MG</t>
  </si>
  <si>
    <t>176690</t>
  </si>
  <si>
    <t>BETAHISTIN ACTAVIS 24 MG</t>
  </si>
  <si>
    <t>POR TBL NOB 60X24MG</t>
  </si>
  <si>
    <t>184398</t>
  </si>
  <si>
    <t>84398</t>
  </si>
  <si>
    <t>NEURONTIN 100MG</t>
  </si>
  <si>
    <t>CPS 100X100MG</t>
  </si>
  <si>
    <t>184399</t>
  </si>
  <si>
    <t>84399</t>
  </si>
  <si>
    <t>NEURONTIN 300MG</t>
  </si>
  <si>
    <t>CPS 50X300MG</t>
  </si>
  <si>
    <t>184400</t>
  </si>
  <si>
    <t>84400</t>
  </si>
  <si>
    <t>NEURONTIN 300 MG</t>
  </si>
  <si>
    <t>POR CPS DUR 100X300MG</t>
  </si>
  <si>
    <t>187788</t>
  </si>
  <si>
    <t>TONARSSA 4 MG/5 MG</t>
  </si>
  <si>
    <t>190957</t>
  </si>
  <si>
    <t>90957</t>
  </si>
  <si>
    <t>XANAX</t>
  </si>
  <si>
    <t>192340</t>
  </si>
  <si>
    <t>WARFARIN PMCS 2 MG</t>
  </si>
  <si>
    <t>POR TBL NOB 100X2MG</t>
  </si>
  <si>
    <t>193013</t>
  </si>
  <si>
    <t>93013</t>
  </si>
  <si>
    <t>SORTIS 10MG</t>
  </si>
  <si>
    <t>193016</t>
  </si>
  <si>
    <t>93016</t>
  </si>
  <si>
    <t>SORTIS 20MG</t>
  </si>
  <si>
    <t>TBL OBD 30X20MG</t>
  </si>
  <si>
    <t>193018</t>
  </si>
  <si>
    <t>93018</t>
  </si>
  <si>
    <t>SORTIS 20 MG</t>
  </si>
  <si>
    <t>POR TBL FLM100X20MG</t>
  </si>
  <si>
    <t>194114</t>
  </si>
  <si>
    <t>94114</t>
  </si>
  <si>
    <t>WARFARIN</t>
  </si>
  <si>
    <t>TBL 100X5MG</t>
  </si>
  <si>
    <t>196977</t>
  </si>
  <si>
    <t>96977</t>
  </si>
  <si>
    <t>TBL 30X1MG</t>
  </si>
  <si>
    <t>844554</t>
  </si>
  <si>
    <t>114065</t>
  </si>
  <si>
    <t>LOZAP 50 ZENTIVA</t>
  </si>
  <si>
    <t>POR TBL FLM 30X50MG</t>
  </si>
  <si>
    <t>845796</t>
  </si>
  <si>
    <t>126031</t>
  </si>
  <si>
    <t>PRENEWEL 4 MG/1,25 MG</t>
  </si>
  <si>
    <t>846446</t>
  </si>
  <si>
    <t>124343</t>
  </si>
  <si>
    <t>CEZERA 5 MG</t>
  </si>
  <si>
    <t>848765</t>
  </si>
  <si>
    <t>107938</t>
  </si>
  <si>
    <t>INJ SOL 6X3ML/150MG</t>
  </si>
  <si>
    <t>848907</t>
  </si>
  <si>
    <t>148072</t>
  </si>
  <si>
    <t>ROSUCARD 20 MG POTAHOVANÉ TABLETY</t>
  </si>
  <si>
    <t>849444</t>
  </si>
  <si>
    <t>163085</t>
  </si>
  <si>
    <t>AMARYL 3 MG</t>
  </si>
  <si>
    <t>POR TBL NOB 30X3MG</t>
  </si>
  <si>
    <t>849453</t>
  </si>
  <si>
    <t>163077</t>
  </si>
  <si>
    <t>AMARYL 2 MG</t>
  </si>
  <si>
    <t>POR TBL NOB 30X2MG</t>
  </si>
  <si>
    <t>849990</t>
  </si>
  <si>
    <t>102596</t>
  </si>
  <si>
    <t>CARVESAN 6,25</t>
  </si>
  <si>
    <t>POR TBL NOB 30X6,25MG</t>
  </si>
  <si>
    <t>850078</t>
  </si>
  <si>
    <t>102608</t>
  </si>
  <si>
    <t>CARVESAN 25</t>
  </si>
  <si>
    <t>850087</t>
  </si>
  <si>
    <t>120791</t>
  </si>
  <si>
    <t>APO-PERINDO 4 MG</t>
  </si>
  <si>
    <t>850124</t>
  </si>
  <si>
    <t>125082</t>
  </si>
  <si>
    <t>APO-SIMVA 20</t>
  </si>
  <si>
    <t>29328</t>
  </si>
  <si>
    <t>PRADAXA 110 MG</t>
  </si>
  <si>
    <t>POR CPS DUR 60X1X110MG</t>
  </si>
  <si>
    <t>117425</t>
  </si>
  <si>
    <t>17425</t>
  </si>
  <si>
    <t>CITALEC 10 ZENTIVA</t>
  </si>
  <si>
    <t>POR TBL FLM30X10MG</t>
  </si>
  <si>
    <t>128148</t>
  </si>
  <si>
    <t>28148</t>
  </si>
  <si>
    <t>LEVEMIR 100 U/ML (PENFILL)</t>
  </si>
  <si>
    <t>INJ SOL 5X3ML</t>
  </si>
  <si>
    <t>131934</t>
  </si>
  <si>
    <t>31934</t>
  </si>
  <si>
    <t>VENTOLIN INHALER N</t>
  </si>
  <si>
    <t>INHSUSPSS200X100RG</t>
  </si>
  <si>
    <t>142755</t>
  </si>
  <si>
    <t>42755</t>
  </si>
  <si>
    <t>TRANSTEC 35 MCG/H</t>
  </si>
  <si>
    <t>DRM EMP TDR 5X20MG</t>
  </si>
  <si>
    <t>145964</t>
  </si>
  <si>
    <t>45964</t>
  </si>
  <si>
    <t>SERETIDE DISKUS 50/250</t>
  </si>
  <si>
    <t>INH PLV 60X50/250RG</t>
  </si>
  <si>
    <t>149531</t>
  </si>
  <si>
    <t>49531</t>
  </si>
  <si>
    <t>CONTROLOC I.V.</t>
  </si>
  <si>
    <t>INJ PLV SOL 1X40MG</t>
  </si>
  <si>
    <t>153642</t>
  </si>
  <si>
    <t>53642</t>
  </si>
  <si>
    <t>DIROTON 10MG</t>
  </si>
  <si>
    <t>TBL 28X10MG</t>
  </si>
  <si>
    <t>158191</t>
  </si>
  <si>
    <t>TELMISARTAN SANDOZ 80 MG</t>
  </si>
  <si>
    <t>POR TBL NOB 30X80MG</t>
  </si>
  <si>
    <t>192587</t>
  </si>
  <si>
    <t>92587</t>
  </si>
  <si>
    <t>DEPAKINE CHRONO 500MG(PULENE)</t>
  </si>
  <si>
    <t>TBL RET 30X500MG</t>
  </si>
  <si>
    <t>193019</t>
  </si>
  <si>
    <t>93019</t>
  </si>
  <si>
    <t>SORTIS 40MG</t>
  </si>
  <si>
    <t>193021</t>
  </si>
  <si>
    <t>93021</t>
  </si>
  <si>
    <t>SORTIS 40 MG</t>
  </si>
  <si>
    <t>POR TBL FLM100X40MG</t>
  </si>
  <si>
    <t>194113</t>
  </si>
  <si>
    <t>94113</t>
  </si>
  <si>
    <t>TBL 100X3MG</t>
  </si>
  <si>
    <t>844377</t>
  </si>
  <si>
    <t>BETAHISTIN ACTAVIS 16 MG</t>
  </si>
  <si>
    <t>POR TBL NOB 60X16MG</t>
  </si>
  <si>
    <t>844480</t>
  </si>
  <si>
    <t>114059</t>
  </si>
  <si>
    <t>LOZAP 12.5 ZENTIVA</t>
  </si>
  <si>
    <t>PORTBLFLM 30X12.5MG</t>
  </si>
  <si>
    <t>848251</t>
  </si>
  <si>
    <t>122632</t>
  </si>
  <si>
    <t>SORTIS 80 MG</t>
  </si>
  <si>
    <t>POR TBL FLM 30X80MG</t>
  </si>
  <si>
    <t>848947</t>
  </si>
  <si>
    <t>135928</t>
  </si>
  <si>
    <t>ESOPREX 10 MG</t>
  </si>
  <si>
    <t>849187</t>
  </si>
  <si>
    <t>111902</t>
  </si>
  <si>
    <t>NITRESAN 20 MG</t>
  </si>
  <si>
    <t>POR TBL NOB 30X20MG</t>
  </si>
  <si>
    <t>849500</t>
  </si>
  <si>
    <t>120805</t>
  </si>
  <si>
    <t>APO-PERINDO 8 MG</t>
  </si>
  <si>
    <t>POR TBL NOB 30X8MG</t>
  </si>
  <si>
    <t>193015</t>
  </si>
  <si>
    <t>93015</t>
  </si>
  <si>
    <t>SORTIS 10 MG</t>
  </si>
  <si>
    <t>POR TBL FLM100X10MG</t>
  </si>
  <si>
    <t>199600</t>
  </si>
  <si>
    <t>99600</t>
  </si>
  <si>
    <t>POR TBL FLM 90X10MG</t>
  </si>
  <si>
    <t>122678</t>
  </si>
  <si>
    <t>QUETIAPIN SANDOZ 25 MG</t>
  </si>
  <si>
    <t>126486</t>
  </si>
  <si>
    <t>26486</t>
  </si>
  <si>
    <t>ACTRAPID PENFILL 100IU/ML</t>
  </si>
  <si>
    <t>126789</t>
  </si>
  <si>
    <t>26789</t>
  </si>
  <si>
    <t>NOVORAPID PENFILL 100 U/ML</t>
  </si>
  <si>
    <t>132058</t>
  </si>
  <si>
    <t>32058</t>
  </si>
  <si>
    <t>INJ SOL 10X0.3ML</t>
  </si>
  <si>
    <t>132059</t>
  </si>
  <si>
    <t>32059</t>
  </si>
  <si>
    <t>INJ SOL 10X0.4ML</t>
  </si>
  <si>
    <t>844306</t>
  </si>
  <si>
    <t>102674</t>
  </si>
  <si>
    <t>BETAHISTIN ACTAVIS 8 MG</t>
  </si>
  <si>
    <t>POR TBL NOB100X8MG</t>
  </si>
  <si>
    <t>850526</t>
  </si>
  <si>
    <t>101172</t>
  </si>
  <si>
    <t>CADUET 5 MG/10 MG</t>
  </si>
  <si>
    <t>145958</t>
  </si>
  <si>
    <t>45958</t>
  </si>
  <si>
    <t>SERETIDE DISKUS 50/500</t>
  </si>
  <si>
    <t>INH PLV 60X50/500RG</t>
  </si>
  <si>
    <t>190959</t>
  </si>
  <si>
    <t>90959</t>
  </si>
  <si>
    <t>TBL 30X0.5MG</t>
  </si>
  <si>
    <t>848895</t>
  </si>
  <si>
    <t>151056</t>
  </si>
  <si>
    <t>LAMICTAL 100 MG</t>
  </si>
  <si>
    <t>POR TBL NOB 42X100MG</t>
  </si>
  <si>
    <t>109710</t>
  </si>
  <si>
    <t>9710</t>
  </si>
  <si>
    <t>SOLU-MEDROL</t>
  </si>
  <si>
    <t>INJ SIC 1X125MG+2ML</t>
  </si>
  <si>
    <t>117431</t>
  </si>
  <si>
    <t>17431</t>
  </si>
  <si>
    <t>POR TBL FLM30X20MG</t>
  </si>
  <si>
    <t>153950</t>
  </si>
  <si>
    <t>53950</t>
  </si>
  <si>
    <t>ZOLOFT 50MG</t>
  </si>
  <si>
    <t>TBL OBD 28X50MG</t>
  </si>
  <si>
    <t>184396</t>
  </si>
  <si>
    <t>84396</t>
  </si>
  <si>
    <t>CPS 20X100MG</t>
  </si>
  <si>
    <t>192034</t>
  </si>
  <si>
    <t>92034</t>
  </si>
  <si>
    <t>DEPAKINE CHRONO 300</t>
  </si>
  <si>
    <t>TBL RET 100X300MG</t>
  </si>
  <si>
    <t>141669</t>
  </si>
  <si>
    <t>41669</t>
  </si>
  <si>
    <t>ALENDRONATE-TEVA 70 MG</t>
  </si>
  <si>
    <t>POR TBL NOB 4X70MG</t>
  </si>
  <si>
    <t>166760</t>
  </si>
  <si>
    <t>POR TBL FLM 100X50MG</t>
  </si>
  <si>
    <t>847766</t>
  </si>
  <si>
    <t>125520</t>
  </si>
  <si>
    <t>APO-TIC</t>
  </si>
  <si>
    <t>POR TBL FLM 30X250MG</t>
  </si>
  <si>
    <t>847959</t>
  </si>
  <si>
    <t>125521</t>
  </si>
  <si>
    <t>POR TBL FLM 100X250MG</t>
  </si>
  <si>
    <t>849065</t>
  </si>
  <si>
    <t>107595</t>
  </si>
  <si>
    <t>PENESTER</t>
  </si>
  <si>
    <t>POR TBL FLM 90X5MG BLIP</t>
  </si>
  <si>
    <t>850106</t>
  </si>
  <si>
    <t>111898</t>
  </si>
  <si>
    <t>NITRESAN 10 MG</t>
  </si>
  <si>
    <t>847134</t>
  </si>
  <si>
    <t>151050</t>
  </si>
  <si>
    <t>DEPAKINE</t>
  </si>
  <si>
    <t>INJ PSO LQF 4X4ML/400MG</t>
  </si>
  <si>
    <t>104062</t>
  </si>
  <si>
    <t>4062</t>
  </si>
  <si>
    <t>CAVINTON</t>
  </si>
  <si>
    <t>175080</t>
  </si>
  <si>
    <t>DRETACEN 250 MG</t>
  </si>
  <si>
    <t>POR TBL FLM 50X250MG</t>
  </si>
  <si>
    <t>142758</t>
  </si>
  <si>
    <t>42758</t>
  </si>
  <si>
    <t>TRANSTEC 52.5 MCG/H</t>
  </si>
  <si>
    <t>DRM EMP TDR 5X30MG</t>
  </si>
  <si>
    <t>MOXOSTAD 0,2 MG</t>
  </si>
  <si>
    <t>POR TBL FLM 30X0.2MG</t>
  </si>
  <si>
    <t>850606</t>
  </si>
  <si>
    <t>OPRYMEA 0,18 MG</t>
  </si>
  <si>
    <t>POR TBL NOB 30X0.18MG</t>
  </si>
  <si>
    <t>116469</t>
  </si>
  <si>
    <t>16469</t>
  </si>
  <si>
    <t>FEMARA</t>
  </si>
  <si>
    <t>POR TBL FLM30X2.5MG</t>
  </si>
  <si>
    <t>187793</t>
  </si>
  <si>
    <t>POR TBL NOB 90</t>
  </si>
  <si>
    <t>191922</t>
  </si>
  <si>
    <t>POR TBL FLM 60X1000MG</t>
  </si>
  <si>
    <t>175101</t>
  </si>
  <si>
    <t>DRETACEN 1000 MG</t>
  </si>
  <si>
    <t>POR TBL FLM 100X1000MG</t>
  </si>
  <si>
    <t>50113006</t>
  </si>
  <si>
    <t>158628</t>
  </si>
  <si>
    <t>58628</t>
  </si>
  <si>
    <t>NUTRAMIN VLI</t>
  </si>
  <si>
    <t>INF 1X500ML</t>
  </si>
  <si>
    <t>103414</t>
  </si>
  <si>
    <t>3414</t>
  </si>
  <si>
    <t>NUTRIFLEX PERI</t>
  </si>
  <si>
    <t>INF 5X2000ML</t>
  </si>
  <si>
    <t>142003</t>
  </si>
  <si>
    <t>NEPHROTECT</t>
  </si>
  <si>
    <t>INF SOL 10X500ML</t>
  </si>
  <si>
    <t>149415</t>
  </si>
  <si>
    <t>49415</t>
  </si>
  <si>
    <t>AMINOPLASMAL B.BRAUN 10%</t>
  </si>
  <si>
    <t>988740</t>
  </si>
  <si>
    <t>Nutrison Advanced Diason 1000ml</t>
  </si>
  <si>
    <t>133146</t>
  </si>
  <si>
    <t>33530</t>
  </si>
  <si>
    <t>NUTRISON MULTI FIBRE</t>
  </si>
  <si>
    <t>POR SOL 1X1000ML-VA</t>
  </si>
  <si>
    <t>133148</t>
  </si>
  <si>
    <t>33148</t>
  </si>
  <si>
    <t>NUTRISON PROTEIN PLUS MULTI FIB</t>
  </si>
  <si>
    <t>POR SOL 1X500ML-VA</t>
  </si>
  <si>
    <t>133220</t>
  </si>
  <si>
    <t>33220</t>
  </si>
  <si>
    <t>PROTIFAR</t>
  </si>
  <si>
    <t>POR PLV SOL 1X225GM</t>
  </si>
  <si>
    <t>33526</t>
  </si>
  <si>
    <t>NUTRISON</t>
  </si>
  <si>
    <t>POR SOL 1X1000ML</t>
  </si>
  <si>
    <t>50113013</t>
  </si>
  <si>
    <t>194453</t>
  </si>
  <si>
    <t>94453</t>
  </si>
  <si>
    <t>CIPRINOL 250</t>
  </si>
  <si>
    <t>TBL OBD 10X250MG</t>
  </si>
  <si>
    <t>96414</t>
  </si>
  <si>
    <t>GENTAMICIN LEK 80 MG/2 ML</t>
  </si>
  <si>
    <t>INJ SOL 10X2ML/80MG</t>
  </si>
  <si>
    <t>101066</t>
  </si>
  <si>
    <t>1066</t>
  </si>
  <si>
    <t>FRAMYKOIN</t>
  </si>
  <si>
    <t>UNG 1X10GM</t>
  </si>
  <si>
    <t>101076</t>
  </si>
  <si>
    <t>1076</t>
  </si>
  <si>
    <t>OPHTHALMO-FRAMYKOIN</t>
  </si>
  <si>
    <t>102427</t>
  </si>
  <si>
    <t>2427</t>
  </si>
  <si>
    <t>ENTIZOL</t>
  </si>
  <si>
    <t>106264</t>
  </si>
  <si>
    <t>6264</t>
  </si>
  <si>
    <t>SUMETROLIM</t>
  </si>
  <si>
    <t>TBL 20X480MG</t>
  </si>
  <si>
    <t>111592</t>
  </si>
  <si>
    <t>11592</t>
  </si>
  <si>
    <t>METRONIDAZOL 500MG BRAUN</t>
  </si>
  <si>
    <t>INJ 10X100ML(LDPE)</t>
  </si>
  <si>
    <t>117149</t>
  </si>
  <si>
    <t>17149</t>
  </si>
  <si>
    <t>UNASYN</t>
  </si>
  <si>
    <t>POR TBL FLM12X375MG</t>
  </si>
  <si>
    <t>117810</t>
  </si>
  <si>
    <t>17810</t>
  </si>
  <si>
    <t>TAZOCIN 4.5 G</t>
  </si>
  <si>
    <t>INJ PLV SOL12X4.5GM</t>
  </si>
  <si>
    <t>120605</t>
  </si>
  <si>
    <t>20605</t>
  </si>
  <si>
    <t>COLOMYCIN INJEKCE 1000000 IU</t>
  </si>
  <si>
    <t>INJ PLV SOL 10X1MU</t>
  </si>
  <si>
    <t>131654</t>
  </si>
  <si>
    <t>CEFTAZIDIM KABI 1 GM</t>
  </si>
  <si>
    <t>INJ PLV SOL 10X1GM</t>
  </si>
  <si>
    <t>162050</t>
  </si>
  <si>
    <t>62050</t>
  </si>
  <si>
    <t>DUOMOX 500</t>
  </si>
  <si>
    <t>TBL 20X500MG</t>
  </si>
  <si>
    <t>183417</t>
  </si>
  <si>
    <t>83417</t>
  </si>
  <si>
    <t>MERONEM</t>
  </si>
  <si>
    <t>INJ SIC 10X1GM</t>
  </si>
  <si>
    <t>190778</t>
  </si>
  <si>
    <t>90778</t>
  </si>
  <si>
    <t>BACTROBAN</t>
  </si>
  <si>
    <t>DRM UNG 1X15GM</t>
  </si>
  <si>
    <t>192289</t>
  </si>
  <si>
    <t>92289</t>
  </si>
  <si>
    <t>EDICIN 0,5GM</t>
  </si>
  <si>
    <t>INJ.SICC.1X500MG</t>
  </si>
  <si>
    <t>192290</t>
  </si>
  <si>
    <t>92290</t>
  </si>
  <si>
    <t>EDICIN 1GM</t>
  </si>
  <si>
    <t>INJ.SICC.1X1GM</t>
  </si>
  <si>
    <t>847476</t>
  </si>
  <si>
    <t>112782</t>
  </si>
  <si>
    <t xml:space="preserve">GENTAMICIN B.BRAUN 3 MG/ML INFUZNÍ ROZTOK </t>
  </si>
  <si>
    <t>INF SOL 20X80ML</t>
  </si>
  <si>
    <t>849567</t>
  </si>
  <si>
    <t>125249</t>
  </si>
  <si>
    <t>CIPROFLOXACIN KABI 400 MG/200 ML INFUZNÍ ROZTOK</t>
  </si>
  <si>
    <t>INF SOL 10X400MG/200ML</t>
  </si>
  <si>
    <t>850012</t>
  </si>
  <si>
    <t>154748</t>
  </si>
  <si>
    <t>NITROFURANTOIN - RATIOPHARM 100 MG</t>
  </si>
  <si>
    <t>POR CPS PRO 50X100MG</t>
  </si>
  <si>
    <t>144285</t>
  </si>
  <si>
    <t>44285</t>
  </si>
  <si>
    <t>NORMIX</t>
  </si>
  <si>
    <t>TBL OBD 12X200MG</t>
  </si>
  <si>
    <t>131656</t>
  </si>
  <si>
    <t>CEFTAZIDIM KABI 2 GM</t>
  </si>
  <si>
    <t>INJ+INF PLV SOL 10X2GM</t>
  </si>
  <si>
    <t>500697</t>
  </si>
  <si>
    <t>Amikacin B.Braun 10mg/ml EP 100ml</t>
  </si>
  <si>
    <t>10X100ml</t>
  </si>
  <si>
    <t>25746</t>
  </si>
  <si>
    <t>INVANZ 1 G</t>
  </si>
  <si>
    <t>INF PLV SOL 1X1GM</t>
  </si>
  <si>
    <t>103952</t>
  </si>
  <si>
    <t>3952</t>
  </si>
  <si>
    <t>AMIKIN</t>
  </si>
  <si>
    <t>INJ 1X2ML/500MG</t>
  </si>
  <si>
    <t>111706</t>
  </si>
  <si>
    <t>11706</t>
  </si>
  <si>
    <t>BISEPTOL 480</t>
  </si>
  <si>
    <t>INJ 10X5ML</t>
  </si>
  <si>
    <t>184492</t>
  </si>
  <si>
    <t>84492</t>
  </si>
  <si>
    <t>FUCIDIN</t>
  </si>
  <si>
    <t>CRM 1X15GM 2%</t>
  </si>
  <si>
    <t>849143</t>
  </si>
  <si>
    <t>155940</t>
  </si>
  <si>
    <t>Herpesin krém 1x2g 5%</t>
  </si>
  <si>
    <t>148262</t>
  </si>
  <si>
    <t>48262</t>
  </si>
  <si>
    <t>PLV ADS 1X5GM</t>
  </si>
  <si>
    <t>155759</t>
  </si>
  <si>
    <t>55759</t>
  </si>
  <si>
    <t>PAMYCON NA PRIPRAVU KAPEK</t>
  </si>
  <si>
    <t>PLV 1X1LAHV</t>
  </si>
  <si>
    <t>175022</t>
  </si>
  <si>
    <t>75022</t>
  </si>
  <si>
    <t>COTRIMOXAZOL AL FORTE</t>
  </si>
  <si>
    <t>TBL 10X960MG</t>
  </si>
  <si>
    <t>500696</t>
  </si>
  <si>
    <t>Amikacin B.Braun 5mg/ml EP 100ml</t>
  </si>
  <si>
    <t>113453</t>
  </si>
  <si>
    <t>PIPERACILLIN/TAZOBACTAM KABI 4 G/0,5 G</t>
  </si>
  <si>
    <t>INF PLV SOL 10X4.5GM</t>
  </si>
  <si>
    <t>201030</t>
  </si>
  <si>
    <t>SEFOTAK 1 G</t>
  </si>
  <si>
    <t>INJ PLV SOL 1X1GM</t>
  </si>
  <si>
    <t>176355</t>
  </si>
  <si>
    <t>76355</t>
  </si>
  <si>
    <t>FORTUM</t>
  </si>
  <si>
    <t>INJ 1X500MG</t>
  </si>
  <si>
    <t>105951</t>
  </si>
  <si>
    <t>5951</t>
  </si>
  <si>
    <t>AMOKSIKLAV 1G</t>
  </si>
  <si>
    <t>TBL OBD 14X1GM</t>
  </si>
  <si>
    <t>108807</t>
  </si>
  <si>
    <t>8807</t>
  </si>
  <si>
    <t>DALACIN C PHOSPHATE</t>
  </si>
  <si>
    <t>INJ 1X4ML 600MG</t>
  </si>
  <si>
    <t>116600</t>
  </si>
  <si>
    <t>16600</t>
  </si>
  <si>
    <t>INJ PLV SOL 1X1.5GM</t>
  </si>
  <si>
    <t>147727</t>
  </si>
  <si>
    <t>47727</t>
  </si>
  <si>
    <t>ZINNAT 500 MG</t>
  </si>
  <si>
    <t>TBL OBD 10X500MG</t>
  </si>
  <si>
    <t>153202</t>
  </si>
  <si>
    <t>53202</t>
  </si>
  <si>
    <t>CIPHIN 500</t>
  </si>
  <si>
    <t>153853</t>
  </si>
  <si>
    <t>53853</t>
  </si>
  <si>
    <t>KLACID 500</t>
  </si>
  <si>
    <t>TBL OBD 14X500MG</t>
  </si>
  <si>
    <t>155636</t>
  </si>
  <si>
    <t>55636</t>
  </si>
  <si>
    <t>OFLOXIN 200</t>
  </si>
  <si>
    <t>TBL OBD 10X200MG</t>
  </si>
  <si>
    <t>156801</t>
  </si>
  <si>
    <t>56801</t>
  </si>
  <si>
    <t>KLACID I.V.</t>
  </si>
  <si>
    <t>PLV INF 1X500MG</t>
  </si>
  <si>
    <t>172972</t>
  </si>
  <si>
    <t>72972</t>
  </si>
  <si>
    <t>AMOKSIKLAV 1.2GM</t>
  </si>
  <si>
    <t>INJ SIC 5X1.2GM</t>
  </si>
  <si>
    <t>176360</t>
  </si>
  <si>
    <t>76360</t>
  </si>
  <si>
    <t>ZINACEF AD INJ.</t>
  </si>
  <si>
    <t>INJ SIC 1X1.5GM</t>
  </si>
  <si>
    <t>185525</t>
  </si>
  <si>
    <t>85525</t>
  </si>
  <si>
    <t>AMOKSIKLAV</t>
  </si>
  <si>
    <t>TBL OBD 21X625MG</t>
  </si>
  <si>
    <t>132546</t>
  </si>
  <si>
    <t>32546</t>
  </si>
  <si>
    <t>KLACID SR</t>
  </si>
  <si>
    <t>PORTBLRET14X500MG-D</t>
  </si>
  <si>
    <t>147725</t>
  </si>
  <si>
    <t>47725</t>
  </si>
  <si>
    <t>ZINNAT 250 MG</t>
  </si>
  <si>
    <t>145010</t>
  </si>
  <si>
    <t>45010</t>
  </si>
  <si>
    <t>AZITROMYCIN SANDOZ 500 MG</t>
  </si>
  <si>
    <t>POR TBL FLM 3X500MG</t>
  </si>
  <si>
    <t>153913</t>
  </si>
  <si>
    <t>53913</t>
  </si>
  <si>
    <t>AZITROMYCIN SANDOZ 250 MG</t>
  </si>
  <si>
    <t>POR TBL FLM 6X250MG</t>
  </si>
  <si>
    <t>104234</t>
  </si>
  <si>
    <t>4234</t>
  </si>
  <si>
    <t>INJ 1X2ML 300MG</t>
  </si>
  <si>
    <t>129767</t>
  </si>
  <si>
    <t>IMIPENEM/CILASTATIN KABI 500 MG/500 MG</t>
  </si>
  <si>
    <t>INF PLV SOL 10LAH/20ML</t>
  </si>
  <si>
    <t>177044</t>
  </si>
  <si>
    <t>77044</t>
  </si>
  <si>
    <t>INJ SIC 1X750MG</t>
  </si>
  <si>
    <t>50113014</t>
  </si>
  <si>
    <t>113798</t>
  </si>
  <si>
    <t>13798</t>
  </si>
  <si>
    <t>CANESTEN KRÉM</t>
  </si>
  <si>
    <t>CRM 1X20GM/200MG</t>
  </si>
  <si>
    <t>199248</t>
  </si>
  <si>
    <t>99248</t>
  </si>
  <si>
    <t>MYFUNGAR</t>
  </si>
  <si>
    <t>CRM 1X30GM</t>
  </si>
  <si>
    <t>116895</t>
  </si>
  <si>
    <t>16895</t>
  </si>
  <si>
    <t>IMAZOL KRÉMPASTA</t>
  </si>
  <si>
    <t>DRM PST 1X30GM</t>
  </si>
  <si>
    <t>141515</t>
  </si>
  <si>
    <t>41515</t>
  </si>
  <si>
    <t>PIMAFUCORT</t>
  </si>
  <si>
    <t>CRM 1X15GM</t>
  </si>
  <si>
    <t>100707</t>
  </si>
  <si>
    <t>707</t>
  </si>
  <si>
    <t>FUCIDIN H</t>
  </si>
  <si>
    <t>DRM CRM 1X15GM</t>
  </si>
  <si>
    <t>176150</t>
  </si>
  <si>
    <t>76150</t>
  </si>
  <si>
    <t>BATRAFEN</t>
  </si>
  <si>
    <t>CRM 1X20GM</t>
  </si>
  <si>
    <t>176152</t>
  </si>
  <si>
    <t>76152</t>
  </si>
  <si>
    <t>LIQ 1X20ML</t>
  </si>
  <si>
    <t>115887</t>
  </si>
  <si>
    <t>15887</t>
  </si>
  <si>
    <t>LAMISIL SPREJ</t>
  </si>
  <si>
    <t>DRM SPR SOL 1X15ML</t>
  </si>
  <si>
    <t>165989</t>
  </si>
  <si>
    <t>65989</t>
  </si>
  <si>
    <t>MYCOMAX « INF. INFUZ</t>
  </si>
  <si>
    <t>166036</t>
  </si>
  <si>
    <t>66036</t>
  </si>
  <si>
    <t>MYCOMAX 100</t>
  </si>
  <si>
    <t>CPS 28X100MG</t>
  </si>
  <si>
    <t>50113008</t>
  </si>
  <si>
    <t>97910</t>
  </si>
  <si>
    <t>Human Albumin 20% 100 ml GRIFOLS</t>
  </si>
  <si>
    <t>841498</t>
  </si>
  <si>
    <t>Carbosorb tbl.20-blistr</t>
  </si>
  <si>
    <t>GER lůž. odd. 46, 47,-původně 90 lůž/ 15 uzav</t>
  </si>
  <si>
    <t>Oddělení geriatrie, ambulance</t>
  </si>
  <si>
    <t>Lékárna - léčiva</t>
  </si>
  <si>
    <t>Lékárna - enterární výživa</t>
  </si>
  <si>
    <t>Lékárna - antibiotika</t>
  </si>
  <si>
    <t>Lékárna - antimykotika</t>
  </si>
  <si>
    <t>393 TO krevní deriváty IVLP (112 01 003)</t>
  </si>
  <si>
    <t>3011 - GER lůž. odd. 46, 47,-původně 90 lůž/ 15 uzav</t>
  </si>
  <si>
    <t>N06DA02 - Donepezil</t>
  </si>
  <si>
    <t>A10AB01 - Inzulin lidský</t>
  </si>
  <si>
    <t>B01AC04 - Klopidogrel</t>
  </si>
  <si>
    <t>N05AH04 - Kvetiapin</t>
  </si>
  <si>
    <t>C08DA01 - Verapamil</t>
  </si>
  <si>
    <t>N04BC04 - Ropinirol</t>
  </si>
  <si>
    <t>C02CA04 - Doxazosin</t>
  </si>
  <si>
    <t>H03AA01 - Levothyroxin, sodná sůl</t>
  </si>
  <si>
    <t>N06AX11 - Mirtazapin</t>
  </si>
  <si>
    <t>C01BC03 - Propafenon</t>
  </si>
  <si>
    <t>A10BA02 - Metformin</t>
  </si>
  <si>
    <t>A10BB12 - Glimepirid</t>
  </si>
  <si>
    <t>J01MA02 - Ciprofloxacin</t>
  </si>
  <si>
    <t>J01CR01 - Ampicilin a enzymový inhibitor</t>
  </si>
  <si>
    <t>B01AB06 - Nadroparin</t>
  </si>
  <si>
    <t>N03AG01 - Kyselina valproová</t>
  </si>
  <si>
    <t>B01AE07 - Dabigatran-etexilát</t>
  </si>
  <si>
    <t>R03AK06 - Salmeterol a flutikason</t>
  </si>
  <si>
    <t>A10AE05 - Inzulin detemir</t>
  </si>
  <si>
    <t>J01FA09 - Klarithromycin</t>
  </si>
  <si>
    <t>C01BD01 - Amiodaron</t>
  </si>
  <si>
    <t>B01AA03 - Warfarin</t>
  </si>
  <si>
    <t>C02AC05 - Moxonidin</t>
  </si>
  <si>
    <t>R06AE07 - Cetirizin</t>
  </si>
  <si>
    <t>A02BC03 - Lansoprazol</t>
  </si>
  <si>
    <t>H02AB04 - Methylprednisolon</t>
  </si>
  <si>
    <t>C03EA01 - Hydrochlorothiazid a kalium šetřící diuretika</t>
  </si>
  <si>
    <t>J01DC02 - Cefuroxim</t>
  </si>
  <si>
    <t>C07AB05 - Betaxolol</t>
  </si>
  <si>
    <t>J01FF01 - Klindamycin</t>
  </si>
  <si>
    <t>C07AB07 - Bisoprolol</t>
  </si>
  <si>
    <t>N03AX12 - Gabapentin</t>
  </si>
  <si>
    <t>C07AG02 - Karvedilol</t>
  </si>
  <si>
    <t>N06AB06 - Sertralin</t>
  </si>
  <si>
    <t>C08CA01 - Amlodipin</t>
  </si>
  <si>
    <t>N07CA01 - Betahistin</t>
  </si>
  <si>
    <t>C08CA08 - Nitrendipin</t>
  </si>
  <si>
    <t>S01EE01 - Latanoprost</t>
  </si>
  <si>
    <t>A10AB05 - Inzulin aspart</t>
  </si>
  <si>
    <t>G04CB01 - Finasterid</t>
  </si>
  <si>
    <t>C09AA03 - Lisinopril</t>
  </si>
  <si>
    <t>A03FA - Prokinetika</t>
  </si>
  <si>
    <t>J01MA01 - Ofloxacin</t>
  </si>
  <si>
    <t>J01CR02 - Amoxicilin a enzymový inhibitor</t>
  </si>
  <si>
    <t>J01XA01 - Vankomycin</t>
  </si>
  <si>
    <t>J01DH51 - Imipenem a enzymový inhibitor</t>
  </si>
  <si>
    <t>L02BG04 - Letrozol</t>
  </si>
  <si>
    <t>J01FA10 - Azithromycin</t>
  </si>
  <si>
    <t>M04AA01 - Alopurinol</t>
  </si>
  <si>
    <t>B01AC05 - Tiklopidin</t>
  </si>
  <si>
    <t>N02AE01 - Buprenorfin</t>
  </si>
  <si>
    <t>C09AA04 - Perindopril</t>
  </si>
  <si>
    <t>J02AC01 - Flukonazol</t>
  </si>
  <si>
    <t>C09AA05 - Ramipril</t>
  </si>
  <si>
    <t>M01AX17 - Nimesulid</t>
  </si>
  <si>
    <t>C09AA10 - Trandolapril</t>
  </si>
  <si>
    <t>M05BA04 - Kyselina alendronová</t>
  </si>
  <si>
    <t>C09BA04 - Perindopril a diuretika</t>
  </si>
  <si>
    <t>N02AX02 - Tramadol</t>
  </si>
  <si>
    <t>C09BB04 - Perindopril a amlodipin</t>
  </si>
  <si>
    <t>N03AX09 - Lamotrigin</t>
  </si>
  <si>
    <t>C09CA01 - Losartan</t>
  </si>
  <si>
    <t>N03AX14 - Levetiracetam</t>
  </si>
  <si>
    <t>N04BC05 - Pramipexol</t>
  </si>
  <si>
    <t>A06AD11 - Laktulóza</t>
  </si>
  <si>
    <t>N05BA12 - Alprazolam</t>
  </si>
  <si>
    <t>C09CA07 - Telmisartan</t>
  </si>
  <si>
    <t>N06AB04 - Citalopram</t>
  </si>
  <si>
    <t>C09DA01 - Losartan a diuretika</t>
  </si>
  <si>
    <t>N06AB10 - Escitalopram</t>
  </si>
  <si>
    <t>C10AA01 - Simvastatin</t>
  </si>
  <si>
    <t>A02BC02 - Pantoprazol</t>
  </si>
  <si>
    <t>N06BX18 - Vinpocetin</t>
  </si>
  <si>
    <t>C10AA05 - Atorvastatin</t>
  </si>
  <si>
    <t>R03AC02 - Salbutamol</t>
  </si>
  <si>
    <t>C10AA07 - Rosuvastatin</t>
  </si>
  <si>
    <t>R06AE09 - Levocetirizin</t>
  </si>
  <si>
    <t>C10AB05 - Fenofibrát</t>
  </si>
  <si>
    <t>V06XX - Potraviny pro zvláštní lékařské účely (PZLÚ)</t>
  </si>
  <si>
    <t>C10BX03 - Atorvastatin a amlodipin</t>
  </si>
  <si>
    <t>A02BA03 - Famotidin</t>
  </si>
  <si>
    <t>G04CA02 - Tamsulosin</t>
  </si>
  <si>
    <t>A02BA03</t>
  </si>
  <si>
    <t>A02BC02</t>
  </si>
  <si>
    <t>POR TBL ENT 28X20MG I</t>
  </si>
  <si>
    <t>POR TBL ENT 28X40MG I</t>
  </si>
  <si>
    <t>A02BC03</t>
  </si>
  <si>
    <t>LANZUL 30 MG</t>
  </si>
  <si>
    <t>POR CPS DUR 28X30MG</t>
  </si>
  <si>
    <t>POR CPS DUR 14X30MG</t>
  </si>
  <si>
    <t>A03FA</t>
  </si>
  <si>
    <t>A06AD11</t>
  </si>
  <si>
    <t>A10AB01</t>
  </si>
  <si>
    <t>ACTRAPID PENFILL 100 IU/ML</t>
  </si>
  <si>
    <t>A10AB05</t>
  </si>
  <si>
    <t>A10AE05</t>
  </si>
  <si>
    <t>A10BA02</t>
  </si>
  <si>
    <t>POR TBL FLM 60X500MG</t>
  </si>
  <si>
    <t>POR TBL FLM 60X850MG</t>
  </si>
  <si>
    <t>A10BB12</t>
  </si>
  <si>
    <t>B01AA03</t>
  </si>
  <si>
    <t>WARFARIN ORION 3 MG</t>
  </si>
  <si>
    <t>POR TBL NOB 100X3MG</t>
  </si>
  <si>
    <t>WARFARIN ORION 5 MG</t>
  </si>
  <si>
    <t>B01AB06</t>
  </si>
  <si>
    <t>B01AC04</t>
  </si>
  <si>
    <t>B01AC05</t>
  </si>
  <si>
    <t>B01AE07</t>
  </si>
  <si>
    <t>C01BC03</t>
  </si>
  <si>
    <t>POR TBL FLM 50X150MG</t>
  </si>
  <si>
    <t>PROPANORM 150 MG</t>
  </si>
  <si>
    <t>C01BD01</t>
  </si>
  <si>
    <t>POR TBL NOB 30X200MG</t>
  </si>
  <si>
    <t>POR TBL NOB 60X200MG</t>
  </si>
  <si>
    <t>C02AC05</t>
  </si>
  <si>
    <t>C02CA04</t>
  </si>
  <si>
    <t>C03EA01</t>
  </si>
  <si>
    <t>C07AB05</t>
  </si>
  <si>
    <t>C07AB07</t>
  </si>
  <si>
    <t>C07AG02</t>
  </si>
  <si>
    <t>C08CA01</t>
  </si>
  <si>
    <t>C08CA08</t>
  </si>
  <si>
    <t>C08DA01</t>
  </si>
  <si>
    <t>ISOPTIN SR 240 MG</t>
  </si>
  <si>
    <t>POR TBL PRO 30X240MG</t>
  </si>
  <si>
    <t>C09AA03</t>
  </si>
  <si>
    <t>DIROTON 10 MG</t>
  </si>
  <si>
    <t>POR TBL NOB 28X10MG</t>
  </si>
  <si>
    <t>C09AA04</t>
  </si>
  <si>
    <t>C09AA05</t>
  </si>
  <si>
    <t>TRITACE 5 MG</t>
  </si>
  <si>
    <t>C09AA10</t>
  </si>
  <si>
    <t>GOPTEN 2 MG</t>
  </si>
  <si>
    <t>POR CPS DUR 28X2MG</t>
  </si>
  <si>
    <t>C09BA04</t>
  </si>
  <si>
    <t>C09BB04</t>
  </si>
  <si>
    <t>C09CA01</t>
  </si>
  <si>
    <t>LOZAP 12,5 ZENTIVA</t>
  </si>
  <si>
    <t>POR TBL FLM 30X12.5MG</t>
  </si>
  <si>
    <t>C09CA07</t>
  </si>
  <si>
    <t>C09DA01</t>
  </si>
  <si>
    <t>C10AA01</t>
  </si>
  <si>
    <t>C10AA05</t>
  </si>
  <si>
    <t>POR TBL FLM 30X40MG</t>
  </si>
  <si>
    <t>POR TBL FLM 100X40MG</t>
  </si>
  <si>
    <t>C10AA07</t>
  </si>
  <si>
    <t>C10AB05</t>
  </si>
  <si>
    <t>POR CPS DUR 30X267MG</t>
  </si>
  <si>
    <t>C10BX03</t>
  </si>
  <si>
    <t>G04CA02</t>
  </si>
  <si>
    <t>POR CPS RDR 30X0.4MG</t>
  </si>
  <si>
    <t>G04CB01</t>
  </si>
  <si>
    <t>H02AB04</t>
  </si>
  <si>
    <t>SOLU-MEDROL 62,5 MG/ML</t>
  </si>
  <si>
    <t>INJ PSO LQF 125MG+2ML</t>
  </si>
  <si>
    <t>H03AA01</t>
  </si>
  <si>
    <t>POR TBL NOB 100X100RG I</t>
  </si>
  <si>
    <t>J01CR01</t>
  </si>
  <si>
    <t>J01CR02</t>
  </si>
  <si>
    <t>AMOKSIKLAV 1 G</t>
  </si>
  <si>
    <t>POR TBL FLM 14X1GM</t>
  </si>
  <si>
    <t>AMOKSIKLAV 1,2 G</t>
  </si>
  <si>
    <t>INJ PLV SOL 5X1.2GM</t>
  </si>
  <si>
    <t>AMOKSIKLAV 625 MG</t>
  </si>
  <si>
    <t>POR TBL FLM 21X625MG</t>
  </si>
  <si>
    <t>J01DC02</t>
  </si>
  <si>
    <t>POR TBL FLM 10X250MG</t>
  </si>
  <si>
    <t>POR TBL FLM 10X500MG</t>
  </si>
  <si>
    <t>ZINACEF 1,5 G</t>
  </si>
  <si>
    <t>ZINACEF 750 MG</t>
  </si>
  <si>
    <t>INJ PLV SOL 1X750MG</t>
  </si>
  <si>
    <t>J01DH51</t>
  </si>
  <si>
    <t>J01FA09</t>
  </si>
  <si>
    <t>POR TBL RET 14X500MG-DOUBLE BL</t>
  </si>
  <si>
    <t>POR TBL FLM 14X500MG</t>
  </si>
  <si>
    <t>INF PLV SOL 1X500MG</t>
  </si>
  <si>
    <t>J01FA10</t>
  </si>
  <si>
    <t>J01FF01</t>
  </si>
  <si>
    <t>DALACIN C</t>
  </si>
  <si>
    <t>INJ SOL 1X2ML/300MG</t>
  </si>
  <si>
    <t>INJ SOL 1X4ML/600MG</t>
  </si>
  <si>
    <t>J01MA01</t>
  </si>
  <si>
    <t>POR TBL FLM 10X200MG</t>
  </si>
  <si>
    <t>J01MA02</t>
  </si>
  <si>
    <t>J01XA01</t>
  </si>
  <si>
    <t>EDICIN 0,5 G</t>
  </si>
  <si>
    <t>INJ PLV SOL 1X500MG</t>
  </si>
  <si>
    <t>J02AC01</t>
  </si>
  <si>
    <t>MYCOMAX INF</t>
  </si>
  <si>
    <t>INF SOL 100ML/200MG</t>
  </si>
  <si>
    <t>POR CPS DUR 28X100MG</t>
  </si>
  <si>
    <t>L02BG04</t>
  </si>
  <si>
    <t>POR TBL FLM 30X2.5MG</t>
  </si>
  <si>
    <t>M01AX17</t>
  </si>
  <si>
    <t>POR TBL NOB 30X100MG</t>
  </si>
  <si>
    <t>M04AA01</t>
  </si>
  <si>
    <t>M05BA04</t>
  </si>
  <si>
    <t>N02AE01</t>
  </si>
  <si>
    <t>TRANSTEC 52,5 MCG/H</t>
  </si>
  <si>
    <t>N02AX02</t>
  </si>
  <si>
    <t>POR TBL PRO 10X100MG</t>
  </si>
  <si>
    <t>POR TBL PRO 30X100MG</t>
  </si>
  <si>
    <t>POR TBL PRO 50X100MG</t>
  </si>
  <si>
    <t>N03AG01</t>
  </si>
  <si>
    <t>DEPAKINE CHRONO 300 MG SÉCABLE</t>
  </si>
  <si>
    <t>POR TBL RET 100X300MG</t>
  </si>
  <si>
    <t>DEPAKINE CHRONO 500 MG SÉCABLE</t>
  </si>
  <si>
    <t>POR TBL RET 30X500MG</t>
  </si>
  <si>
    <t>N03AX09</t>
  </si>
  <si>
    <t>N03AX12</t>
  </si>
  <si>
    <t>NEURONTIN 100 MG</t>
  </si>
  <si>
    <t>POR CPS DUR 20X100MG</t>
  </si>
  <si>
    <t>POR CPS DUR 100X100MG</t>
  </si>
  <si>
    <t>POR CPS DUR 50X300MG</t>
  </si>
  <si>
    <t>N03AX14</t>
  </si>
  <si>
    <t>N04BC04</t>
  </si>
  <si>
    <t>N04BC05</t>
  </si>
  <si>
    <t>N05AH04</t>
  </si>
  <si>
    <t>N05BA12</t>
  </si>
  <si>
    <t>XANAX 0,25 MG</t>
  </si>
  <si>
    <t>POR TBL NOB 30X0.25MG</t>
  </si>
  <si>
    <t>XANAX 0,5 MG</t>
  </si>
  <si>
    <t>POR TBL NOB 30X0.5MG</t>
  </si>
  <si>
    <t>XANAX 1 MG</t>
  </si>
  <si>
    <t>N06AB04</t>
  </si>
  <si>
    <t>POR TBL FLM 30X10 MG</t>
  </si>
  <si>
    <t>POR TBL FLM 30X20 MG</t>
  </si>
  <si>
    <t>POR TBL FLM 60X20 MG</t>
  </si>
  <si>
    <t>N06AB06</t>
  </si>
  <si>
    <t>ZOLOFT 50 MG</t>
  </si>
  <si>
    <t>POR TBL FLM 28X50MG</t>
  </si>
  <si>
    <t>N06AB10</t>
  </si>
  <si>
    <t>N06AX11</t>
  </si>
  <si>
    <t>N06BX18</t>
  </si>
  <si>
    <t>INJ SOL 10X2ML/10MG</t>
  </si>
  <si>
    <t>N06DA02</t>
  </si>
  <si>
    <t>N07CA01</t>
  </si>
  <si>
    <t>POR TBL NOB 100X8MG</t>
  </si>
  <si>
    <t>R03AC02</t>
  </si>
  <si>
    <t>INH SUS PSS 200X100RG</t>
  </si>
  <si>
    <t>R03AK06</t>
  </si>
  <si>
    <t>INH PLV 1X60X50/500MCG</t>
  </si>
  <si>
    <t>INH PLV 1X60X50/250RG</t>
  </si>
  <si>
    <t>R06AE07</t>
  </si>
  <si>
    <t>POR TBL FLM 60X10MG</t>
  </si>
  <si>
    <t>R06AE09</t>
  </si>
  <si>
    <t>S01EE01</t>
  </si>
  <si>
    <t>OPH GTT SOL 3X2.5ML I</t>
  </si>
  <si>
    <t>OPH GTT SOL 1X2.5ML I</t>
  </si>
  <si>
    <t>V06XX</t>
  </si>
  <si>
    <t>NUTRISON PROTEIN PLUS MULTI FIBRE</t>
  </si>
  <si>
    <t>POR SOL 1X500ML</t>
  </si>
  <si>
    <t>Přehled plnění pozitivního listu - spotřeba léčivých přípravků - orientační přehled</t>
  </si>
  <si>
    <t>HVLP</t>
  </si>
  <si>
    <t>IPLP</t>
  </si>
  <si>
    <t>PZT</t>
  </si>
  <si>
    <t>89301301</t>
  </si>
  <si>
    <t>Standardní lůžková péče Celkem</t>
  </si>
  <si>
    <t>89301303</t>
  </si>
  <si>
    <t>Ambulance interní Celkem</t>
  </si>
  <si>
    <t>Bretšnajdrová Milena</t>
  </si>
  <si>
    <t>Kurašová Jitka</t>
  </si>
  <si>
    <t>Mertová Eva</t>
  </si>
  <si>
    <t>Molitorová Ivana</t>
  </si>
  <si>
    <t>Pavlů Naděžda</t>
  </si>
  <si>
    <t>Šanová Hana</t>
  </si>
  <si>
    <t>Záboj Zdeněk</t>
  </si>
  <si>
    <t>90240</t>
  </si>
  <si>
    <t>Alopurinol</t>
  </si>
  <si>
    <t>POR TBL NOB 30X300MG</t>
  </si>
  <si>
    <t>2592</t>
  </si>
  <si>
    <t>MILURIT 100</t>
  </si>
  <si>
    <t>POR TBL NOB 50X100MG</t>
  </si>
  <si>
    <t>Alprazolam</t>
  </si>
  <si>
    <t>Amiodaron</t>
  </si>
  <si>
    <t>Amlodipin</t>
  </si>
  <si>
    <t>125045</t>
  </si>
  <si>
    <t>125059</t>
  </si>
  <si>
    <t>Amoxicilin a enzymový inhibitor</t>
  </si>
  <si>
    <t>Atorvastatin</t>
  </si>
  <si>
    <t>49007</t>
  </si>
  <si>
    <t>ATORIS 20</t>
  </si>
  <si>
    <t>Baklofen</t>
  </si>
  <si>
    <t>BACLOFEN-POLPHARMA 10 MG</t>
  </si>
  <si>
    <t>POR TBL NOB 50X10MG</t>
  </si>
  <si>
    <t>Betaxolol</t>
  </si>
  <si>
    <t>Biperiden</t>
  </si>
  <si>
    <t>21888</t>
  </si>
  <si>
    <t>POR TBL NOB 20X2MG</t>
  </si>
  <si>
    <t>Bisoprolol</t>
  </si>
  <si>
    <t>3802</t>
  </si>
  <si>
    <t>CONCOR COR 2,5 MG</t>
  </si>
  <si>
    <t>POR TBL FLM 56X2.5MG</t>
  </si>
  <si>
    <t>Budesonid</t>
  </si>
  <si>
    <t>16306</t>
  </si>
  <si>
    <t>MIFLONID 400</t>
  </si>
  <si>
    <t>INH PLV CPS 60X400RG</t>
  </si>
  <si>
    <t>Cetirizin</t>
  </si>
  <si>
    <t>Citalopram</t>
  </si>
  <si>
    <t>114286</t>
  </si>
  <si>
    <t>APO-CITAL 20 MG</t>
  </si>
  <si>
    <t>Digoxin</t>
  </si>
  <si>
    <t>DIGOXIN 0,125 LÉČIVA</t>
  </si>
  <si>
    <t>POR TBL NOB 30X0.125MG</t>
  </si>
  <si>
    <t>Diosmin, kombinace</t>
  </si>
  <si>
    <t>POR TBL FLM 30X500MG</t>
  </si>
  <si>
    <t>Finasterid</t>
  </si>
  <si>
    <t>65988</t>
  </si>
  <si>
    <t>Furosemid</t>
  </si>
  <si>
    <t>56802</t>
  </si>
  <si>
    <t>FURORESE 40</t>
  </si>
  <si>
    <t>POR TBL NOB 20X40MG</t>
  </si>
  <si>
    <t>POR TBL NOB 30X125MG</t>
  </si>
  <si>
    <t>POR TBL NOB 50X250MG</t>
  </si>
  <si>
    <t>98218</t>
  </si>
  <si>
    <t>FURON 40 MG</t>
  </si>
  <si>
    <t>POR TBL NOB 50X40MG</t>
  </si>
  <si>
    <t>Gabapentin</t>
  </si>
  <si>
    <t>Hořčík (různé sole v kombinaci)</t>
  </si>
  <si>
    <t>POR GRA SOL 30</t>
  </si>
  <si>
    <t>Hydrochlorothiazid a kalium šetřící diuretika</t>
  </si>
  <si>
    <t>47475</t>
  </si>
  <si>
    <t>Chinapril a diuretika</t>
  </si>
  <si>
    <t>76708</t>
  </si>
  <si>
    <t>ACCUZIDE 10</t>
  </si>
  <si>
    <t>Chlorid draselný</t>
  </si>
  <si>
    <t>17188</t>
  </si>
  <si>
    <t>POR TBL FLM 50X500MG</t>
  </si>
  <si>
    <t>Cholekalciferol</t>
  </si>
  <si>
    <t>Karbamazepin</t>
  </si>
  <si>
    <t>POR TBL PRO 50X200MG</t>
  </si>
  <si>
    <t>Karvedilol</t>
  </si>
  <si>
    <t>10680</t>
  </si>
  <si>
    <t>CORYOL 12,5 MG</t>
  </si>
  <si>
    <t>POR TBL NOB 30X12.5MG</t>
  </si>
  <si>
    <t>Klonazepam</t>
  </si>
  <si>
    <t>RIVOTRIL 0,5 MG</t>
  </si>
  <si>
    <t>POR TBL NOB 50X0.5MG</t>
  </si>
  <si>
    <t>Klopidogrel</t>
  </si>
  <si>
    <t>143526</t>
  </si>
  <si>
    <t>CLOPIDOGREL ACTAVIS 75 MG</t>
  </si>
  <si>
    <t>POR TBL FLM 30X75MG I</t>
  </si>
  <si>
    <t>143527</t>
  </si>
  <si>
    <t>POR TBL FLM 50X75MG I</t>
  </si>
  <si>
    <t>Kyselina acetylsalicylová</t>
  </si>
  <si>
    <t>ANOPYRIN 100 MG</t>
  </si>
  <si>
    <t>POR TBL NOB 3X20X100MG</t>
  </si>
  <si>
    <t>155780</t>
  </si>
  <si>
    <t>Kyselina listová</t>
  </si>
  <si>
    <t>ACIDUM FOLICUM LÉČIVA</t>
  </si>
  <si>
    <t>POR TBL OBD 30X10MG</t>
  </si>
  <si>
    <t>Kyselina ursodeoxycholová</t>
  </si>
  <si>
    <t>97864</t>
  </si>
  <si>
    <t>POR CPS DUR 50X250MG</t>
  </si>
  <si>
    <t>Laktulóza</t>
  </si>
  <si>
    <t>Levodopa a inhibitor dekarboxylázy</t>
  </si>
  <si>
    <t>45239</t>
  </si>
  <si>
    <t>ISICOM 100 MG</t>
  </si>
  <si>
    <t>Levothyroxin, sodná sůl</t>
  </si>
  <si>
    <t>EUTHYROX 75 MIKROGRAMŮ</t>
  </si>
  <si>
    <t>POR TBL NOB 100X75RG</t>
  </si>
  <si>
    <t>47141</t>
  </si>
  <si>
    <t>POR TBL NOB 100X50RG I</t>
  </si>
  <si>
    <t>EUTHYROX 50 MIKROGRAMŮ</t>
  </si>
  <si>
    <t>POR TBL NOB 100X50RG</t>
  </si>
  <si>
    <t>EUTHYROX 150 MIKROGRAMŮ</t>
  </si>
  <si>
    <t>POR TBL NOB 100X150RG</t>
  </si>
  <si>
    <t>EUTHYROX 100 MIKROGRAMŮ</t>
  </si>
  <si>
    <t>POR TBL NOB 100X100RG</t>
  </si>
  <si>
    <t>Losartan</t>
  </si>
  <si>
    <t>13892</t>
  </si>
  <si>
    <t>Magnesium-laktát</t>
  </si>
  <si>
    <t>TBL.MAGNESII LACTICI 0,5 GLO</t>
  </si>
  <si>
    <t>POR TBL NOB 100X500MG</t>
  </si>
  <si>
    <t>Melperon</t>
  </si>
  <si>
    <t>69447</t>
  </si>
  <si>
    <t>Metformin</t>
  </si>
  <si>
    <t>Metformin a sitagliptin</t>
  </si>
  <si>
    <t>500139</t>
  </si>
  <si>
    <t>POR TBL FLM 28X50MG/1000MG</t>
  </si>
  <si>
    <t>Methylprednisolon</t>
  </si>
  <si>
    <t>Metoklopramid</t>
  </si>
  <si>
    <t>DEGAN 10 MG TABLETY</t>
  </si>
  <si>
    <t>POR TBL NOB 40X10MG</t>
  </si>
  <si>
    <t>Metoprolol</t>
  </si>
  <si>
    <t>POR TBL PRO 28X25MG</t>
  </si>
  <si>
    <t>49934</t>
  </si>
  <si>
    <t>POR TBL PRO 30X25MG</t>
  </si>
  <si>
    <t>54151</t>
  </si>
  <si>
    <t>EGILOK 50 MG</t>
  </si>
  <si>
    <t>POR TBL NOB 60X50MG</t>
  </si>
  <si>
    <t>Molsidomin</t>
  </si>
  <si>
    <t>POR TBL PRO 30X8MG</t>
  </si>
  <si>
    <t>Nadroparin</t>
  </si>
  <si>
    <t>Naftidrofuryl</t>
  </si>
  <si>
    <t>66014</t>
  </si>
  <si>
    <t>POR TBL PRO 20X100MG</t>
  </si>
  <si>
    <t>Nitrendipin</t>
  </si>
  <si>
    <t>Omeprazol</t>
  </si>
  <si>
    <t>132530</t>
  </si>
  <si>
    <t>HELICID 20</t>
  </si>
  <si>
    <t>POR CPS ETD 28X20MG</t>
  </si>
  <si>
    <t>Pantoprazol</t>
  </si>
  <si>
    <t>49114</t>
  </si>
  <si>
    <t>POR TBL ENT 56X20MG</t>
  </si>
  <si>
    <t>49122</t>
  </si>
  <si>
    <t>Pentoxifylin</t>
  </si>
  <si>
    <t>53479</t>
  </si>
  <si>
    <t>POR TBL RET 20X400MG</t>
  </si>
  <si>
    <t>Perindopril</t>
  </si>
  <si>
    <t>Perindopril a amlodipin</t>
  </si>
  <si>
    <t>124129</t>
  </si>
  <si>
    <t>PRESTANCE 10 MG/10 MG</t>
  </si>
  <si>
    <t>Ramipril</t>
  </si>
  <si>
    <t>Ramipril a amlodipin</t>
  </si>
  <si>
    <t>178587</t>
  </si>
  <si>
    <t>PIRAMIL COMBI 10 MG/10 MG</t>
  </si>
  <si>
    <t>POR CPS DUR 20</t>
  </si>
  <si>
    <t>Rutosid, kombinace</t>
  </si>
  <si>
    <t>ASCORUTIN</t>
  </si>
  <si>
    <t>POR TBL FLM 50</t>
  </si>
  <si>
    <t>Silymarin</t>
  </si>
  <si>
    <t>Spironolakton</t>
  </si>
  <si>
    <t>POR TBL NOB 20X25MG</t>
  </si>
  <si>
    <t>Sulodexid</t>
  </si>
  <si>
    <t>POR CPS MOL 50X250LSU</t>
  </si>
  <si>
    <t>Telmisartan a amlodipin</t>
  </si>
  <si>
    <t>167851</t>
  </si>
  <si>
    <t>TWYNSTA 80 MG/5 MG</t>
  </si>
  <si>
    <t>POR TBL NOB 14</t>
  </si>
  <si>
    <t>Telmisartan a diuretika</t>
  </si>
  <si>
    <t>26576</t>
  </si>
  <si>
    <t>MICARDISPLUS 80/12,5 MG</t>
  </si>
  <si>
    <t>POR TBL NOB 56</t>
  </si>
  <si>
    <t>Theofylin</t>
  </si>
  <si>
    <t>44302</t>
  </si>
  <si>
    <t>EUPHYLLIN CR N 100</t>
  </si>
  <si>
    <t>POR CPS PRO 20X100MG</t>
  </si>
  <si>
    <t>Tiaprid</t>
  </si>
  <si>
    <t>48577</t>
  </si>
  <si>
    <t>POR TBL NOB 20X100MG</t>
  </si>
  <si>
    <t>Tramadol, kombinace</t>
  </si>
  <si>
    <t>138844</t>
  </si>
  <si>
    <t>Trandolapril</t>
  </si>
  <si>
    <t>45868</t>
  </si>
  <si>
    <t>Trimetazidin</t>
  </si>
  <si>
    <t>32913</t>
  </si>
  <si>
    <t>POR TBL RET 20X35MG</t>
  </si>
  <si>
    <t>32915</t>
  </si>
  <si>
    <t>POR TBL RET 30X35MG</t>
  </si>
  <si>
    <t>Vápník, kombinace s vitaminem D a/nebo jinými léčivy</t>
  </si>
  <si>
    <t>47514</t>
  </si>
  <si>
    <t>CALCICHEW D3 200 IU</t>
  </si>
  <si>
    <t>POR TBL MND 20</t>
  </si>
  <si>
    <t>POR TBL MND 60</t>
  </si>
  <si>
    <t>Verapamil</t>
  </si>
  <si>
    <t>ISOPTIN 40 MG</t>
  </si>
  <si>
    <t>POR TBL FLM 50X40MG</t>
  </si>
  <si>
    <t>Vinpocetin</t>
  </si>
  <si>
    <t>4063</t>
  </si>
  <si>
    <t>POR TBL NOB 50X5MG</t>
  </si>
  <si>
    <t>Warfarin</t>
  </si>
  <si>
    <t>Jiná</t>
  </si>
  <si>
    <t>*1004</t>
  </si>
  <si>
    <t>Jiný</t>
  </si>
  <si>
    <t>*3012</t>
  </si>
  <si>
    <t>Pomůcky  kompenzační pro tělesně postižené</t>
  </si>
  <si>
    <t>23784</t>
  </si>
  <si>
    <t>KŘESLO KLOZETOVÉ 504</t>
  </si>
  <si>
    <t>PEVNÁ VÝŠKA,PLASTOVÁ NÁDOBA S VÍKEM</t>
  </si>
  <si>
    <t>109850</t>
  </si>
  <si>
    <t>ATORVASTATIN ACTAVIS 20 MG</t>
  </si>
  <si>
    <t>Betahistin</t>
  </si>
  <si>
    <t>Escitalopram</t>
  </si>
  <si>
    <t>Fenofibrát</t>
  </si>
  <si>
    <t>76502</t>
  </si>
  <si>
    <t>LIPANTHYL 200 M</t>
  </si>
  <si>
    <t>POR CPS DUR 30X200MG</t>
  </si>
  <si>
    <t>Glycerol-trinitrát</t>
  </si>
  <si>
    <t>Haloperidol</t>
  </si>
  <si>
    <t>HALOPERIDOL-RICHTER 1,5 MG</t>
  </si>
  <si>
    <t>POR TBL NOB 50X1.5MG</t>
  </si>
  <si>
    <t>Indapamid</t>
  </si>
  <si>
    <t>POR CPS DUR 30X2.5MG</t>
  </si>
  <si>
    <t>Ipratropium-bromid</t>
  </si>
  <si>
    <t>INH SOL PSS 200X20 MCG</t>
  </si>
  <si>
    <t>Isosorbid-dinitrát</t>
  </si>
  <si>
    <t>91484</t>
  </si>
  <si>
    <t>CARDIKET RETARD 40</t>
  </si>
  <si>
    <t>POR TBL PRO 50X40MG</t>
  </si>
  <si>
    <t>Isosorbid-mononitrát</t>
  </si>
  <si>
    <t>21793</t>
  </si>
  <si>
    <t>59467</t>
  </si>
  <si>
    <t>MONO MACK DEPOT</t>
  </si>
  <si>
    <t>POR TBL PRO 28X100MG</t>
  </si>
  <si>
    <t>20301</t>
  </si>
  <si>
    <t>MONOTAB 40</t>
  </si>
  <si>
    <t>Jiná léčiva k terapii onemocnění žlučových cest</t>
  </si>
  <si>
    <t>22108</t>
  </si>
  <si>
    <t>FEBICHOL</t>
  </si>
  <si>
    <t>POR CPS MOL 50X100MG</t>
  </si>
  <si>
    <t>141034</t>
  </si>
  <si>
    <t>TROMBEX 75 MG POTAHOVANÉ TABLETY</t>
  </si>
  <si>
    <t>151142</t>
  </si>
  <si>
    <t>21562</t>
  </si>
  <si>
    <t>POR TBL ENT 20X100MG</t>
  </si>
  <si>
    <t>Kyselina alendronová a cholekalciferol</t>
  </si>
  <si>
    <t>29954</t>
  </si>
  <si>
    <t>FOSAVANCE 70 MG/5600 IU</t>
  </si>
  <si>
    <t>POR TBL NOB 4</t>
  </si>
  <si>
    <t>Levetiracetam</t>
  </si>
  <si>
    <t>88498</t>
  </si>
  <si>
    <t>NAKOM MITE</t>
  </si>
  <si>
    <t>POR TBL NOB 100X125MG</t>
  </si>
  <si>
    <t>12754</t>
  </si>
  <si>
    <t>TABULETTA MAGNESII LACTICI 0,5 CSC</t>
  </si>
  <si>
    <t>Makrogol</t>
  </si>
  <si>
    <t>POR PLV SOL 1X4(SÁČKY)</t>
  </si>
  <si>
    <t>BETALOC ZOK 50 MG</t>
  </si>
  <si>
    <t>POR TBL PRO 30X50MG</t>
  </si>
  <si>
    <t>59808</t>
  </si>
  <si>
    <t>Nifedipin</t>
  </si>
  <si>
    <t>POR TBL RET 30X40MG</t>
  </si>
  <si>
    <t>25365</t>
  </si>
  <si>
    <t>POR CPS ETD 28X20MG SKLO</t>
  </si>
  <si>
    <t>15084</t>
  </si>
  <si>
    <t>ONPRELEN 20</t>
  </si>
  <si>
    <t>POR CPS DUR 28X20MG</t>
  </si>
  <si>
    <t>Oxazepam</t>
  </si>
  <si>
    <t>OXAZEPAM LÉČIVA</t>
  </si>
  <si>
    <t>POR TBL NOB 20X10MG</t>
  </si>
  <si>
    <t>Oxybutynin</t>
  </si>
  <si>
    <t>109409</t>
  </si>
  <si>
    <t>NOLPAZA 40 MG ENTEROSOLVENTNÍ TABLETY</t>
  </si>
  <si>
    <t>POR TBL ENT 14X40MG</t>
  </si>
  <si>
    <t>PENTOMER RETARD 400 MG</t>
  </si>
  <si>
    <t>POR TBL PRO 20X400MG</t>
  </si>
  <si>
    <t>177322</t>
  </si>
  <si>
    <t>PERINDOPRIL MYLAN 4 MG</t>
  </si>
  <si>
    <t>Perindopril a diuretika</t>
  </si>
  <si>
    <t>PRESTARIUM NEO COMBI 5 MG/1,25 MG</t>
  </si>
  <si>
    <t>Propiverin</t>
  </si>
  <si>
    <t>66817</t>
  </si>
  <si>
    <t>POR TBL OBD 50X15MG</t>
  </si>
  <si>
    <t>Různé jiné kombinace železa</t>
  </si>
  <si>
    <t>94329</t>
  </si>
  <si>
    <t>POR CPS MOL 20</t>
  </si>
  <si>
    <t>POR TBL FLM 50X100MG</t>
  </si>
  <si>
    <t>Simvastatin</t>
  </si>
  <si>
    <t>Sodná sůl metamizolu</t>
  </si>
  <si>
    <t>NOVALGIN TABLETY</t>
  </si>
  <si>
    <t>POR TBL FLM 20X500MG</t>
  </si>
  <si>
    <t>Telmisartan</t>
  </si>
  <si>
    <t>158078</t>
  </si>
  <si>
    <t>TELMIZEK 80 MG</t>
  </si>
  <si>
    <t>POR TBL NOB 28X80MG</t>
  </si>
  <si>
    <t>167852</t>
  </si>
  <si>
    <t>44304</t>
  </si>
  <si>
    <t>POR CPS PRO 20X200MG</t>
  </si>
  <si>
    <t>Tramadol</t>
  </si>
  <si>
    <t>178689</t>
  </si>
  <si>
    <t>PROTEVASC 35 MG TABLETY S PRODLOUŽENÝM UVOLŇOVÁNÍM</t>
  </si>
  <si>
    <t>POR TBL PRO 60X35MG</t>
  </si>
  <si>
    <t>43877</t>
  </si>
  <si>
    <t>VEROGALID ER 240 MG</t>
  </si>
  <si>
    <t>Zolpidem</t>
  </si>
  <si>
    <t>146889</t>
  </si>
  <si>
    <t>Acebutolol</t>
  </si>
  <si>
    <t>SECTRAL 400 MG</t>
  </si>
  <si>
    <t>POR TBL FLM 30X400MG</t>
  </si>
  <si>
    <t>107868</t>
  </si>
  <si>
    <t>Ambroxol</t>
  </si>
  <si>
    <t>45324</t>
  </si>
  <si>
    <t>POR TBL NOB 20X30MG</t>
  </si>
  <si>
    <t>Atenolol</t>
  </si>
  <si>
    <t>19592</t>
  </si>
  <si>
    <t>TORVACARD 20</t>
  </si>
  <si>
    <t>19594</t>
  </si>
  <si>
    <t>TORVACARD 40</t>
  </si>
  <si>
    <t>95724</t>
  </si>
  <si>
    <t>66029</t>
  </si>
  <si>
    <t>Cinchokain</t>
  </si>
  <si>
    <t>RCT UNG 1X20GM</t>
  </si>
  <si>
    <t>DIGOXIN 0,250 LÉČIVA</t>
  </si>
  <si>
    <t>Doxazosin</t>
  </si>
  <si>
    <t>45215</t>
  </si>
  <si>
    <t>ZOXON 4</t>
  </si>
  <si>
    <t>Entakapon</t>
  </si>
  <si>
    <t>27417</t>
  </si>
  <si>
    <t>POR TBL FLM 100X200MG</t>
  </si>
  <si>
    <t>13459</t>
  </si>
  <si>
    <t>FUROSEMID - SLOVAKOFARMA FORTE</t>
  </si>
  <si>
    <t>POR TBL NOB 20X250MG</t>
  </si>
  <si>
    <t>Gliklazid</t>
  </si>
  <si>
    <t>1244</t>
  </si>
  <si>
    <t>POR TBL RET 30X30MG</t>
  </si>
  <si>
    <t>Kalcitriol</t>
  </si>
  <si>
    <t>14935</t>
  </si>
  <si>
    <t>ROCALTROL 0,25 MCG</t>
  </si>
  <si>
    <t>POR CPS MOL 30X0.25RG</t>
  </si>
  <si>
    <t>Klarithromycin</t>
  </si>
  <si>
    <t>158392</t>
  </si>
  <si>
    <t>CLOPIDOGREL ACCORD 75 MG POTAHOVANÉ TABLETY</t>
  </si>
  <si>
    <t>POR TBL FLM 50X75MG</t>
  </si>
  <si>
    <t>149370</t>
  </si>
  <si>
    <t>CLOPIDOGREL ACINO 75 MG</t>
  </si>
  <si>
    <t>Kvetiapin</t>
  </si>
  <si>
    <t>122665</t>
  </si>
  <si>
    <t>QUETIAPIN SANDOZ 100 MG</t>
  </si>
  <si>
    <t>21563</t>
  </si>
  <si>
    <t>POR TBL ENT 50X100MG</t>
  </si>
  <si>
    <t>Lansoprazol</t>
  </si>
  <si>
    <t>Levocetirizin</t>
  </si>
  <si>
    <t>45240</t>
  </si>
  <si>
    <t>POR TBL NOB 60X125MG</t>
  </si>
  <si>
    <t>30018</t>
  </si>
  <si>
    <t>LETROX 75</t>
  </si>
  <si>
    <t>POR TBL NOB 100X75MCG I</t>
  </si>
  <si>
    <t>69190</t>
  </si>
  <si>
    <t>POR TBL NOB 50X50RG</t>
  </si>
  <si>
    <t>Methotrexát (pouze perorální)</t>
  </si>
  <si>
    <t>157122</t>
  </si>
  <si>
    <t>METHOTREXAT EBEWE 10 MG TABLETY</t>
  </si>
  <si>
    <t>POR TBL NOB 10X10MG</t>
  </si>
  <si>
    <t>Methyldopa (levotočivá)</t>
  </si>
  <si>
    <t>13778</t>
  </si>
  <si>
    <t>49937</t>
  </si>
  <si>
    <t>POR TBL PRO 28X50MG</t>
  </si>
  <si>
    <t>Moxonidin</t>
  </si>
  <si>
    <t>16932</t>
  </si>
  <si>
    <t>MOXOSTAD 0,4 MG</t>
  </si>
  <si>
    <t>POR TBL FLM 30X0.4MG</t>
  </si>
  <si>
    <t>Multienzymové přípravky (lipáza, proteáza apod.)</t>
  </si>
  <si>
    <t>14810</t>
  </si>
  <si>
    <t>POR CPS ETD 20</t>
  </si>
  <si>
    <t>92627</t>
  </si>
  <si>
    <t>PANZYTRAT 25 000</t>
  </si>
  <si>
    <t>POR CPS DUR 20-PLAST</t>
  </si>
  <si>
    <t>100338</t>
  </si>
  <si>
    <t>POR TBL PRO 100X100MG</t>
  </si>
  <si>
    <t>Nitrofurantoin</t>
  </si>
  <si>
    <t>Ofloxacin</t>
  </si>
  <si>
    <t>UROXAL 5 MG</t>
  </si>
  <si>
    <t>POR TBL NOB 60X5MG</t>
  </si>
  <si>
    <t>49112</t>
  </si>
  <si>
    <t>POR TBL ENT 14X20MG I</t>
  </si>
  <si>
    <t>162008</t>
  </si>
  <si>
    <t>Prednison</t>
  </si>
  <si>
    <t>PREDNISON 5 LÉČIVA</t>
  </si>
  <si>
    <t>POR TBL NOB 20X5MG</t>
  </si>
  <si>
    <t>Prokinetika</t>
  </si>
  <si>
    <t>56973</t>
  </si>
  <si>
    <t>POR TBL NOB 30X1.25MG</t>
  </si>
  <si>
    <t>56977</t>
  </si>
  <si>
    <t>POR TBL NOB 30X2.5MG</t>
  </si>
  <si>
    <t>Rilmenidin</t>
  </si>
  <si>
    <t>84360</t>
  </si>
  <si>
    <t>Rivastigmin</t>
  </si>
  <si>
    <t>26529</t>
  </si>
  <si>
    <t>POR CPS DUR 28X1.5MG</t>
  </si>
  <si>
    <t>Rosuvastatin</t>
  </si>
  <si>
    <t>119653</t>
  </si>
  <si>
    <t>POR TBL FLM 60X100MG</t>
  </si>
  <si>
    <t>Sertralin</t>
  </si>
  <si>
    <t>53951</t>
  </si>
  <si>
    <t>ZOLOFT 100 MG</t>
  </si>
  <si>
    <t>POR TBL FLM 28X100MG</t>
  </si>
  <si>
    <t>Solifenacin</t>
  </si>
  <si>
    <t>10268</t>
  </si>
  <si>
    <t>POR TBL FLM 20X5MG</t>
  </si>
  <si>
    <t>Sulfonamidy, samotné</t>
  </si>
  <si>
    <t>26577</t>
  </si>
  <si>
    <t>POR TBL NOB 28X1</t>
  </si>
  <si>
    <t>POR CPS PRO 50X200MG</t>
  </si>
  <si>
    <t>165740</t>
  </si>
  <si>
    <t>TIAPRID PMCS 100 MG</t>
  </si>
  <si>
    <t>32912</t>
  </si>
  <si>
    <t>POR TBL RET 10X35MG</t>
  </si>
  <si>
    <t>32914</t>
  </si>
  <si>
    <t>POR TBL RET 28X35MG</t>
  </si>
  <si>
    <t>Urapidil</t>
  </si>
  <si>
    <t>83252</t>
  </si>
  <si>
    <t>POR CPS PRO 20X30MG</t>
  </si>
  <si>
    <t>Formoterol a budesonid</t>
  </si>
  <si>
    <t>180086</t>
  </si>
  <si>
    <t>SYMBICORT TURBUHALER 200 MIKROGRAMŮ/ 6 MIKROGRAMŮ/ INHALACE</t>
  </si>
  <si>
    <t>INH PLV 60DÁV</t>
  </si>
  <si>
    <t>Alfakalcidol</t>
  </si>
  <si>
    <t>15525</t>
  </si>
  <si>
    <t>ALPHA D3 0.5 MCG</t>
  </si>
  <si>
    <t>POR CPS MOL 30X0.5RG</t>
  </si>
  <si>
    <t>Amantadin</t>
  </si>
  <si>
    <t>POR CPS DUR 50X100MG</t>
  </si>
  <si>
    <t>151737</t>
  </si>
  <si>
    <t>ORM PAS MOL 50X15MG</t>
  </si>
  <si>
    <t>Amoxicilin</t>
  </si>
  <si>
    <t>POR TBL SUS 20X500MG</t>
  </si>
  <si>
    <t>Atorvastatin a amlodipin</t>
  </si>
  <si>
    <t>30543</t>
  </si>
  <si>
    <t>Buprenorfin</t>
  </si>
  <si>
    <t>Cinarizin</t>
  </si>
  <si>
    <t>Ciprofloxacin</t>
  </si>
  <si>
    <t>132523</t>
  </si>
  <si>
    <t>Dexamethason</t>
  </si>
  <si>
    <t>Donepezil</t>
  </si>
  <si>
    <t>131504</t>
  </si>
  <si>
    <t>APO-DONEPEZIL 5 MG POTAHOVANÉ TABLETY</t>
  </si>
  <si>
    <t>Erdostein</t>
  </si>
  <si>
    <t>POR CPS DUR 20X300MG</t>
  </si>
  <si>
    <t>Felodipin</t>
  </si>
  <si>
    <t>POR TBL PRO 30X10MG</t>
  </si>
  <si>
    <t>Fluvastatin</t>
  </si>
  <si>
    <t>200992</t>
  </si>
  <si>
    <t>Glimepirid</t>
  </si>
  <si>
    <t>NITROMINT 2,6 MG</t>
  </si>
  <si>
    <t>POR TBL RET 60X2.6MG</t>
  </si>
  <si>
    <t>47477</t>
  </si>
  <si>
    <t>64788</t>
  </si>
  <si>
    <t>ACCUZIDE 20</t>
  </si>
  <si>
    <t>21453</t>
  </si>
  <si>
    <t>CARDIKET RETARD 120</t>
  </si>
  <si>
    <t>POR CPS PRO 30X120MG</t>
  </si>
  <si>
    <t>Isradipin</t>
  </si>
  <si>
    <t>Jinanový list (Ginkgo biloba)</t>
  </si>
  <si>
    <t>47224</t>
  </si>
  <si>
    <t>POR TBL FLM 90X40MG</t>
  </si>
  <si>
    <t>Karteolol</t>
  </si>
  <si>
    <t>78904</t>
  </si>
  <si>
    <t>CARTEOL LP 2%</t>
  </si>
  <si>
    <t>OPH GTT PRO 1X3ML</t>
  </si>
  <si>
    <t>18797</t>
  </si>
  <si>
    <t>CARVEDILOL-TEVA 12,5 MG</t>
  </si>
  <si>
    <t>POR TBL NOB 50X12.5MG</t>
  </si>
  <si>
    <t>132644</t>
  </si>
  <si>
    <t>POR TBL NOB 14X500MG</t>
  </si>
  <si>
    <t>Kodein, kombinace kromě psycholeptik</t>
  </si>
  <si>
    <t>87906</t>
  </si>
  <si>
    <t>KORYLAN</t>
  </si>
  <si>
    <t>POR TBL NOB 10</t>
  </si>
  <si>
    <t>Komplex železa s isomaltosou</t>
  </si>
  <si>
    <t>16594</t>
  </si>
  <si>
    <t>MALTOFER TABLETY</t>
  </si>
  <si>
    <t>POR TBL MND 30X100MG</t>
  </si>
  <si>
    <t>200214</t>
  </si>
  <si>
    <t>POR TBL NOB 56X100MG</t>
  </si>
  <si>
    <t>Léčiva k terapii onemocnění jater</t>
  </si>
  <si>
    <t>125752</t>
  </si>
  <si>
    <t>ESSENTIALE FORTE N</t>
  </si>
  <si>
    <t>Lerkanidipin</t>
  </si>
  <si>
    <t>30021</t>
  </si>
  <si>
    <t>46694</t>
  </si>
  <si>
    <t>EUTHYROX 125 MIKROGRAMŮ</t>
  </si>
  <si>
    <t>POR TBL NOB 100X125RG</t>
  </si>
  <si>
    <t>47133</t>
  </si>
  <si>
    <t>LETROX 150</t>
  </si>
  <si>
    <t>Linagliptin</t>
  </si>
  <si>
    <t>168446</t>
  </si>
  <si>
    <t>Loperamid</t>
  </si>
  <si>
    <t>Losartan a diuretika</t>
  </si>
  <si>
    <t>46981</t>
  </si>
  <si>
    <t>BETALOC SR 200 MG</t>
  </si>
  <si>
    <t>POR TBL PRO 30X200MG</t>
  </si>
  <si>
    <t>Mometason</t>
  </si>
  <si>
    <t>58168</t>
  </si>
  <si>
    <t>ASMANEX 200 MCG</t>
  </si>
  <si>
    <t>INH PLV 60DÁVX200RG</t>
  </si>
  <si>
    <t>Nimesulid</t>
  </si>
  <si>
    <t>POR GRA SUS 15SÁČ I</t>
  </si>
  <si>
    <t>115318</t>
  </si>
  <si>
    <t>POR CPS ETD 90X20MG HDPE</t>
  </si>
  <si>
    <t>Piracetam</t>
  </si>
  <si>
    <t>11240</t>
  </si>
  <si>
    <t>GERATAM 1200 MG</t>
  </si>
  <si>
    <t>POR TBL FLM 20X1200MG</t>
  </si>
  <si>
    <t>Pitofenon a analgetika</t>
  </si>
  <si>
    <t>Propafenon</t>
  </si>
  <si>
    <t>Saccharomyces Boulardii</t>
  </si>
  <si>
    <t>162083</t>
  </si>
  <si>
    <t>Selegilin</t>
  </si>
  <si>
    <t>59278</t>
  </si>
  <si>
    <t>Sulfamethoxazol a trimethoprim</t>
  </si>
  <si>
    <t>POR TBL NOB 20X480MG</t>
  </si>
  <si>
    <t>132631</t>
  </si>
  <si>
    <t>164886</t>
  </si>
  <si>
    <t>192341</t>
  </si>
  <si>
    <t>WARFARIN PMCS 5 MG</t>
  </si>
  <si>
    <t>146890</t>
  </si>
  <si>
    <t>3801</t>
  </si>
  <si>
    <t>POR TBL FLM 28X2.5MG</t>
  </si>
  <si>
    <t>Celiprolol</t>
  </si>
  <si>
    <t>Desloratadin</t>
  </si>
  <si>
    <t>26324</t>
  </si>
  <si>
    <t>AERIUS 5 MG</t>
  </si>
  <si>
    <t>POR TBL FLM 10X5MG</t>
  </si>
  <si>
    <t>Enalapril</t>
  </si>
  <si>
    <t>115480</t>
  </si>
  <si>
    <t>APO-ENALAPRIL 10 MG</t>
  </si>
  <si>
    <t>POR TBL NOB 100X10MG</t>
  </si>
  <si>
    <t>POR TBL FLM 100X500MG</t>
  </si>
  <si>
    <t>Jiná antihistaminika pro systémovou aplikaci</t>
  </si>
  <si>
    <t>OSTEOD 0,25 MCG</t>
  </si>
  <si>
    <t>14938</t>
  </si>
  <si>
    <t>ROCALTROL 0,50 MCG</t>
  </si>
  <si>
    <t>POR CPS MOL 30X0.50RG</t>
  </si>
  <si>
    <t>POR TBL NOB 2X10X100MG</t>
  </si>
  <si>
    <t>42546</t>
  </si>
  <si>
    <t>POR SIR 1X200ML</t>
  </si>
  <si>
    <t>17104</t>
  </si>
  <si>
    <t>LOSEPRAZOL 20 MG</t>
  </si>
  <si>
    <t>PREDNISON 20 LÉČIVA</t>
  </si>
  <si>
    <t>Triamcinolon</t>
  </si>
  <si>
    <t>Uhličitan vápenatý</t>
  </si>
  <si>
    <t>CALCII CARBONICI 0,5 TBL. MEDICAMENTA</t>
  </si>
  <si>
    <t>POR TBL NOB 50X0.5GM</t>
  </si>
  <si>
    <t>169675</t>
  </si>
  <si>
    <t>*2003</t>
  </si>
  <si>
    <t>Flukonazol</t>
  </si>
  <si>
    <t>66037</t>
  </si>
  <si>
    <t>POR CPS DUR 7X100MG</t>
  </si>
  <si>
    <t>POR CPS DUR 50-SKLO</t>
  </si>
  <si>
    <t>Aciklovir</t>
  </si>
  <si>
    <t>13704</t>
  </si>
  <si>
    <t>ZOVIRAX 400 MG</t>
  </si>
  <si>
    <t>POR TBL NOB 70X400MG</t>
  </si>
  <si>
    <t>14398</t>
  </si>
  <si>
    <t>ALPHA D3 1 MCG</t>
  </si>
  <si>
    <t>POR CPS MOL 30X1RG</t>
  </si>
  <si>
    <t>132670</t>
  </si>
  <si>
    <t>103183</t>
  </si>
  <si>
    <t>POR TBL NOB 100X0.25MG</t>
  </si>
  <si>
    <t>91788</t>
  </si>
  <si>
    <t>NEUROL 0,25</t>
  </si>
  <si>
    <t>125064</t>
  </si>
  <si>
    <t>POR TBL NOB 90X5MG</t>
  </si>
  <si>
    <t>15379</t>
  </si>
  <si>
    <t>AGEN 10</t>
  </si>
  <si>
    <t>POR TBL NOB 90X10MG</t>
  </si>
  <si>
    <t>Antiagregancia kromě heparinu, kombinace</t>
  </si>
  <si>
    <t>57363</t>
  </si>
  <si>
    <t>POR CPS RDR 30</t>
  </si>
  <si>
    <t>POR CPS RDR 60</t>
  </si>
  <si>
    <t>19595</t>
  </si>
  <si>
    <t>94164</t>
  </si>
  <si>
    <t>CONCOR 5</t>
  </si>
  <si>
    <t>Bisoprolol a jiná antihypertenziva</t>
  </si>
  <si>
    <t>180994</t>
  </si>
  <si>
    <t>CONCOR COMBI 10 MG/5 MG</t>
  </si>
  <si>
    <t>184286</t>
  </si>
  <si>
    <t>Bromazepam</t>
  </si>
  <si>
    <t>LEXAURIN 1,5</t>
  </si>
  <si>
    <t>POR TBL NOB 30X1.5MG</t>
  </si>
  <si>
    <t>132676</t>
  </si>
  <si>
    <t>132728</t>
  </si>
  <si>
    <t>LEXAURIN 3</t>
  </si>
  <si>
    <t>30381</t>
  </si>
  <si>
    <t>STUGERON</t>
  </si>
  <si>
    <t>POR TBL NOB 50X25MG</t>
  </si>
  <si>
    <t>168947</t>
  </si>
  <si>
    <t>DESLORATADINE ACTAVIS 5 MG</t>
  </si>
  <si>
    <t>Dihydrokodein</t>
  </si>
  <si>
    <t>41824</t>
  </si>
  <si>
    <t>DHC CONTINUS 60 MG</t>
  </si>
  <si>
    <t>POR TBL RET 60X60MG B</t>
  </si>
  <si>
    <t>Diklofenak</t>
  </si>
  <si>
    <t>125121</t>
  </si>
  <si>
    <t>APO-DICLO SR 100</t>
  </si>
  <si>
    <t>POR TBL RET 30X100MG</t>
  </si>
  <si>
    <t>75633</t>
  </si>
  <si>
    <t>DICLOFENAC AL RETARD</t>
  </si>
  <si>
    <t>POR TBL RET 100X100MG</t>
  </si>
  <si>
    <t>192837</t>
  </si>
  <si>
    <t>DRM GEL 1X100GM I</t>
  </si>
  <si>
    <t>132547</t>
  </si>
  <si>
    <t>132647</t>
  </si>
  <si>
    <t>132632</t>
  </si>
  <si>
    <t>Doxycyklin</t>
  </si>
  <si>
    <t>47718</t>
  </si>
  <si>
    <t>DOXYCYCLIN AL 100</t>
  </si>
  <si>
    <t>POR TBL NOB 10X100MG</t>
  </si>
  <si>
    <t>97654</t>
  </si>
  <si>
    <t>DOXYBENE 100 MG</t>
  </si>
  <si>
    <t>POR CPS MOL 10X100MG</t>
  </si>
  <si>
    <t>Esomeprazol</t>
  </si>
  <si>
    <t>180050</t>
  </si>
  <si>
    <t>HELIDES 20 MG ENTEROSOLVENTNÍ TVRDÉ TOBOLKY</t>
  </si>
  <si>
    <t>11014</t>
  </si>
  <si>
    <t>POR CPS DUR 90X267MG</t>
  </si>
  <si>
    <t>56804</t>
  </si>
  <si>
    <t>Guajfenesin</t>
  </si>
  <si>
    <t>GUAJACURAN 5%</t>
  </si>
  <si>
    <t>INJ SOL 10X10ML/0.5GM</t>
  </si>
  <si>
    <t>94234</t>
  </si>
  <si>
    <t>GUAJACURAN</t>
  </si>
  <si>
    <t>POR TBL OBD 30X200MG</t>
  </si>
  <si>
    <t>Hydrogenované námelové alkaloidy</t>
  </si>
  <si>
    <t>91032</t>
  </si>
  <si>
    <t>SECATOXIN FORTE</t>
  </si>
  <si>
    <t>94804</t>
  </si>
  <si>
    <t>MODURETIC</t>
  </si>
  <si>
    <t>Inzulin lidský</t>
  </si>
  <si>
    <t>Jiná antibiotika pro lokální aplikaci</t>
  </si>
  <si>
    <t>DRM UNG 1X10GM</t>
  </si>
  <si>
    <t>Jodovaný povidon</t>
  </si>
  <si>
    <t>DRM UNG 1X20GM 10%</t>
  </si>
  <si>
    <t>125036</t>
  </si>
  <si>
    <t>LORISTA 25</t>
  </si>
  <si>
    <t>169134</t>
  </si>
  <si>
    <t>POR TBL FLM 90X25MG</t>
  </si>
  <si>
    <t>104711</t>
  </si>
  <si>
    <t>LORISTA H 50 MG/12,5 MG</t>
  </si>
  <si>
    <t>POR TBL FLM 56X50/12.5MG</t>
  </si>
  <si>
    <t>15317</t>
  </si>
  <si>
    <t>163919</t>
  </si>
  <si>
    <t>LORISTA H 100 MG/25 MG</t>
  </si>
  <si>
    <t>POR TBL FLM 90X100/25MG</t>
  </si>
  <si>
    <t>163923</t>
  </si>
  <si>
    <t>POR TBL FLM 90X50/12.5MG</t>
  </si>
  <si>
    <t>163918</t>
  </si>
  <si>
    <t>POR TBL FLM 60X100/25MG</t>
  </si>
  <si>
    <t>Medroxyprogesteron a estrogen</t>
  </si>
  <si>
    <t>14628</t>
  </si>
  <si>
    <t>DIVINA</t>
  </si>
  <si>
    <t>POR TBL NOB 3X21</t>
  </si>
  <si>
    <t>Meloxikam</t>
  </si>
  <si>
    <t>117916</t>
  </si>
  <si>
    <t>MELOVIS 15 MG</t>
  </si>
  <si>
    <t>POR TBL NOB 30X15MG</t>
  </si>
  <si>
    <t>12354</t>
  </si>
  <si>
    <t>58039</t>
  </si>
  <si>
    <t>BETALOC ZOK 200 MG</t>
  </si>
  <si>
    <t>POR TBL PRO 28X200MG</t>
  </si>
  <si>
    <t>58041</t>
  </si>
  <si>
    <t>POR CPS ETD 50</t>
  </si>
  <si>
    <t>12891</t>
  </si>
  <si>
    <t>POR TBL NOB 15X100MG</t>
  </si>
  <si>
    <t>12893</t>
  </si>
  <si>
    <t>POR TBL NOB 60X100MG</t>
  </si>
  <si>
    <t>13316</t>
  </si>
  <si>
    <t>LUSOPRESS</t>
  </si>
  <si>
    <t>POR TBL NOB 28X20MG</t>
  </si>
  <si>
    <t>122113</t>
  </si>
  <si>
    <t>APO-OME 20</t>
  </si>
  <si>
    <t>POR CPS ETD 50X20MG</t>
  </si>
  <si>
    <t>132531</t>
  </si>
  <si>
    <t>Organismy produkující kyselinu mléčnou</t>
  </si>
  <si>
    <t>9158</t>
  </si>
  <si>
    <t>POR SOL 1X30ML</t>
  </si>
  <si>
    <t>Organo-heparinoid</t>
  </si>
  <si>
    <t>HEPAROID LÉČIVA</t>
  </si>
  <si>
    <t>DRM CRM 1X30GM</t>
  </si>
  <si>
    <t>20028</t>
  </si>
  <si>
    <t>AGAPURIN SR 400</t>
  </si>
  <si>
    <t>POR TBL PRO 100X400 MG</t>
  </si>
  <si>
    <t>47085</t>
  </si>
  <si>
    <t>POR TBL PRO 100X400MG</t>
  </si>
  <si>
    <t>85159</t>
  </si>
  <si>
    <t>PRENESSA 4 MG</t>
  </si>
  <si>
    <t>POR TBL NOB 90X4MG</t>
  </si>
  <si>
    <t>56978</t>
  </si>
  <si>
    <t>POR TBL NOB 50X2.5MG</t>
  </si>
  <si>
    <t>Ramipril a felodipin</t>
  </si>
  <si>
    <t>TRIASYN 2,5/2,5 MG</t>
  </si>
  <si>
    <t>26535</t>
  </si>
  <si>
    <t>EXELON 4,5 MG</t>
  </si>
  <si>
    <t>POR CPS DUR 28X4.5MG</t>
  </si>
  <si>
    <t>26536</t>
  </si>
  <si>
    <t>POR CPS DUR 56X4.5MG</t>
  </si>
  <si>
    <t>148070</t>
  </si>
  <si>
    <t>ROSUCARD 10 MG POTAHOVANÉ TABLETY</t>
  </si>
  <si>
    <t>55824</t>
  </si>
  <si>
    <t>NOVALGIN INJEKCE</t>
  </si>
  <si>
    <t>INJ SOL 5X5ML/2.5GM</t>
  </si>
  <si>
    <t>INJ SOL 10X2ML/1GM</t>
  </si>
  <si>
    <t>Sotalol</t>
  </si>
  <si>
    <t>3377</t>
  </si>
  <si>
    <t>75023</t>
  </si>
  <si>
    <t>POR TBL NOB 20X960MG</t>
  </si>
  <si>
    <t>167855</t>
  </si>
  <si>
    <t>POR TBL NOB 90X1</t>
  </si>
  <si>
    <t>26575</t>
  </si>
  <si>
    <t>POR TBL NOB 98</t>
  </si>
  <si>
    <t>Thiamazol</t>
  </si>
  <si>
    <t>146119</t>
  </si>
  <si>
    <t>POR TBL FLM 50X10MG</t>
  </si>
  <si>
    <t>Tolperison</t>
  </si>
  <si>
    <t>MYDOCALM 150 MG</t>
  </si>
  <si>
    <t>POR TBL FLM 30X150MG</t>
  </si>
  <si>
    <t>201133</t>
  </si>
  <si>
    <t>TRAMAL KAPKY 100 MG/1 ML</t>
  </si>
  <si>
    <t>POR GTT SOL 1X96ML</t>
  </si>
  <si>
    <t>17926</t>
  </si>
  <si>
    <t>ZALDIAR</t>
  </si>
  <si>
    <t>17928</t>
  </si>
  <si>
    <t>Trazodon</t>
  </si>
  <si>
    <t>POR TBL RET 60X150MG</t>
  </si>
  <si>
    <t>Triamcinolon a antiseptika</t>
  </si>
  <si>
    <t>162503</t>
  </si>
  <si>
    <t>DRM SOL 1X10ML</t>
  </si>
  <si>
    <t>32918</t>
  </si>
  <si>
    <t>POR TBL RET 90X35MG</t>
  </si>
  <si>
    <t>164412</t>
  </si>
  <si>
    <t>10253</t>
  </si>
  <si>
    <t>Vitamin B1 v kombinaci s vitaminem B6 a/nebo B12</t>
  </si>
  <si>
    <t>13816</t>
  </si>
  <si>
    <t>MILGAMMA N</t>
  </si>
  <si>
    <t>POR CPS MOL 50</t>
  </si>
  <si>
    <t>119621</t>
  </si>
  <si>
    <t>INJ SOL 6X2ML</t>
  </si>
  <si>
    <t>146893</t>
  </si>
  <si>
    <t>163145</t>
  </si>
  <si>
    <t>HYPNOGEN</t>
  </si>
  <si>
    <t>134227</t>
  </si>
  <si>
    <t>ZOLPIDEM ORION 10 MG</t>
  </si>
  <si>
    <t>146897</t>
  </si>
  <si>
    <t>Fenoterol a ipratropium-bromid</t>
  </si>
  <si>
    <t>*1005</t>
  </si>
  <si>
    <t>Kompresivní punčochy a návleky</t>
  </si>
  <si>
    <t>45387</t>
  </si>
  <si>
    <t>PUNČOCHY KOMPRESNÍ LÝTKOVÉ II.K.T.</t>
  </si>
  <si>
    <t>MAXIS COMFORT A-D</t>
  </si>
  <si>
    <t>45797</t>
  </si>
  <si>
    <t>MAXIS COMFORT COTTON A-D</t>
  </si>
  <si>
    <t>23882</t>
  </si>
  <si>
    <t>NÁSTAVEC NA WC VYMĚKČENÝ 508</t>
  </si>
  <si>
    <t>VÝŠKA 3CM,NASAZOVACÍ NA TOALETNÍ SEDÁTKO</t>
  </si>
  <si>
    <t>23943</t>
  </si>
  <si>
    <t>KŘESLO TOALETNÍ A SPRCHOVÉ POJÍZDNÉ 808 C</t>
  </si>
  <si>
    <t>HYGIENICKÉ SEDÁTKO,NASTAVITELNÉ PODRUČKY,ODNÍMATELNÉ PODNOŽKY</t>
  </si>
  <si>
    <t>Prostředky pro inkontinenci,kondomy urinál.,sběrné sáčky urinál.</t>
  </si>
  <si>
    <t>87628</t>
  </si>
  <si>
    <t>VLOŽKY ABSORPČNÍ TENA LADY MINI PLUS</t>
  </si>
  <si>
    <t>245ML,16KS</t>
  </si>
  <si>
    <t>88324</t>
  </si>
  <si>
    <t>VLOŽKY ABSORPČNÍ TENA LADY MAXI</t>
  </si>
  <si>
    <t>915ML,12KS</t>
  </si>
  <si>
    <t>84127</t>
  </si>
  <si>
    <t>HERPESIN 200</t>
  </si>
  <si>
    <t>POR TBL NOB 25X200MG</t>
  </si>
  <si>
    <t>137177</t>
  </si>
  <si>
    <t>Mebendazol</t>
  </si>
  <si>
    <t>122198</t>
  </si>
  <si>
    <t>VERMOX</t>
  </si>
  <si>
    <t>POR TBL NOB 6X100MG</t>
  </si>
  <si>
    <t>23747</t>
  </si>
  <si>
    <t>GLUCOPHAGE XR 500 MG TABLETY S PRODLOUŽENÝM UVOLŇOVÁNÍM</t>
  </si>
  <si>
    <t>POR TBL PRO 60X500MG</t>
  </si>
  <si>
    <t>Nystatin, kombinace</t>
  </si>
  <si>
    <t>41146</t>
  </si>
  <si>
    <t>MACMIROR COMPLEX 500</t>
  </si>
  <si>
    <t>VAG GLB 12</t>
  </si>
  <si>
    <t>Ondansetron</t>
  </si>
  <si>
    <t>97776</t>
  </si>
  <si>
    <t>ZOFRAN ZYDIS 4 MG</t>
  </si>
  <si>
    <t>ORM TBL BUC 10X4MG</t>
  </si>
  <si>
    <t>99589</t>
  </si>
  <si>
    <t>ZOFRAN 8 MG</t>
  </si>
  <si>
    <t>POR TBL FLM 10X8MG</t>
  </si>
  <si>
    <t>POR TBL OBD 100X150MG</t>
  </si>
  <si>
    <t>1013</t>
  </si>
  <si>
    <t>139479</t>
  </si>
  <si>
    <t>BETAMED 20 MG</t>
  </si>
  <si>
    <t>104712</t>
  </si>
  <si>
    <t>POR TBL FLM 84X50/12.5MG</t>
  </si>
  <si>
    <t>*2009</t>
  </si>
  <si>
    <t>13703</t>
  </si>
  <si>
    <t>ZOVIRAX 200 MG</t>
  </si>
  <si>
    <t>45325</t>
  </si>
  <si>
    <t>POR TBL NOB 50X30MG</t>
  </si>
  <si>
    <t>58874</t>
  </si>
  <si>
    <t>AMLOZEK 5</t>
  </si>
  <si>
    <t>Antitusika a expektorancia</t>
  </si>
  <si>
    <t>Betamethason a antibiotika</t>
  </si>
  <si>
    <t>17170</t>
  </si>
  <si>
    <t>BELOGENT KRÉM</t>
  </si>
  <si>
    <t>Ciprofibrát</t>
  </si>
  <si>
    <t>47683</t>
  </si>
  <si>
    <t>LIPANOR</t>
  </si>
  <si>
    <t>POR CPS DUR 30X100MG</t>
  </si>
  <si>
    <t>46622</t>
  </si>
  <si>
    <t>UNO</t>
  </si>
  <si>
    <t>POR TBL RET 50X150MG</t>
  </si>
  <si>
    <t>200993</t>
  </si>
  <si>
    <t>POR TBL PRO 30X80MG</t>
  </si>
  <si>
    <t>Fytomenadion</t>
  </si>
  <si>
    <t>POR GTT EML 1X5ML/100MG</t>
  </si>
  <si>
    <t>Gestoden a ethinylestradiol</t>
  </si>
  <si>
    <t>144185</t>
  </si>
  <si>
    <t>STODETTE OBALENÉ TABLETY</t>
  </si>
  <si>
    <t>POR TBL OBD 3X21</t>
  </si>
  <si>
    <t>Hydrokortison-butyrát</t>
  </si>
  <si>
    <t>9307</t>
  </si>
  <si>
    <t>LOCOID 0,1% LOTION</t>
  </si>
  <si>
    <t>DRM SOL 1X30ML</t>
  </si>
  <si>
    <t>PAMYCON NA PŘÍPRAVU KAPEK</t>
  </si>
  <si>
    <t>DRM PLV SOL 1X1LAH</t>
  </si>
  <si>
    <t>Klotrimazol</t>
  </si>
  <si>
    <t>16886</t>
  </si>
  <si>
    <t>AKNECOLOR KRÉMPASTA</t>
  </si>
  <si>
    <t>Kodein</t>
  </si>
  <si>
    <t>CODEIN SLOVAKOFARMA 30 MG</t>
  </si>
  <si>
    <t>POR TBL NOB 10X30MG</t>
  </si>
  <si>
    <t>Mebeverin</t>
  </si>
  <si>
    <t>100301</t>
  </si>
  <si>
    <t>DUSPATALIN RETARD</t>
  </si>
  <si>
    <t>POR CPS RDR 30X200MG</t>
  </si>
  <si>
    <t>Mesalazin</t>
  </si>
  <si>
    <t>75567</t>
  </si>
  <si>
    <t>SALOFALK 500</t>
  </si>
  <si>
    <t>POR TBL ENT 100X500MG</t>
  </si>
  <si>
    <t>132559</t>
  </si>
  <si>
    <t>Mirtazapin</t>
  </si>
  <si>
    <t>17685</t>
  </si>
  <si>
    <t>MIRZATEN 30 MG</t>
  </si>
  <si>
    <t>POR TBL FLM 30X30MG</t>
  </si>
  <si>
    <t>200310</t>
  </si>
  <si>
    <t>POR CPS ETD 100</t>
  </si>
  <si>
    <t>POR CPS ETD 90X20MG SKLO</t>
  </si>
  <si>
    <t>Paroxetin</t>
  </si>
  <si>
    <t>30805</t>
  </si>
  <si>
    <t>REMOOD 20 MG</t>
  </si>
  <si>
    <t>124115</t>
  </si>
  <si>
    <t>PRESTANCE 10 MG/5 MG</t>
  </si>
  <si>
    <t>*2002</t>
  </si>
  <si>
    <t>Obvazový materiál</t>
  </si>
  <si>
    <t>82046</t>
  </si>
  <si>
    <t>KRYTÍ MŘÍŽKA SILIKONOVÁ MEPITEL ONE,289200</t>
  </si>
  <si>
    <t>8X10CM SE SILIKONOVOU VRSTVOU SAFETAC, 5KS</t>
  </si>
  <si>
    <t>19591</t>
  </si>
  <si>
    <t>TORVACARD 10</t>
  </si>
  <si>
    <t>Azithromycin</t>
  </si>
  <si>
    <t>157119</t>
  </si>
  <si>
    <t>METHOTREXAT EBEWE 2,5 MG TABLETY</t>
  </si>
  <si>
    <t>54094</t>
  </si>
  <si>
    <t>TRITTICO AC 75</t>
  </si>
  <si>
    <t>POR TBL RET 30X75MG</t>
  </si>
  <si>
    <t>16286</t>
  </si>
  <si>
    <t>STILNOX</t>
  </si>
  <si>
    <t>Dekvalinium</t>
  </si>
  <si>
    <t>156099</t>
  </si>
  <si>
    <t>NAXYL 10 MG VAGINÁLNÍ TABLETY</t>
  </si>
  <si>
    <t>VAG TBL 6X10MG</t>
  </si>
  <si>
    <t>119773</t>
  </si>
  <si>
    <t>1711</t>
  </si>
  <si>
    <t>POR TBL NOB 100X300MG</t>
  </si>
  <si>
    <t>125065</t>
  </si>
  <si>
    <t>15378</t>
  </si>
  <si>
    <t>AGEN 5</t>
  </si>
  <si>
    <t>Atenolol a thiazidy</t>
  </si>
  <si>
    <t>76715</t>
  </si>
  <si>
    <t>TENORETIC</t>
  </si>
  <si>
    <t>187487</t>
  </si>
  <si>
    <t>187502</t>
  </si>
  <si>
    <t>POR TBL FLM 90X20MG</t>
  </si>
  <si>
    <t>187518</t>
  </si>
  <si>
    <t>19590</t>
  </si>
  <si>
    <t>187486</t>
  </si>
  <si>
    <t>10543</t>
  </si>
  <si>
    <t>DRM GEL 1X100ML PUMPA</t>
  </si>
  <si>
    <t>Ergokalciferol</t>
  </si>
  <si>
    <t>353</t>
  </si>
  <si>
    <t>VITAMIN D SLOVAKOFARMA</t>
  </si>
  <si>
    <t>POR CPS MOL 1X300KU</t>
  </si>
  <si>
    <t>Ibuprofen</t>
  </si>
  <si>
    <t>99579</t>
  </si>
  <si>
    <t>BRUFEN 400</t>
  </si>
  <si>
    <t>Kyanokobalamin</t>
  </si>
  <si>
    <t>VITAMIN B12 LÉČIVA 1000 MCG</t>
  </si>
  <si>
    <t>INJ SOL 5X1ML/1000RG</t>
  </si>
  <si>
    <t>180563</t>
  </si>
  <si>
    <t>POR TBL ENT 90X20MG I</t>
  </si>
  <si>
    <t>23965</t>
  </si>
  <si>
    <t>AMPRILAN 5</t>
  </si>
  <si>
    <t>Standardní lůžková péče</t>
  </si>
  <si>
    <t>Ambulance interní</t>
  </si>
  <si>
    <t>Preskripce a záchyt receptů a poukazů - orientační přehled</t>
  </si>
  <si>
    <t>Přehled plnění pozitivního listu (PL) - 
   preskripce léčivých přípravků dle objemu Kč mimo PL</t>
  </si>
  <si>
    <t>N06AB05 - Paroxetin</t>
  </si>
  <si>
    <t>M01AC06 - Meloxikam</t>
  </si>
  <si>
    <t>C07AB02 - Metoprolol</t>
  </si>
  <si>
    <t>J01AA02 - Doxycyklin</t>
  </si>
  <si>
    <t>C09AA02 - Enalapril</t>
  </si>
  <si>
    <t>C09BA06 - Chinapril a diuretika</t>
  </si>
  <si>
    <t>A04AA01 - Ondansetron</t>
  </si>
  <si>
    <t>A02BC05 - Esomeprazol</t>
  </si>
  <si>
    <t>A02BC05</t>
  </si>
  <si>
    <t>C07AB02</t>
  </si>
  <si>
    <t>J01AA02</t>
  </si>
  <si>
    <t>M01AC06</t>
  </si>
  <si>
    <t>A04AA01</t>
  </si>
  <si>
    <t>C09BA06</t>
  </si>
  <si>
    <t>N06AB05</t>
  </si>
  <si>
    <t>C09AA02</t>
  </si>
  <si>
    <t>Přehled plnění PL - Preskripce léčivých přípravků - orientační přehled</t>
  </si>
  <si>
    <t>ZA318</t>
  </si>
  <si>
    <t>Náplast transpore 1,25 cm x 9,14 m 1527-0</t>
  </si>
  <si>
    <t>ZA324</t>
  </si>
  <si>
    <t>Náplast tegaderm 10,0 cm x 12,0 cm bal. á 50 ks 1626W</t>
  </si>
  <si>
    <t>ZA325</t>
  </si>
  <si>
    <t>Krytí hypro-sorb R 65 x 55 mm 002</t>
  </si>
  <si>
    <t>ZA327</t>
  </si>
  <si>
    <t>Krytí hydrocoll 10 x 10 cm bal. á 10 ks 900744</t>
  </si>
  <si>
    <t>ZA330</t>
  </si>
  <si>
    <t>Obinadlo fixa crep   8 cm x 4 m 1323100103</t>
  </si>
  <si>
    <t>ZA331</t>
  </si>
  <si>
    <t>Obinadlo fixa crep 10 cm x 4 m 1323100104</t>
  </si>
  <si>
    <t>ZA423</t>
  </si>
  <si>
    <t>Obinadlo elastické idealtex 12 cm x 5 m 9310633</t>
  </si>
  <si>
    <t>ZA446</t>
  </si>
  <si>
    <t>Vata buničitá přířezy 20 x 30 cm 1230200129</t>
  </si>
  <si>
    <t>ZA447</t>
  </si>
  <si>
    <t>Vata obvazová 200 g nesterilní skládaná 1102352</t>
  </si>
  <si>
    <t>ZA476</t>
  </si>
  <si>
    <t>Krytí mepilex border lite 10 x 10 cm bal. á 5 ks 281300-00</t>
  </si>
  <si>
    <t>ZA478</t>
  </si>
  <si>
    <t>Krytí actisorb plus 10,5 x 10,5 cm bal. á 10 ks SYSMAP105_1/5</t>
  </si>
  <si>
    <t>ZA537</t>
  </si>
  <si>
    <t>Krytí mepilex heel 13 x 20 cm bal. á 5 ks 288100-01</t>
  </si>
  <si>
    <t>ZA539</t>
  </si>
  <si>
    <t>Kompresa NT 10 x 10 cm nesterilní 06103</t>
  </si>
  <si>
    <t>ZA547</t>
  </si>
  <si>
    <t>Krytí inadine nepřilnavé 9,5 x 9,5 cm 1/10 SYS01512EE</t>
  </si>
  <si>
    <t>ZA569</t>
  </si>
  <si>
    <t>Podkolenky cambren C  K3 velké 997396/2</t>
  </si>
  <si>
    <t>ZA593</t>
  </si>
  <si>
    <t>Tampon stáčený sterilní 20 x 20 cm / 5 ks 28003</t>
  </si>
  <si>
    <t>ZA595</t>
  </si>
  <si>
    <t>Náplast tegaderm 6,0 cm x 7,0 cm bal. á 100 ks s výřezem 1623W</t>
  </si>
  <si>
    <t>ZA624</t>
  </si>
  <si>
    <t>Punčochy cambren C  SG2 velké 9974042</t>
  </si>
  <si>
    <t>ZA643</t>
  </si>
  <si>
    <t>Kompresa vliwasoft 10 x 20 nesterilní á 100 ks 12070</t>
  </si>
  <si>
    <t>ZA658</t>
  </si>
  <si>
    <t>Krytí granuflex 10 x 10 cm á 10 ks 187639</t>
  </si>
  <si>
    <t>ZB404</t>
  </si>
  <si>
    <t>Náplast cosmos 8 cm x 1m 5403353</t>
  </si>
  <si>
    <t>ZC100</t>
  </si>
  <si>
    <t>Vata buničitá dělená 2 role / 500 ks 40 x 50 mm 1230200310</t>
  </si>
  <si>
    <t>ZC550</t>
  </si>
  <si>
    <t>Krytí mepilex silikonový Ag 10 x 10 cm bal. á 5 ks 287110-00</t>
  </si>
  <si>
    <t>ZC702</t>
  </si>
  <si>
    <t>Náplast tegaderm 6,0 cm x 7,0 cm bal. á 100 ks 1624W</t>
  </si>
  <si>
    <t>ZC845</t>
  </si>
  <si>
    <t>Kompresa NT 10 x 20 cm / 5 ks sterilní 26621</t>
  </si>
  <si>
    <t>ZD770</t>
  </si>
  <si>
    <t>Krytí tubifast 7,5 x 10 m 2438</t>
  </si>
  <si>
    <t>ZE748</t>
  </si>
  <si>
    <t>Krytí melgisorb Ag alginátové absorpční 10 x 10 cm bal. á 10 ks 256100-00</t>
  </si>
  <si>
    <t>ZG613</t>
  </si>
  <si>
    <t>Krytí mepitel one 8 x 10 cm  bal. á 5 ks 289200-00</t>
  </si>
  <si>
    <t>ZH011</t>
  </si>
  <si>
    <t>Náplast micropore 1,25 cm x 9,14 m bal. á 24 ks 1530-0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</si>
  <si>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</si>
  <si>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</si>
  <si>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</si>
  <si>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</si>
  <si>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</si>
  <si>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</si>
  <si>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ZA487</t>
  </si>
  <si>
    <t>Obinadlo ideal 12 cm x 5 m 9310233</t>
  </si>
  <si>
    <t>ZA526</t>
  </si>
  <si>
    <t>Krytí sorbalgon 10 x 10 cm bal. á 10 ks 999595</t>
  </si>
  <si>
    <t>ZA552</t>
  </si>
  <si>
    <t>Punčochy cambren C  SG3 velké 9974052</t>
  </si>
  <si>
    <t>ZA588</t>
  </si>
  <si>
    <t>Sada k odstranění stehů PEHA 9919004</t>
  </si>
  <si>
    <t>ZA591</t>
  </si>
  <si>
    <t>Krytí tenderwet 24 active 10 x 10 cm bal. á 10 ks 609214</t>
  </si>
  <si>
    <t>ZD746</t>
  </si>
  <si>
    <t>Krytí atrauman Ag 10 x 10 cm bal. á 3 ks 499572</t>
  </si>
  <si>
    <t>ZL410</t>
  </si>
  <si>
    <t>Hemagel 100 g A2681147</t>
  </si>
  <si>
    <t>ZL684</t>
  </si>
  <si>
    <t>Náplast santiband standard poinjekční jednotl. baleno 19 mm x 72 mm 652</t>
  </si>
  <si>
    <t>ZL854</t>
  </si>
  <si>
    <t>Krytí mastný tyl jelonet 10 x 10 cm á 36 ks 66007478</t>
  </si>
  <si>
    <t>ZF042</t>
  </si>
  <si>
    <t>Krytí mastný tyl jelonet 10 x 10 cm á 10 ks 7404</t>
  </si>
  <si>
    <t>ZA639</t>
  </si>
  <si>
    <t>Krytí tenderwet 24 active 10 x 10 cm bal. á 20 ks 609822</t>
  </si>
  <si>
    <t>ZD819</t>
  </si>
  <si>
    <t xml:space="preserve">Krytí debrisoft 10 x 10 cm bal. á 5 ks 31222   </t>
  </si>
  <si>
    <t>ZF749</t>
  </si>
  <si>
    <t>Nasofix niko S střední bal. á 100 ks 49-625-S</t>
  </si>
  <si>
    <t>ZE894</t>
  </si>
  <si>
    <t>Krytí mepilex transfer Ag 7,5 x 8,5 cm bal. á 10 ks 394000</t>
  </si>
  <si>
    <t>ZA492</t>
  </si>
  <si>
    <t>Krytí suprasorb H 10 x 10 cm bal. á 10 ks 20403</t>
  </si>
  <si>
    <t>ZA727</t>
  </si>
  <si>
    <t>Kontejner 30 ml sterilní 331690251750</t>
  </si>
  <si>
    <t>ZA728</t>
  </si>
  <si>
    <t>Lopatka lékařská nesterilní 1320100655</t>
  </si>
  <si>
    <t>ZA738</t>
  </si>
  <si>
    <t>Filtr mini spike zelený 4550242</t>
  </si>
  <si>
    <t>ZA748</t>
  </si>
  <si>
    <t>Kanyla venofix 25G oranžová 4056370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</si>
  <si>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</si>
  <si>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</si>
  <si>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</si>
  <si>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</si>
  <si>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</si>
  <si>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</si>
  <si>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</si>
  <si>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</si>
  <si>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</si>
  <si>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</si>
  <si>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ZA831</t>
  </si>
  <si>
    <t>Rourka rektální CH20 délka 40 cm 19-20.100</t>
  </si>
  <si>
    <t>ZA883</t>
  </si>
  <si>
    <t>Rourka rektální CH18 délka 40 cm 19-18.100</t>
  </si>
  <si>
    <t>ZA964</t>
  </si>
  <si>
    <t>Stříkačka janett 3-dílná 60 ml vyplachovací MRG564</t>
  </si>
  <si>
    <t>ZA967</t>
  </si>
  <si>
    <t>Flocare set 800 pump pro enter.vaky-569886  A4323102</t>
  </si>
  <si>
    <t>ZB006</t>
  </si>
  <si>
    <t>Teploměr digitální thermoval basic 9250391</t>
  </si>
  <si>
    <t>ZB066</t>
  </si>
  <si>
    <t>Stříkačka janett 3-dílná 100 ml vyplachovací adaptér PLS1710</t>
  </si>
  <si>
    <t>ZB173</t>
  </si>
  <si>
    <t>Maska kyslíková s hadičkou a nosní svorkou dospělá H-103013</t>
  </si>
  <si>
    <t>ZB249</t>
  </si>
  <si>
    <t>Sáček močový s křížovou výpustí sterilní 2000 ml ZAR-TNU201601</t>
  </si>
  <si>
    <t>ZB449</t>
  </si>
  <si>
    <t>Kanyla ET 7,0 s manžetou 9570E</t>
  </si>
  <si>
    <t>ZB588</t>
  </si>
  <si>
    <t>Vzduchovod nosní PVC 8,5/11 579211</t>
  </si>
  <si>
    <t>ZB753</t>
  </si>
  <si>
    <t>Nebulizátor s maskou+hadičkou 1483</t>
  </si>
  <si>
    <t>ZB755</t>
  </si>
  <si>
    <t>Zkumavka 1 ml K3 edta fialová 454034</t>
  </si>
  <si>
    <t>ZB757</t>
  </si>
  <si>
    <t>Zkumavka 6 ml K3 edta fialová 456036</t>
  </si>
  <si>
    <t>ZB759</t>
  </si>
  <si>
    <t>Zkumavka červená 8 ml gel 455071</t>
  </si>
  <si>
    <t>ZB761</t>
  </si>
  <si>
    <t>Zkumavka červená 4 ml 454092</t>
  </si>
  <si>
    <t>ZB763</t>
  </si>
  <si>
    <t>Zkumavka červená 9 ml 455092</t>
  </si>
  <si>
    <t>ZB771</t>
  </si>
  <si>
    <t>Držák jehly základní 450201</t>
  </si>
  <si>
    <t>ZB773</t>
  </si>
  <si>
    <t>Zkumavka šedá-glykemie 454085</t>
  </si>
  <si>
    <t>ZB775</t>
  </si>
  <si>
    <t>Zkumavka koagulace 4 ml modrá 454328</t>
  </si>
  <si>
    <t>ZB777</t>
  </si>
  <si>
    <t>Zkumavka červená 4 ml gel 454071</t>
  </si>
  <si>
    <t>ZB893</t>
  </si>
  <si>
    <t>Stříkačka inzulinová omnican 0,5 ml 100j s jehlou 30 G 9151125S</t>
  </si>
  <si>
    <t>ZC498</t>
  </si>
  <si>
    <t>Držák močových sáčků UH 800800100</t>
  </si>
  <si>
    <t>ZC506</t>
  </si>
  <si>
    <t>Kompresa NT 10 x 10 cm / 5 ks sterilní 1325020275</t>
  </si>
  <si>
    <t>ZC648</t>
  </si>
  <si>
    <t>Elektroda EKG s gelem ovál 51 x 33 mm pro dospělé H-108006</t>
  </si>
  <si>
    <t>ZC769</t>
  </si>
  <si>
    <t>Hadička spojovací HS 1,8 x 450LL 606301</t>
  </si>
  <si>
    <t>ZC798</t>
  </si>
  <si>
    <t>Fonendoskop oboustranný 47 mm pro dospělé KVS-30L</t>
  </si>
  <si>
    <t>ZD616</t>
  </si>
  <si>
    <t>Mediset pro močovou katetriz.+ aqua 4753881</t>
  </si>
  <si>
    <t>ZD808</t>
  </si>
  <si>
    <t>Kanyla vasofix 22G modrá safety 4269098S-01</t>
  </si>
  <si>
    <t>ZD809</t>
  </si>
  <si>
    <t>Kanyla vasofix 20G růžová safety 4269110S-01</t>
  </si>
  <si>
    <t>ZD903</t>
  </si>
  <si>
    <t>Kontejner+lopatka 30 ml nesterilní 331690251330</t>
  </si>
  <si>
    <t>ZE159</t>
  </si>
  <si>
    <t>Nádoba na kontaminovaný odpad 2 l 15-0003</t>
  </si>
  <si>
    <t>ZG515</t>
  </si>
  <si>
    <t>Zkumavka močová vacuette 10,5 ml bal. á 50 ks 331980455007</t>
  </si>
  <si>
    <t>ZH493</t>
  </si>
  <si>
    <t>Katetr močový foley CH16 180605-000160</t>
  </si>
  <si>
    <t>ZH816</t>
  </si>
  <si>
    <t>Katetr močový foley CH14 180605-000140</t>
  </si>
  <si>
    <t>ZH817</t>
  </si>
  <si>
    <t>Katetr močový foley CH18 180605-000180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</si>
  <si>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</si>
  <si>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</si>
  <si>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</si>
  <si>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</si>
  <si>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</si>
  <si>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</si>
  <si>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</si>
  <si>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americký typ upevnění svorkou SOFT H-103106</t>
  </si>
  <si>
    <t>ZJ312</t>
  </si>
  <si>
    <t>Sonda žaludeční CH16 1200 mm s RTG linkou bal. á 50 ks 412016</t>
  </si>
  <si>
    <t>ZJ695</t>
  </si>
  <si>
    <t>Sonda žaludeční CH14 1200 mm s RTG linkou bal. á 50 ks 412014</t>
  </si>
  <si>
    <t>ZJ696</t>
  </si>
  <si>
    <t>Sonda žaludeční CH18 1200 mm s RTG linkou bal. á 30 ks 412018</t>
  </si>
  <si>
    <t>ZK884</t>
  </si>
  <si>
    <t>Kohout trojcestný discofix modrý 4095111</t>
  </si>
  <si>
    <t>ZK978</t>
  </si>
  <si>
    <t>Cévka odsávací CH16 s přerušovačem sání P01175a</t>
  </si>
  <si>
    <t>ZK979</t>
  </si>
  <si>
    <t>Cévka odsávací CH18 s přerušovačem sání P01177a</t>
  </si>
  <si>
    <t>ZK735</t>
  </si>
  <si>
    <t>Konektor bezjehlový caresite bal. á 200 ks 415122</t>
  </si>
  <si>
    <t>ZB587</t>
  </si>
  <si>
    <t>Vzduchovod nosní PVC 8,0/10 579210</t>
  </si>
  <si>
    <t>ZL688</t>
  </si>
  <si>
    <t>Proužky Accu-Check Inform IIStrip 50 EU1 á 50 ks 05942861</t>
  </si>
  <si>
    <t>ZL689</t>
  </si>
  <si>
    <t>Roztok Accu-Check Performa Int´l Controls 1+2 level 04861736</t>
  </si>
  <si>
    <t>ZL781</t>
  </si>
  <si>
    <t>Konektor bezjehlový K-NECT 7 denní M79400845</t>
  </si>
  <si>
    <t>ZD815</t>
  </si>
  <si>
    <t>Manžeta TK tonometru KVS LD7 + k monitoru Philips dospělá 14 x 50 cm KVS M1 5ZOM</t>
  </si>
  <si>
    <t>ZB585</t>
  </si>
  <si>
    <t>Vzduchovod nosní PVC 6/8 579208</t>
  </si>
  <si>
    <t>ZC052</t>
  </si>
  <si>
    <t>Tlouček drsný 24 x 115 mm 641331213100</t>
  </si>
  <si>
    <t>ZA715</t>
  </si>
  <si>
    <t>Set infuzní intrafix 4062957</t>
  </si>
  <si>
    <t>Set infuzní intrafix primeline classic 150 cm 4062957</t>
  </si>
  <si>
    <t>ZE079</t>
  </si>
  <si>
    <t>Set transfúzní non PVC s odvzdušněním a bakteriálním filtrem ZAR-I-TS</t>
  </si>
  <si>
    <t>ZA833</t>
  </si>
  <si>
    <t>Jehla injekční 0,8 x   40 mm zelená 4657527</t>
  </si>
  <si>
    <t>ZA834</t>
  </si>
  <si>
    <t>Jehla injekční 0,7 x   40 mm černá 4660021</t>
  </si>
  <si>
    <t>ZA835</t>
  </si>
  <si>
    <t>Jehla injekční 0,6 x   25 mm modrá 4657667</t>
  </si>
  <si>
    <t>ZB556</t>
  </si>
  <si>
    <t>Jehla injekční 1,2 x   40 mm růžová 4665120</t>
  </si>
  <si>
    <t>ZB768</t>
  </si>
  <si>
    <t>Jehla vakuová 216/38 mm zelená 450076</t>
  </si>
  <si>
    <t>ZK649</t>
  </si>
  <si>
    <t>Jehla inzulínová BD 30 G x 8 mm Micro-Fine plus bal. á 100 ks 320214</t>
  </si>
  <si>
    <t>ZI493</t>
  </si>
  <si>
    <t>Rukavice vinyl bez p. XL 01260-XL</t>
  </si>
  <si>
    <t>ZK476</t>
  </si>
  <si>
    <t>Rukavice operační latexové s pudrem ansell medigrip plus vel. 7,5 302925</t>
  </si>
  <si>
    <t>ZK477</t>
  </si>
  <si>
    <t>Rukavice operační latexové s pudrem ansell medigrip plus vel. 8,0 302926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</si>
  <si>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</si>
  <si>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</si>
  <si>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</si>
  <si>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</si>
  <si>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</si>
  <si>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</si>
  <si>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ZM294</t>
  </si>
  <si>
    <t>Rukavice nitril sempercare bez p. XL bal. á 180 ks 30 818</t>
  </si>
  <si>
    <t>ZM291</t>
  </si>
  <si>
    <t>Rukavice nitril sempercare bez p. S bal. á 200 ks 30 802</t>
  </si>
  <si>
    <t>ZM293</t>
  </si>
  <si>
    <t>Rukavice nitril sempercare bez p. L bal. á 200 ks 30 804</t>
  </si>
  <si>
    <t>DG382</t>
  </si>
  <si>
    <t>Bactec Plus Aerobic</t>
  </si>
  <si>
    <t>DG385</t>
  </si>
  <si>
    <t>Bactec Plus Anaerobic</t>
  </si>
  <si>
    <t>DG395</t>
  </si>
  <si>
    <t>Diagnostická souprava ABO set monoklonální na 30</t>
  </si>
  <si>
    <t>ZH012</t>
  </si>
  <si>
    <t>Náplast micropore 2,50 cm x 5,00 m 840W</t>
  </si>
  <si>
    <t>ZA808</t>
  </si>
  <si>
    <t>Kanyla venofix safety 23G modrá 4056353</t>
  </si>
  <si>
    <t>ZB754</t>
  </si>
  <si>
    <t>Zkumavka černá 2 ml 454073</t>
  </si>
  <si>
    <t>ZB764</t>
  </si>
  <si>
    <t>Zkumavka zelená 4 ml 454051</t>
  </si>
  <si>
    <t>ZC906</t>
  </si>
  <si>
    <t>Škrtidlo se sponou pro dospělé 25 x 500 mm KVS25500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</si>
  <si>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</si>
  <si>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</si>
  <si>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</si>
  <si>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</si>
  <si>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</si>
  <si>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</si>
  <si>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</si>
  <si>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</si>
  <si>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</si>
  <si>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</si>
  <si>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</si>
  <si>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</si>
  <si>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</si>
  <si>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(132 03 001)</t>
  </si>
  <si>
    <t>Spotřeba zdravotnického materiálu - orientační přehled</t>
  </si>
  <si>
    <t>ON Data</t>
  </si>
  <si>
    <t>101 - Pracoviště interního lékařství</t>
  </si>
  <si>
    <t>106 - Pracoviště geriatrie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</si>
  <si>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</si>
  <si>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</si>
  <si>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</si>
  <si>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</si>
  <si>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1</t>
  </si>
  <si>
    <t>0000499</t>
  </si>
  <si>
    <t>MAGNESIUM SULFURICUM BIOTIKA 20%</t>
  </si>
  <si>
    <t>0069670</t>
  </si>
  <si>
    <t>0089212</t>
  </si>
  <si>
    <t>INJECTIO PROCAINII CHLORATI 0,2% ARDEAPHARMA</t>
  </si>
  <si>
    <t>V</t>
  </si>
  <si>
    <t>09511</t>
  </si>
  <si>
    <t>MINIMÁLNÍ KONTAKT LÉKAŘE S PACIENTEM</t>
  </si>
  <si>
    <t>11022</t>
  </si>
  <si>
    <t>CÍLENÉ VYŠETŘENÍ INTERNISTOU</t>
  </si>
  <si>
    <t>09543</t>
  </si>
  <si>
    <t>REGULAČNÍ POPLATEK ZA NÁVŠTĚVU -- POPLATEK UHRAZEN</t>
  </si>
  <si>
    <t>16022</t>
  </si>
  <si>
    <t>CÍLENÉ VYŠETŘENÍ GERIATREM</t>
  </si>
  <si>
    <t>09119</t>
  </si>
  <si>
    <t xml:space="preserve">ODBĚR KRVE ZE ŽÍLY U DOSPĚLÉHO NEBO DÍTĚTE NAD 10 </t>
  </si>
  <si>
    <t>11111</t>
  </si>
  <si>
    <t>EKG VYŠETŘENÍ INTERNISTOU</t>
  </si>
  <si>
    <t>09215</t>
  </si>
  <si>
    <t>INJEKCE I. M., S. C., I. D.</t>
  </si>
  <si>
    <t>11021</t>
  </si>
  <si>
    <t>KOMPLEXNÍ VYŠETŘENÍ INTERNISTOU</t>
  </si>
  <si>
    <t>09223</t>
  </si>
  <si>
    <t>INTRAVENÓZNÍ INFÚZE U DOSPĚLÉHO NEBO DÍTĚTE NAD 10</t>
  </si>
  <si>
    <t>11023</t>
  </si>
  <si>
    <t>KONTROLNÍ VYŠETŘENÍ INTERNISTOU</t>
  </si>
  <si>
    <t>11012</t>
  </si>
  <si>
    <t>11013</t>
  </si>
  <si>
    <t>106</t>
  </si>
  <si>
    <t>09127</t>
  </si>
  <si>
    <t>EKG VYŠETŘENÍ</t>
  </si>
  <si>
    <t>09237</t>
  </si>
  <si>
    <t>OŠETŘENÍ A PŘEVAZ RÁNY VČETNĚ OŠETŘENÍ KOŽNÍCH A P</t>
  </si>
  <si>
    <t>09551</t>
  </si>
  <si>
    <t>SIGNÁLNÍ VÝKON - INFORMACE O VYDÁNÍ ROZHODNUTÍ O U</t>
  </si>
  <si>
    <t>16021</t>
  </si>
  <si>
    <t>KOMPLEXNÍ VYŠETŘENÍ GERIATREM</t>
  </si>
  <si>
    <t>16110</t>
  </si>
  <si>
    <t>TEST AKTIVIT DENNÍHO ŽIVOTA V GERIATRII</t>
  </si>
  <si>
    <t>16120</t>
  </si>
  <si>
    <t>TEST MENTÁLNÍCH FUNKCÍ V GERIATRII</t>
  </si>
  <si>
    <t>16023</t>
  </si>
  <si>
    <t>KONTROLNÍ VYŠETŘENÍ GERIATREM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</si>
  <si>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</si>
  <si>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</si>
  <si>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</si>
  <si>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</si>
  <si>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</si>
  <si>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</si>
  <si>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</si>
  <si>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</si>
  <si>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</si>
  <si>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</si>
  <si>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</si>
  <si>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</si>
  <si>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</si>
  <si>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</si>
  <si>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</si>
  <si>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</si>
  <si>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</si>
  <si>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</si>
  <si>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</si>
  <si>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</si>
  <si>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</si>
  <si>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</si>
  <si>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</si>
  <si>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</si>
  <si>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</si>
  <si>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</si>
  <si>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</si>
  <si>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</si>
  <si>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</si>
  <si>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</si>
  <si>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1F6</t>
  </si>
  <si>
    <t>09544</t>
  </si>
  <si>
    <t>REGULAČNÍ POPLATEK ZA KAŽDÝ DEN LŮŽKOVÉ PÉČE -- PO</t>
  </si>
  <si>
    <t>08</t>
  </si>
  <si>
    <t>11</t>
  </si>
  <si>
    <t>12</t>
  </si>
  <si>
    <t>13</t>
  </si>
  <si>
    <t>16</t>
  </si>
  <si>
    <t>17</t>
  </si>
  <si>
    <t>18</t>
  </si>
  <si>
    <t>20</t>
  </si>
  <si>
    <t>21</t>
  </si>
  <si>
    <t>26</t>
  </si>
  <si>
    <t>0001619</t>
  </si>
  <si>
    <t>0003952</t>
  </si>
  <si>
    <t>AMIKIN 500 MG</t>
  </si>
  <si>
    <t>0004234</t>
  </si>
  <si>
    <t>0008807</t>
  </si>
  <si>
    <t>0008808</t>
  </si>
  <si>
    <t>0011592</t>
  </si>
  <si>
    <t>METRONIDAZOL B. BRAUN 5 MG/ML</t>
  </si>
  <si>
    <t>0011706</t>
  </si>
  <si>
    <t>0011785</t>
  </si>
  <si>
    <t>AMIKIN 1 G</t>
  </si>
  <si>
    <t>0014583</t>
  </si>
  <si>
    <t>TIENAM 500 MG/500 MG I.V.</t>
  </si>
  <si>
    <t>0016600</t>
  </si>
  <si>
    <t>0017810</t>
  </si>
  <si>
    <t>0020605</t>
  </si>
  <si>
    <t>0025746</t>
  </si>
  <si>
    <t>0026127</t>
  </si>
  <si>
    <t>TYGACIL 50 MG</t>
  </si>
  <si>
    <t>0049193</t>
  </si>
  <si>
    <t>CEFTAX 1000</t>
  </si>
  <si>
    <t>0053922</t>
  </si>
  <si>
    <t>CIPHIN PRO INFUSIONE 200 MG/100 ML</t>
  </si>
  <si>
    <t>0056801</t>
  </si>
  <si>
    <t>0065989</t>
  </si>
  <si>
    <t>0066137</t>
  </si>
  <si>
    <t>OFLOXIN INF</t>
  </si>
  <si>
    <t>0072972</t>
  </si>
  <si>
    <t>0076353</t>
  </si>
  <si>
    <t>FORTUM 1 G</t>
  </si>
  <si>
    <t>0076354</t>
  </si>
  <si>
    <t>FORTUM 2 G</t>
  </si>
  <si>
    <t>0076360</t>
  </si>
  <si>
    <t>0077044</t>
  </si>
  <si>
    <t>0083050</t>
  </si>
  <si>
    <t>0083417</t>
  </si>
  <si>
    <t>MERONEM 1 G</t>
  </si>
  <si>
    <t>0092289</t>
  </si>
  <si>
    <t>0092290</t>
  </si>
  <si>
    <t>EDICIN 1 G</t>
  </si>
  <si>
    <t>0094155</t>
  </si>
  <si>
    <t>ABAKTAL 400 MG/5 ML</t>
  </si>
  <si>
    <t>0096040</t>
  </si>
  <si>
    <t>CIPRINOL 100 MG/10 ML</t>
  </si>
  <si>
    <t>0096414</t>
  </si>
  <si>
    <t>0097910</t>
  </si>
  <si>
    <t>HUMAN ALBUMIN GRIFOLS 20%</t>
  </si>
  <si>
    <t>0112782</t>
  </si>
  <si>
    <t>GENTAMICIN B.BRAUN 3 MG/ML INFUZNÍ ROZTOK</t>
  </si>
  <si>
    <t>0129767</t>
  </si>
  <si>
    <t>0131654</t>
  </si>
  <si>
    <t>0137499</t>
  </si>
  <si>
    <t>0138455</t>
  </si>
  <si>
    <t>ALBUNORM 20%</t>
  </si>
  <si>
    <t>0141838</t>
  </si>
  <si>
    <t>AMIKACIN B.BRAUN 10 MG/ML</t>
  </si>
  <si>
    <t>0156258</t>
  </si>
  <si>
    <t>VANCOMYCIN KABI 500 MG</t>
  </si>
  <si>
    <t>0162187</t>
  </si>
  <si>
    <t>0164350</t>
  </si>
  <si>
    <t>TAZOCIN 4 G/0,5 G</t>
  </si>
  <si>
    <t>0141836</t>
  </si>
  <si>
    <t>AMIKACIN B. BRAUN 5 MG/ML</t>
  </si>
  <si>
    <t>2</t>
  </si>
  <si>
    <t>0007917</t>
  </si>
  <si>
    <t>0007955</t>
  </si>
  <si>
    <t>0107959</t>
  </si>
  <si>
    <t>3</t>
  </si>
  <si>
    <t>0037139</t>
  </si>
  <si>
    <t>PROTÉZA GORE-TEX CÉVNÍ - PRUŽNÁ TENKOSTĚNNÁ</t>
  </si>
  <si>
    <t>0056288</t>
  </si>
  <si>
    <t>KATETR BALONKOVÝ FOGARTY 120403F</t>
  </si>
  <si>
    <t>0056292</t>
  </si>
  <si>
    <t>KATETR BALONKOVÝ FOGARTY 120805F</t>
  </si>
  <si>
    <t>0056306</t>
  </si>
  <si>
    <t>KATETR BALONKOVÝ FOGARTY 620405F</t>
  </si>
  <si>
    <t>00601</t>
  </si>
  <si>
    <t>OD TYPU 01 - PRO NEMOCNICE TYPU 3, (KATEGORIE 6)</t>
  </si>
  <si>
    <t>09121</t>
  </si>
  <si>
    <t>PUNKCE PARENCHYMATICKÉHO ORGÁNU NEBO DUTINY</t>
  </si>
  <si>
    <t>09227</t>
  </si>
  <si>
    <t>I. V. APLIKACE KRVE NEBO KREVNÍCH DERIVÁTŮ</t>
  </si>
  <si>
    <t>00880</t>
  </si>
  <si>
    <t>ROZLIŠENÍ VYKÁZANÉ HOSPITALIZACE JAKO: = NOVÁ HOSP</t>
  </si>
  <si>
    <t>00881</t>
  </si>
  <si>
    <t>ROZLIŠENÍ VYKÁZANÉ HOSPITALIZACE JAKO: = POKRAČOVÁ</t>
  </si>
  <si>
    <t>09547</t>
  </si>
  <si>
    <t>REGULAČNÍ POPLATEK -- POJIŠTĚNEC OD ÚHRADY POPLATK</t>
  </si>
  <si>
    <t>09245</t>
  </si>
  <si>
    <t>ZAVEDENÍ GASTRICKÉ SONDY PRO ENTERÁLNÍ VÝŽIVU</t>
  </si>
  <si>
    <t>99999</t>
  </si>
  <si>
    <t>Nespecifikovany vykon</t>
  </si>
  <si>
    <t>00698</t>
  </si>
  <si>
    <t>OD TYPU 98 - PRO NEMOCNICE TYPU 3, (KATEGORIE 6) -</t>
  </si>
  <si>
    <t>11501</t>
  </si>
  <si>
    <t>ENTERÁLNÍ VÝŽIVA</t>
  </si>
  <si>
    <t>5F1</t>
  </si>
  <si>
    <t>32510</t>
  </si>
  <si>
    <t>ZAVEDENÍ DLOUHODOBÉ KANYLACE CENTRÁLNÍHO ŽILNÍHO S</t>
  </si>
  <si>
    <t>07546</t>
  </si>
  <si>
    <t>(DRG) OTEVŘENÝ PŘÍSTUP</t>
  </si>
  <si>
    <t>07520</t>
  </si>
  <si>
    <t>(VZP) VYTVOŘENÍ A-V SHUNTU - PRIMOOPERACE</t>
  </si>
  <si>
    <t>07543</t>
  </si>
  <si>
    <t>(DRG) PRIMOOPERACE</t>
  </si>
  <si>
    <t>54990</t>
  </si>
  <si>
    <t>ODBĚR ŽILNÍHO ŠTĚPU</t>
  </si>
  <si>
    <t>54190</t>
  </si>
  <si>
    <t>OSTATNÍ REKONSTRUKCE TEPEN A BY-PASSY</t>
  </si>
  <si>
    <t>54210</t>
  </si>
  <si>
    <t>VYTVOŘENÍ NEBO ZRUŠENÍ A-V PÍŠTĚLE</t>
  </si>
  <si>
    <t>07562</t>
  </si>
  <si>
    <t>(DRG) PLÁNOVANÁ OPERACE KVCH</t>
  </si>
  <si>
    <t>07552</t>
  </si>
  <si>
    <t>(DRG) OPERAČNÍ VÝKON BEZ MIMOTĚLNÍHO OBĚHU</t>
  </si>
  <si>
    <t>54325</t>
  </si>
  <si>
    <t>AORTOILICKÁ EMBOLEKTOMIE NEBO TROMBEKTOMIE BIFURKA</t>
  </si>
  <si>
    <t>54340</t>
  </si>
  <si>
    <t>TEPENNÁ EMBOLEKTOMIE, TROMBEKTOMIE</t>
  </si>
  <si>
    <t>54170</t>
  </si>
  <si>
    <t>PROFUNDOPLASTIKA</t>
  </si>
  <si>
    <t>31</t>
  </si>
  <si>
    <t>32</t>
  </si>
  <si>
    <t>50</t>
  </si>
  <si>
    <t>59</t>
  </si>
  <si>
    <t>Zdravotní výkony vykázané na pracovišti pro pacienty hospitalizované ve FNOL - orientační přehled</t>
  </si>
  <si>
    <t>00053</t>
  </si>
  <si>
    <t>A</t>
  </si>
  <si>
    <t xml:space="preserve">DLOUHODOBÁ MECHANICKÁ VENTILACE &gt; 96 HODIN (5-10 DNÍ) S MCC                                         </t>
  </si>
  <si>
    <t>00123</t>
  </si>
  <si>
    <t xml:space="preserve">DLOUHODOBÁ MECHANICKÁ VENTILACE &gt; 240 HODIN (11-21 DNÍ) S EKONOMICKY NÁROČNÝM VÝKONEM S MCC         </t>
  </si>
  <si>
    <t>00133</t>
  </si>
  <si>
    <t xml:space="preserve">DLOUHODOBÁ MECHANICKÁ VENTILACE &gt; 96 HODIN (5-10 DNÍ) S EKONOMICKY NÁROČNÝM VÝKONEM S MCC           </t>
  </si>
  <si>
    <t>01011</t>
  </si>
  <si>
    <t xml:space="preserve">KRANIOTOMIE BEZ CC                                                                                  </t>
  </si>
  <si>
    <t>01012</t>
  </si>
  <si>
    <t xml:space="preserve">KRANIOTOMIE S CC                                                                                    </t>
  </si>
  <si>
    <t>01031</t>
  </si>
  <si>
    <t xml:space="preserve">VÝKONY NA EXTRAKRANIÁLNÍCH CÉVÁCH BEZ CC                                                            </t>
  </si>
  <si>
    <t>01063</t>
  </si>
  <si>
    <t xml:space="preserve">JINÉ VÝKONY PŘI ONEMOCNĚNÍCH A PORUCHÁCH NERVOVÉHO SYSTÉMU S MCC                                    </t>
  </si>
  <si>
    <t>01302</t>
  </si>
  <si>
    <t xml:space="preserve">PORUCHY A PORANĚNÍ MÍCHY S CC                                                                       </t>
  </si>
  <si>
    <t>01311</t>
  </si>
  <si>
    <t xml:space="preserve">MALIGNÍ ONEMOCNĚNÍ. NĚKTERÉ INFEKCE A DEGENERATIVNÍ PORUCHY NERVOVÉHO SYSTÉMU BEZ CC                </t>
  </si>
  <si>
    <t>01312</t>
  </si>
  <si>
    <t xml:space="preserve">MALIGNÍ ONEMOCNĚNÍ. NĚKTERÉ INFEKCE A DEGENERATIVNÍ PORUCHY NERVOVÉHO SYSTÉMU S CC                  </t>
  </si>
  <si>
    <t>01313</t>
  </si>
  <si>
    <t xml:space="preserve">MALIGNÍ ONEMOCNĚNÍ. NĚKTERÉ INFEKCE A DEGENERATIVNÍ PORUCHY NERVOVÉHO SYSTÉMU S MCC                 </t>
  </si>
  <si>
    <t>01331</t>
  </si>
  <si>
    <t xml:space="preserve">NETRAUMATICKÉ INTRAKRANIÁLNÍ KRVÁCENÍ BEZ CC                                                        </t>
  </si>
  <si>
    <t>01332</t>
  </si>
  <si>
    <t xml:space="preserve">NETRAUMATICKÉ INTRAKRANIÁLNÍ KRVÁCENÍ S CC                                                          </t>
  </si>
  <si>
    <t>01333</t>
  </si>
  <si>
    <t xml:space="preserve">NETRAUMATICKÉ INTRAKRANIÁLNÍ KRVÁCENÍ S MCC                                                         </t>
  </si>
  <si>
    <t>01341</t>
  </si>
  <si>
    <t xml:space="preserve">CÉVNÍ MOZKOVÁ PŘÍHODA S INFARKTEM BEZ CC                                                            </t>
  </si>
  <si>
    <t>01342</t>
  </si>
  <si>
    <t xml:space="preserve">CÉVNÍ MOZKOVÁ PŘÍHODA S INFARKTEM S CC                                                              </t>
  </si>
  <si>
    <t>01343</t>
  </si>
  <si>
    <t xml:space="preserve">CÉVNÍ MOZKOVÁ PŘÍHODA S INFARKTEM S MCC                                                             </t>
  </si>
  <si>
    <t>01351</t>
  </si>
  <si>
    <t xml:space="preserve">NESPECIFICKÁ CÉVNÍ MOZKOVÁ PŘÍHODA A PRECEREBRÁLNÍ OKLUZE BEZ INFARKTU BEZ CC                       </t>
  </si>
  <si>
    <t>01352</t>
  </si>
  <si>
    <t xml:space="preserve">NESPECIFICKÁ CÉVNÍ MOZKOVÁ PŘÍHODA A PRECEREBRÁLNÍ OKLUZE BEZ INFARKTU S CC                         </t>
  </si>
  <si>
    <t>01353</t>
  </si>
  <si>
    <t xml:space="preserve">NESPECIFICKÁ CÉVNÍ MOZKOVÁ PŘÍHODA A PRECEREBRÁLNÍ OKLUZE BEZ INFARKTU S MCC                        </t>
  </si>
  <si>
    <t>01362</t>
  </si>
  <si>
    <t xml:space="preserve">TRANZITORNÍ ISCHEMICKÁ ATAKA S CC                                                                   </t>
  </si>
  <si>
    <t>01371</t>
  </si>
  <si>
    <t xml:space="preserve">PORUCHY KRANIÁLNÍCH A PERIFERNÍCH NERVŮ BEZ CC                                                      </t>
  </si>
  <si>
    <t>01372</t>
  </si>
  <si>
    <t xml:space="preserve">PORUCHY KRANIÁLNÍCH A PERIFERNÍCH NERVŮ S CC                                                        </t>
  </si>
  <si>
    <t>01381</t>
  </si>
  <si>
    <t xml:space="preserve">BAKTERIÁLNÍ A TUBERKULÓZNÍ INFEKCE NERVOVÉHO SYSTÉMU BEZ CC                                         </t>
  </si>
  <si>
    <t>01392</t>
  </si>
  <si>
    <t xml:space="preserve">NEBAKTERIÁLNÍ INFEKCE NERVOVÉHO SYSTÉMU. KROMĚ VIROVÉ MENINGITIDY S CC                              </t>
  </si>
  <si>
    <t>01412</t>
  </si>
  <si>
    <t xml:space="preserve">NETRAUMATICKÁ PORUCHA VĚDOMÍ A KÓMA S CC                                                            </t>
  </si>
  <si>
    <t>01422</t>
  </si>
  <si>
    <t xml:space="preserve">EPILEPTICKÝ ZÁCHVAT S CC                                   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</si>
  <si>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</si>
  <si>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</si>
  <si>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</si>
  <si>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</si>
  <si>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01443</t>
  </si>
  <si>
    <t xml:space="preserve">KRANIÁLNÍ A INTRAKRANIÁLNÍ PORANĚNÍ S MCC                                                           </t>
  </si>
  <si>
    <t>01451</t>
  </si>
  <si>
    <t xml:space="preserve">OTŘES MOZKU BEZ CC                                                                                  </t>
  </si>
  <si>
    <t>01452</t>
  </si>
  <si>
    <t xml:space="preserve">OTŘES MOZKU S CC                                                                                    </t>
  </si>
  <si>
    <t>01453</t>
  </si>
  <si>
    <t xml:space="preserve">OTŘES MOZKU S MCC                                                                                   </t>
  </si>
  <si>
    <t>01461</t>
  </si>
  <si>
    <t xml:space="preserve">JINÉ PORUCHY NERVOVÉHO SYSTÉMU BEZ CC                                                               </t>
  </si>
  <si>
    <t>01462</t>
  </si>
  <si>
    <t xml:space="preserve">JINÉ PORUCHY NERVOVÉHO SYSTÉMU S CC                                                                 </t>
  </si>
  <si>
    <t>01463</t>
  </si>
  <si>
    <t xml:space="preserve">JINÉ PORUCHY NERVOVÉHO SYSTÉMU S MCC                                                                </t>
  </si>
  <si>
    <t>02323</t>
  </si>
  <si>
    <t xml:space="preserve">JINÉ PORUCHY OKA S MCC                                                                              </t>
  </si>
  <si>
    <t>03311</t>
  </si>
  <si>
    <t xml:space="preserve">PORUCHY ROVNOVÁHY BEZ CC                                                                            </t>
  </si>
  <si>
    <t>03312</t>
  </si>
  <si>
    <t xml:space="preserve">PORUCHY ROVNOVÁHY S CC                                                                              </t>
  </si>
  <si>
    <t>03321</t>
  </si>
  <si>
    <t xml:space="preserve">EPISTAXE BEZ CC                                                                                     </t>
  </si>
  <si>
    <t>03352</t>
  </si>
  <si>
    <t xml:space="preserve">JINÉ PORUCHY UŠÍ. NOSU. ÚST A HRDLA S CC                                                            </t>
  </si>
  <si>
    <t>04032</t>
  </si>
  <si>
    <t xml:space="preserve">JINÉ VÝKONY PŘI PORUCHÁCH A ONEMOCNĚNÍCH DÝCHACÍHO SYSTÉMU S CC                                     </t>
  </si>
  <si>
    <t>04310</t>
  </si>
  <si>
    <t xml:space="preserve">RESPIRAČNÍ SELHÁNÍ                                                                                  </t>
  </si>
  <si>
    <t>04321</t>
  </si>
  <si>
    <t xml:space="preserve">PLICNÍ EMBOLIE BEZ CC                                                                               </t>
  </si>
  <si>
    <t>04322</t>
  </si>
  <si>
    <t xml:space="preserve">PLICNÍ EMBOLIE S CC                                                                                 </t>
  </si>
  <si>
    <t>04323</t>
  </si>
  <si>
    <t xml:space="preserve">PLICNÍ EMBOLIE S MCC                                                                                </t>
  </si>
  <si>
    <t>04332</t>
  </si>
  <si>
    <t xml:space="preserve">ZÁVAŽNÉ TRAUMA HRUDNÍKU S CC                                                                        </t>
  </si>
  <si>
    <t>04333</t>
  </si>
  <si>
    <t xml:space="preserve">ZÁVAŽNÉ TRAUMA HRUDNÍKU S MCC                                                                       </t>
  </si>
  <si>
    <t>04352</t>
  </si>
  <si>
    <t xml:space="preserve">INFEKCE A ZÁNĚTY DÝCHACÍHO SYSTÉMU S CC                                                             </t>
  </si>
  <si>
    <t>04353</t>
  </si>
  <si>
    <t xml:space="preserve">INFEKCE A ZÁNĚTY DÝCHACÍHO SYSTÉMU S MCC                                                            </t>
  </si>
  <si>
    <t>04361</t>
  </si>
  <si>
    <t xml:space="preserve">PROSTÁ PNEUMONIE A DÁVIVÝ KAŠEL BEZ CC                                                              </t>
  </si>
  <si>
    <t>04362</t>
  </si>
  <si>
    <t xml:space="preserve">PROSTÁ PNEUMONIE A DÁVIVÝ KAŠEL S CC                                                                </t>
  </si>
  <si>
    <t>04363</t>
  </si>
  <si>
    <t xml:space="preserve">PROSTÁ PNEUMONIE A DÁVIVÝ KAŠEL S MCC                                                               </t>
  </si>
  <si>
    <t>04371</t>
  </si>
  <si>
    <t xml:space="preserve">CHRONICKÁ OBSTRUKTIVNÍ PLICNÍ NEMOC BEZ CC                                                          </t>
  </si>
  <si>
    <t>04372</t>
  </si>
  <si>
    <t xml:space="preserve">CHRONICKÁ OBSTRUKTIVNÍ PLICNÍ NEMOC S CC                                                            </t>
  </si>
  <si>
    <t>04373</t>
  </si>
  <si>
    <t xml:space="preserve">CHRONICKÁ OBSTRUKTIVNÍ PLICNÍ NEMOC S MCC                                                           </t>
  </si>
  <si>
    <t>04403</t>
  </si>
  <si>
    <t xml:space="preserve">PNEUMOTORAX A PLEURÁNÍ VÝPOTEK S MCC                                                                </t>
  </si>
  <si>
    <t>04411</t>
  </si>
  <si>
    <t xml:space="preserve">PŘÍZNAKY. SYMPTOMY A JINÉ DIAGNÓZY DÝCHACÍHO SYSTÉMU BEZ CC                                         </t>
  </si>
  <si>
    <t>04412</t>
  </si>
  <si>
    <t xml:space="preserve">PŘÍZNAKY. SYMPTOMY A JINÉ DIAGNÓZY DÝCHACÍHO SYSTÉMU S CC                                           </t>
  </si>
  <si>
    <t>04413</t>
  </si>
  <si>
    <t xml:space="preserve">PŘÍZNAKY. SYMPTOMY A JINÉ DIAGNÓZY DÝCHACÍHO SYSTÉMU S MCC                                          </t>
  </si>
  <si>
    <t>05000</t>
  </si>
  <si>
    <t xml:space="preserve">ÚMRTÍ DO 5 DNÍ OD PŘÍJMU PŘI HLAVNÍ DIAGNÓZE OBĚHOVÉHO SYSTÉMU                                      </t>
  </si>
  <si>
    <t>05012</t>
  </si>
  <si>
    <t xml:space="preserve">SRDEČNÍ DEFIBRILÁTOR A IMPLANTÁT PRO PODPORU FUNKCE SRDCE S CC                                      </t>
  </si>
  <si>
    <t>05051</t>
  </si>
  <si>
    <t xml:space="preserve">KORONÁRNÍ BYPASS SE SRDEČNÍ KATETRIZACÍ BEZ CC                                                      </t>
  </si>
  <si>
    <t>05053</t>
  </si>
  <si>
    <t xml:space="preserve">KORONÁRNÍ BYPASS SE SRDEČNÍ KATETRIZACÍ S MCC                                                       </t>
  </si>
  <si>
    <t>05093</t>
  </si>
  <si>
    <t xml:space="preserve">VELKÉ ABDOMINÁLNÍ VASKULÁRNÍ VÝKONY S MCC                                                           </t>
  </si>
  <si>
    <t>05101</t>
  </si>
  <si>
    <t xml:space="preserve">JINÉ PERKUTÁNNÍ KARDIOVASKULÁRNÍ VÝKONY PŘI AKUTNÍM INFARKTU MYOKARDU BEZ CC                        </t>
  </si>
  <si>
    <t>05103</t>
  </si>
  <si>
    <t xml:space="preserve">JINÉ PERKUTÁNNÍ KARDIOVASKULÁRNÍ VÝKONY PŘI AKUTNÍM INFARKTU MYOKARDU S MCC                         </t>
  </si>
  <si>
    <t>05111</t>
  </si>
  <si>
    <t>IMPLANTACE TRVALÉHO KARDIOSTIMULÁTORU BEZ AKUTNÍHO INFARKTU MYOKARDU. SELHÁNÍ SRDCE NEBO ŠOKU BEZ CC</t>
  </si>
  <si>
    <t>05112</t>
  </si>
  <si>
    <t xml:space="preserve">IMPLANTACE TRVALÉHO KARDIOSTIMULÁTORU BEZ AKUTNÍHO INFARKTU MYOKARDU. SELHÁNÍ SRDCE NEBO ŠOKU S CC  </t>
  </si>
  <si>
    <t>05113</t>
  </si>
  <si>
    <t xml:space="preserve">IMPLANTACE TRVALÉHO KARDIOSTIMULÁTORU BEZ AKUTNÍHO INFARKTU MYOKARDU. SELHÁNÍ SRDCE NEBO ŠOKU S MCC </t>
  </si>
  <si>
    <t>05133</t>
  </si>
  <si>
    <t xml:space="preserve">JINÉ PERKUTÁNNÍ KARDIOVASKULÁRNÍ VÝKONY BEZ AKUTNÍHO INFARKTU MYOKARDU S MCC                        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</si>
  <si>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</si>
  <si>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</si>
  <si>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</si>
  <si>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</si>
  <si>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05201</t>
  </si>
  <si>
    <t xml:space="preserve">JINÉ VÝKONY PŘI ONEMOCNĚNÍCH A PORUCHÁCH OBĚHOVÉHO SYSTÉMU BEZ CC                                   </t>
  </si>
  <si>
    <t>05322</t>
  </si>
  <si>
    <t xml:space="preserve">SRDEČNÍ KATETRIZACE PŘI JINÝCH PORUCHÁCH OBĚHOVÉHO SYSTÉMU S CC                                     </t>
  </si>
  <si>
    <t>05323</t>
  </si>
  <si>
    <t xml:space="preserve">SRDEČNÍ KATETRIZACE PŘI JINÝCH PORUCHÁCH OBĚHOVÉHO SYSTÉMU S MCC                                    </t>
  </si>
  <si>
    <t>05331</t>
  </si>
  <si>
    <t xml:space="preserve">AKUTNÍ INFARKT MYOKARDU BEZ CC                                                                      </t>
  </si>
  <si>
    <t>05332</t>
  </si>
  <si>
    <t xml:space="preserve">AKUTNÍ INFARKT MYOKARDU S CC                                                                        </t>
  </si>
  <si>
    <t>05351</t>
  </si>
  <si>
    <t xml:space="preserve">SRDEČNÍ SELHÁNÍ BEZ CC                                                                              </t>
  </si>
  <si>
    <t>05352</t>
  </si>
  <si>
    <t xml:space="preserve">SRDEČNÍ SELHÁNÍ S CC                                                                                </t>
  </si>
  <si>
    <t>05353</t>
  </si>
  <si>
    <t xml:space="preserve">SRDEČNÍ SELHÁNÍ S MCC                                                                               </t>
  </si>
  <si>
    <t>05361</t>
  </si>
  <si>
    <t xml:space="preserve">HLUBOKÁ ŽILNÍ TROMBÓZA BEZ CC                                                                       </t>
  </si>
  <si>
    <t>05362</t>
  </si>
  <si>
    <t xml:space="preserve">HLUBOKÁ ŽILNÍ TROMBÓZA S CC                                                                         </t>
  </si>
  <si>
    <t>05363</t>
  </si>
  <si>
    <t xml:space="preserve">HLUBOKÁ ŽILNÍ TROMBÓZA S MCC 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</si>
  <si>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</si>
  <si>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</si>
  <si>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</si>
  <si>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</si>
  <si>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05383</t>
  </si>
  <si>
    <t xml:space="preserve">PERIFERNÍ A JINÉ VASKULÁRNÍ PORUCHY S MCC                                                           </t>
  </si>
  <si>
    <t>05391</t>
  </si>
  <si>
    <t xml:space="preserve">ATEROSKLERÓZA BEZ CC                                                                                </t>
  </si>
  <si>
    <t>05392</t>
  </si>
  <si>
    <t xml:space="preserve">ATEROSKLERÓZA S CC                                                                                  </t>
  </si>
  <si>
    <t>05393</t>
  </si>
  <si>
    <t xml:space="preserve">ATEROSKLERÓZA S MCC                                                                                 </t>
  </si>
  <si>
    <t>05401</t>
  </si>
  <si>
    <t xml:space="preserve">HYPERTENZE BEZ CC                                                                                   </t>
  </si>
  <si>
    <t>05402</t>
  </si>
  <si>
    <t xml:space="preserve">HYPERTENZE S CC                                                                                     </t>
  </si>
  <si>
    <t>05403</t>
  </si>
  <si>
    <t xml:space="preserve">HYPERTENZE S MCC                                                                                    </t>
  </si>
  <si>
    <t>05421</t>
  </si>
  <si>
    <t xml:space="preserve">SRDEČNÍ ARYTMIE A PORUCHY VEDENÍ BEZ CC                                                             </t>
  </si>
  <si>
    <t>05422</t>
  </si>
  <si>
    <t xml:space="preserve">SRDEČNÍ ARYTMIE A PORUCHY VEDENÍ S CC                                                               </t>
  </si>
  <si>
    <t>05423</t>
  </si>
  <si>
    <t xml:space="preserve">SRDEČNÍ ARYTMIE A PORUCHY VEDENÍ S MCC                                                              </t>
  </si>
  <si>
    <t>05431</t>
  </si>
  <si>
    <t xml:space="preserve">ANGINA PECTORIS A BOLEST NA HRUDNÍKU BEZ CC                                                         </t>
  </si>
  <si>
    <t>05432</t>
  </si>
  <si>
    <t xml:space="preserve">ANGINA PECTORIS A BOLEST NA HRUDNÍKU S CC                                                           </t>
  </si>
  <si>
    <t>05441</t>
  </si>
  <si>
    <t xml:space="preserve">SYNKOPA A KOLAPS BEZ CC                                                                             </t>
  </si>
  <si>
    <t>05442</t>
  </si>
  <si>
    <t xml:space="preserve">SYNKOPA A KOLAPS S CC                                                                               </t>
  </si>
  <si>
    <t>05443</t>
  </si>
  <si>
    <t xml:space="preserve">SYNKOPA A KOLAPS S MCC                                                                              </t>
  </si>
  <si>
    <t>05452</t>
  </si>
  <si>
    <t xml:space="preserve">KARDIOMYOPATIE S CC                                                                                 </t>
  </si>
  <si>
    <t>05453</t>
  </si>
  <si>
    <t xml:space="preserve">KARDIOMYOPATIE S MCC                                                                                </t>
  </si>
  <si>
    <t>05472</t>
  </si>
  <si>
    <t xml:space="preserve">JINÉ PORUCHY OBĚHOVÉHO SYSTÉMU S CC                                                                 </t>
  </si>
  <si>
    <t>05473</t>
  </si>
  <si>
    <t xml:space="preserve">JINÉ PORUCHY OBĚHOVÉHO SYSTÉMU S MCC                                                                </t>
  </si>
  <si>
    <t>05481</t>
  </si>
  <si>
    <t xml:space="preserve">ZAVEDENÍ STENTU DO PERIFERNÍHO CÉVNÍHO ŘEČIŠTĚ BEZ CC                                               </t>
  </si>
  <si>
    <t>05482</t>
  </si>
  <si>
    <t xml:space="preserve">ZAVEDENÍ STENTU DO PERIFERNÍHO CÉVNÍHO ŘEČIŠTĚ S CC                                                 </t>
  </si>
  <si>
    <t>05483</t>
  </si>
  <si>
    <t xml:space="preserve">ZAVEDENÍ STENTU DO PERIFERNÍHO CÉVNÍHO ŘEČIŠTĚ S MCC                                                </t>
  </si>
  <si>
    <t>06011</t>
  </si>
  <si>
    <t xml:space="preserve">VELKÉ VÝKONY NA TLUSTÉM A TENKÉM STŘEVU BEZ CC            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</si>
  <si>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</si>
  <si>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</si>
  <si>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</si>
  <si>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</si>
  <si>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06033</t>
  </si>
  <si>
    <t xml:space="preserve">MENŠÍ VÝKONY NA TLUSTÉM A TENKÉM STŘEVU S MCC                                                       </t>
  </si>
  <si>
    <t>06072</t>
  </si>
  <si>
    <t xml:space="preserve">MENŠÍ VÝKONY NA ŽALUDKU. JÍCNU A DVANÁCTNÍKU S CC                                                   </t>
  </si>
  <si>
    <t>06093</t>
  </si>
  <si>
    <t xml:space="preserve">ANÁLNÍ A STOMICKÉ VÝKONY S MCC                                                                      </t>
  </si>
  <si>
    <t>06101</t>
  </si>
  <si>
    <t xml:space="preserve">JINÉ VÝKONY PŘI PORUCHÁCH A ONEMOCNĚNÍCH TRÁVICÍHO SYSTÉMU BEZ CC                                   </t>
  </si>
  <si>
    <t>06103</t>
  </si>
  <si>
    <t xml:space="preserve">JINÉ VÝKONY PŘI PORUCHÁCH A ONEMOCNĚNÍCH TRÁVICÍHO SYSTÉMU S MCC                                    </t>
  </si>
  <si>
    <t>06301</t>
  </si>
  <si>
    <t xml:space="preserve">MALIGNÍ ONEMOCNĚNÍ TRÁVICÍHO SYSTÉMU BEZ CC                                                         </t>
  </si>
  <si>
    <t>06312</t>
  </si>
  <si>
    <t xml:space="preserve">PEPTICKÝ VŘED A GASTRITIDA S CC                                                                     </t>
  </si>
  <si>
    <t>06313</t>
  </si>
  <si>
    <t xml:space="preserve">PEPTICKÝ VŘED A GASTRITIDA S MCC                                                                    </t>
  </si>
  <si>
    <t>06322</t>
  </si>
  <si>
    <t xml:space="preserve">PORUCHY JÍCNU S CC                                                                                  </t>
  </si>
  <si>
    <t>06323</t>
  </si>
  <si>
    <t xml:space="preserve">PORUCHY JÍCNU S MCC                                                                                 </t>
  </si>
  <si>
    <t>06332</t>
  </si>
  <si>
    <t xml:space="preserve">DIVERTIKULITIDA. DIVERTIKULÓZA A ZÁNĚTLIVÉ ONEMOCNĚNÍ STŘEVA S CC                                   </t>
  </si>
  <si>
    <t>06333</t>
  </si>
  <si>
    <t xml:space="preserve">DIVERTIKULITIDA. DIVERTIKULÓZA A ZÁNĚTLIVÉ ONEMOCNĚNÍ STŘEVA S MCC                                  </t>
  </si>
  <si>
    <t>06353</t>
  </si>
  <si>
    <t xml:space="preserve">OBSTRUKCE GASTROINTESTINÁLNÍHO SYSTÉMU S MCC                                                        </t>
  </si>
  <si>
    <t>06362</t>
  </si>
  <si>
    <t xml:space="preserve">ZÁVAŽNÉ INFEKCE GASTROINTESTINÁLNÍHO SYSTÉMU S CC                                                   </t>
  </si>
  <si>
    <t>06363</t>
  </si>
  <si>
    <t xml:space="preserve">ZÁVAŽNÉ INFEKCE GASTROINTESTINÁLNÍHO SYSTÉMU S MCC                                                  </t>
  </si>
  <si>
    <t>06371</t>
  </si>
  <si>
    <t xml:space="preserve">JINÁ GASTROENTERITIDA A BOLEST BŘICHA BEZ CC                                                        </t>
  </si>
  <si>
    <t>06372</t>
  </si>
  <si>
    <t xml:space="preserve">JINÁ GASTROENTERITIDA A BOLEST BŘICHA S CC                                                          </t>
  </si>
  <si>
    <t>06381</t>
  </si>
  <si>
    <t xml:space="preserve">JINÉ PORUCHY TRÁVICÍHO SYSTÉMU BEZ CC                                                               </t>
  </si>
  <si>
    <t>06382</t>
  </si>
  <si>
    <t xml:space="preserve">JINÉ PORUCHY TRÁVICÍHO SYSTÉMU S CC                                                                 </t>
  </si>
  <si>
    <t>06383</t>
  </si>
  <si>
    <t xml:space="preserve">JINÉ PORUCHY TRÁVICÍHO SYSTÉMU S MCC                                                                </t>
  </si>
  <si>
    <t>07023</t>
  </si>
  <si>
    <t xml:space="preserve">VELKÉ VÝKONY NA ŽLUČOVÝCH CESTÁCH S MCC                                                             </t>
  </si>
  <si>
    <t>07053</t>
  </si>
  <si>
    <t xml:space="preserve">JINÉ VÝKONY PŘI PORUCHÁCH A ONEMOCNĚNÍCH HEPATOBILIÁRNÍHO SYSTÉMU A PANKREATU S MCC                 </t>
  </si>
  <si>
    <t>07321</t>
  </si>
  <si>
    <t xml:space="preserve">PORUCHY PANKREATU. KROMĚ MALIGNÍHO ONEMOCNĚNÍ BEZ CC                                                </t>
  </si>
  <si>
    <t>07322</t>
  </si>
  <si>
    <t xml:space="preserve">PORUCHY PANKREATU. KROMĚ MALIGNÍHO ONEMOCNĚNÍ S CC                                                  </t>
  </si>
  <si>
    <t>07323</t>
  </si>
  <si>
    <t xml:space="preserve">PORUCHY PANKREATU. KROMĚ MALIGNÍHO ONEMOCNĚNÍ S MCC                                                 </t>
  </si>
  <si>
    <t>07332</t>
  </si>
  <si>
    <t xml:space="preserve">PORUCHY JATER. KROMĚ MALIGNÍ CIRHÓZY A ALKOHOLICKÉ HEPATITIDY S CC                                  </t>
  </si>
  <si>
    <t>07333</t>
  </si>
  <si>
    <t xml:space="preserve">PORUCHY JATER. KROMĚ MALIGNÍ CIRHÓZY A ALKOHOLICKÉ HEPATITIDY S MCC                                 </t>
  </si>
  <si>
    <t>07341</t>
  </si>
  <si>
    <t xml:space="preserve">JINÉ PORUCHY ŽLUČOVÝCH CEST BEZ CC                                                                  </t>
  </si>
  <si>
    <t>07342</t>
  </si>
  <si>
    <t xml:space="preserve">JINÉ PORUCHY ŽLUČOVÝCH CEST S CC                                                                    </t>
  </si>
  <si>
    <t>07343</t>
  </si>
  <si>
    <t xml:space="preserve">JINÉ PORUCHY ŽLUČOVÝCH CEST S MCC                                                                   </t>
  </si>
  <si>
    <t>08031</t>
  </si>
  <si>
    <t xml:space="preserve">FÚZE PÁTEŘE. NE PRO DEFORMITY BEZ CC                                                                </t>
  </si>
  <si>
    <t>08032</t>
  </si>
  <si>
    <t xml:space="preserve">FÚZE PÁTEŘE. NE PRO DEFORMITY S CC                                                                  </t>
  </si>
  <si>
    <t>08041</t>
  </si>
  <si>
    <t xml:space="preserve">VELKÉ VÝKONY REPLANTACE DOLNÍCH KONČETIN A JEJICH KLOUBŮ BEZ CC                                     </t>
  </si>
  <si>
    <t>08042</t>
  </si>
  <si>
    <t xml:space="preserve">VELKÉ VÝKONY REPLANTACE DOLNÍCH KONČETIN A JEJICH KLOUBŮ S CC                                       </t>
  </si>
  <si>
    <t>08043</t>
  </si>
  <si>
    <t xml:space="preserve">VELKÉ VÝKONY REPLANTACE DOLNÍCH KONČETIN A JEJICH KLOUBŮ S MCC                                      </t>
  </si>
  <si>
    <t>08081</t>
  </si>
  <si>
    <t xml:space="preserve">VÝKONY NA KYČLÍCH A STEHENNÍ KOSTI. KROMĚ REPLANTACE VELKÝCH KLOUBŮ BEZ CC                          </t>
  </si>
  <si>
    <t>08082</t>
  </si>
  <si>
    <t xml:space="preserve">VÝKONY NA KYČLÍCH A STEHENNÍ KOSTI. KROMĚ REPLANTACE VELKÝCH KLOUBŮ S CC                            </t>
  </si>
  <si>
    <t>08083</t>
  </si>
  <si>
    <t xml:space="preserve">VÝKONY NA KYČLÍCH A STEHENNÍ KOSTI. KROMĚ REPLANTACE VELKÝCH KLOUBŮ S MCC                           </t>
  </si>
  <si>
    <t>08101</t>
  </si>
  <si>
    <t xml:space="preserve">VÝKONY NA ZÁDECH A KRKU. KROMĚ FÚZE PÁTEŘE BEZ CC                                                   </t>
  </si>
  <si>
    <t>08102</t>
  </si>
  <si>
    <t xml:space="preserve">VÝKONY NA ZÁDECH A KRKU. KROMĚ FÚZE PÁTEŘE S CC                                                     </t>
  </si>
  <si>
    <t>08111</t>
  </si>
  <si>
    <t xml:space="preserve">VÝKONY NA KOLENU. BÉRCI A HLEZNU. KROMĚ CHODIDLA BEZ CC                                             </t>
  </si>
  <si>
    <t>08112</t>
  </si>
  <si>
    <t xml:space="preserve">VÝKONY NA KOLENU. BÉRCI A HLEZNU. KROMĚ CHODIDLA S CC                                               </t>
  </si>
  <si>
    <t>08113</t>
  </si>
  <si>
    <t xml:space="preserve">VÝKONY NA KOLENU. BÉRCI A HLEZNU. KROMĚ CHODIDLA S MCC                                              </t>
  </si>
  <si>
    <t>08131</t>
  </si>
  <si>
    <t xml:space="preserve">MÍSTNÍ RESEKCE NA MUSKULOSKELETÁLNÍM SYSTÉMU BEZ CC                                                 </t>
  </si>
  <si>
    <t>08151</t>
  </si>
  <si>
    <t xml:space="preserve">VÝKONY NA HORNÍCH KONČETINÁCH BEZ CC                                                                </t>
  </si>
  <si>
    <t>08152</t>
  </si>
  <si>
    <t xml:space="preserve">VÝKONY NA HORNÍCH KONČETINÁCH S CC                                                                  </t>
  </si>
  <si>
    <t>08181</t>
  </si>
  <si>
    <t xml:space="preserve">VELKÉ VÝKONY NA KOLENNÍM KLOUBU BEZ CC                                                              </t>
  </si>
  <si>
    <t>08182</t>
  </si>
  <si>
    <t xml:space="preserve">VELKÉ VÝKONY NA KOLENNÍM KLOUBU S CC                                                                </t>
  </si>
  <si>
    <t>08301</t>
  </si>
  <si>
    <t xml:space="preserve">ZLOMENINY KOSTI STEHENNÍ BEZ CC                                                                     </t>
  </si>
  <si>
    <t>08302</t>
  </si>
  <si>
    <t xml:space="preserve">ZLOMENINY KOSTI STEHENNÍ S CC                                                                       </t>
  </si>
  <si>
    <t>08303</t>
  </si>
  <si>
    <t xml:space="preserve">ZLOMENINY KOSTI STEHENNÍ S MCC                                                                      </t>
  </si>
  <si>
    <t>08311</t>
  </si>
  <si>
    <t xml:space="preserve">ZLOMENINA PÁNVE. NEBO DISLOKACE KYČLE BEZ CC                                                        </t>
  </si>
  <si>
    <t>08312</t>
  </si>
  <si>
    <t xml:space="preserve">ZLOMENINA PÁNVE. NEBO DISLOKACE KYČLE S CC                                                          </t>
  </si>
  <si>
    <t>08313</t>
  </si>
  <si>
    <t xml:space="preserve">ZLOMENINA PÁNVE. NEBO DISLOKACE KYČLE S MCC                                                         </t>
  </si>
  <si>
    <t>08321</t>
  </si>
  <si>
    <t xml:space="preserve">ZLOMENINA NEBO DISLOKACE. KROMĚ STEHENNÍ KOSTI A PÁNVE BEZ CC                                       </t>
  </si>
  <si>
    <t>08322</t>
  </si>
  <si>
    <t xml:space="preserve">ZLOMENINA NEBO DISLOKACE. KROMĚ STEHENNÍ KOSTI A PÁNVE S CC                                         </t>
  </si>
  <si>
    <t>08323</t>
  </si>
  <si>
    <t xml:space="preserve">ZLOMENINA NEBO DISLOKACE. KROMĚ STEHENNÍ KOSTI A PÁNVE S MCC                                        </t>
  </si>
  <si>
    <t>08331</t>
  </si>
  <si>
    <t xml:space="preserve">MALIGNÍ ONEMOCNĚNÍ MUSKULOSKELETÁLNÍHO SYSTÉMU A POJIVOVÉ TKÁNĚ. PATOLOGICKÉ ZLOMENINY BEZ CC       </t>
  </si>
  <si>
    <t>08333</t>
  </si>
  <si>
    <t xml:space="preserve">MALIGNÍ ONEMOCNĚNÍ MUSKULOSKELETÁLNÍHO SYSTÉMU A POJIVOVÉ TKÁNĚ. PATOLOGICKÉ ZLOMENINY S MCC        </t>
  </si>
  <si>
    <t>08361</t>
  </si>
  <si>
    <t xml:space="preserve">PORUCHY POJIVOVÉ TKÁNĚ BEZ CC                                                              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</si>
  <si>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</si>
  <si>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</si>
  <si>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</si>
  <si>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</si>
  <si>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08373</t>
  </si>
  <si>
    <t xml:space="preserve">KONZERVATIVNÍ LÉČBA PROBLÉMŮ SE ZÁDY S MCC                                                          </t>
  </si>
  <si>
    <t>08381</t>
  </si>
  <si>
    <t xml:space="preserve">JINÁ ONEMOCNĚNÍ KOSTÍ A KLOUBŮ BEZ CC                                                               </t>
  </si>
  <si>
    <t>08382</t>
  </si>
  <si>
    <t xml:space="preserve">JINÁ ONEMOCNĚNÍ KOSTÍ A KLOUBŮ S CC                                                                 </t>
  </si>
  <si>
    <t>08392</t>
  </si>
  <si>
    <t xml:space="preserve">SELHÁNÍ. REAKCE A KOMPLIKACE ORTOPEDICKÉHO PŘÍSTROJE NEBO VÝKONU S CC                               </t>
  </si>
  <si>
    <t>09012</t>
  </si>
  <si>
    <t xml:space="preserve">KOŽNÍ ŠTĚP A/NEBO DEBRIDEMENT S CC                                                                  </t>
  </si>
  <si>
    <t>09032</t>
  </si>
  <si>
    <t xml:space="preserve">JINÉ VÝKONY PŘI PORUCHÁCH A ONEMOCNĚNÍCH KŮŽE. PODKOŽNÍ TKÁNĚ A PRSU S CC                           </t>
  </si>
  <si>
    <t>09301</t>
  </si>
  <si>
    <t xml:space="preserve">ZÁVAŽNÉ PORUCHY KŮŽE BEZ CC                                                                         </t>
  </si>
  <si>
    <t>09302</t>
  </si>
  <si>
    <t xml:space="preserve">ZÁVAŽNÉ PORUCHY KŮŽE S CC                                                                           </t>
  </si>
  <si>
    <t>09322</t>
  </si>
  <si>
    <t xml:space="preserve">FLEGMÓNA S CC                                                                                       </t>
  </si>
  <si>
    <t>09323</t>
  </si>
  <si>
    <t xml:space="preserve">FLEGMÓNA S MCC                                                                                      </t>
  </si>
  <si>
    <t>09333</t>
  </si>
  <si>
    <t xml:space="preserve">PORANĚNÍ KŮŽE. PODKOŽNÍ TKÁNĚ A PRSU S MCC                                                          </t>
  </si>
  <si>
    <t>10301</t>
  </si>
  <si>
    <t xml:space="preserve">DIABETES. NUTRIČNÍ A JINÉ METABOLICKÉ PORUCHY BEZ CC                                                </t>
  </si>
  <si>
    <t>10302</t>
  </si>
  <si>
    <t xml:space="preserve">DIABETES. NUTRIČNÍ A JINÉ METABOLICKÉ PORUCHY S CC                                                  </t>
  </si>
  <si>
    <t>10303</t>
  </si>
  <si>
    <t xml:space="preserve">DIABETES. NUTRIČNÍ A JINÉ METABOLICKÉ PORUCHY S MCC                                                 </t>
  </si>
  <si>
    <t>10311</t>
  </si>
  <si>
    <t xml:space="preserve">HYPOVOLÉMIE A PORUCHY ELEKTROLYTŮ BEZ CC                                                            </t>
  </si>
  <si>
    <t>10312</t>
  </si>
  <si>
    <t xml:space="preserve">HYPOVOLÉMIE A PORUCHY ELEKTROLYTŮ S CC                                                              </t>
  </si>
  <si>
    <t>10313</t>
  </si>
  <si>
    <t xml:space="preserve">HYPOVOLÉMIE A PORUCHY ELEKTROLYTŮ S MCC                      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</si>
  <si>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</si>
  <si>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</si>
  <si>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</si>
  <si>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</si>
  <si>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11032</t>
  </si>
  <si>
    <t xml:space="preserve">VELKÉ VÝKONY NA LEDVINÁCH A MOČOVÝCH CESTÁCH S CC                                                   </t>
  </si>
  <si>
    <t>11041</t>
  </si>
  <si>
    <t xml:space="preserve">DIALÝZA A ELIMINAČNÍ METODY BEZ CC                                                                  </t>
  </si>
  <si>
    <t>11042</t>
  </si>
  <si>
    <t xml:space="preserve">DIALÝZA A ELIMINAČNÍ METODY S CC                                                                    </t>
  </si>
  <si>
    <t>11043</t>
  </si>
  <si>
    <t xml:space="preserve">DIALÝZA A ELIMINAČNÍ METODY S MCC                                                                   </t>
  </si>
  <si>
    <t>11081</t>
  </si>
  <si>
    <t xml:space="preserve">JINÉ VÝKONY PŘI PORUCHÁCH A ONEMOCNĚNÍCH LEDVIN A MOČOVÝCH CEST BEZ CC                              </t>
  </si>
  <si>
    <t>11301</t>
  </si>
  <si>
    <t xml:space="preserve">MALIGNÍ ONEMOCNĚNÍ LEDVIN A MOČOVÝCH CEST A LEDVINOVÉ SELHÁNÍ BEZ CC                                </t>
  </si>
  <si>
    <t>11302</t>
  </si>
  <si>
    <t xml:space="preserve">MALIGNÍ ONEMOCNĚNÍ LEDVIN A MOČOVÝCH CEST A LEDVINOVÉ SELHÁNÍ S CC                                  </t>
  </si>
  <si>
    <t>11303</t>
  </si>
  <si>
    <t xml:space="preserve">MALIGNÍ ONEMOCNĚNÍ LEDVIN A MOČOVÝCH CEST A LEDVINOVÉ SELHÁNÍ S MCC                                 </t>
  </si>
  <si>
    <t>11321</t>
  </si>
  <si>
    <t xml:space="preserve">INFEKCE LEDVIN A MOČOVÝCH CEST BEZ CC                                                               </t>
  </si>
  <si>
    <t>11322</t>
  </si>
  <si>
    <t xml:space="preserve">INFEKCE LEDVIN A MOČOVÝCH CEST S CC                                                                 </t>
  </si>
  <si>
    <t>11323</t>
  </si>
  <si>
    <t xml:space="preserve">INFEKCE LEDVIN A MOČOVÝCH CEST S MCC                                                                </t>
  </si>
  <si>
    <t>11372</t>
  </si>
  <si>
    <t xml:space="preserve">JINÉ PORUCHY LEDVIN A MOČOVÝCH CEST S CC                                                            </t>
  </si>
  <si>
    <t>11373</t>
  </si>
  <si>
    <t xml:space="preserve">JINÉ PORUCHY LEDVIN A MOČOVÝCH CEST S MCC                                                           </t>
  </si>
  <si>
    <t>12303</t>
  </si>
  <si>
    <t xml:space="preserve">MALIGNÍ ONEMOCNĚNÍ MUŽSKÉHO REPRODUKČNÍHO SYSTÉMU S MCC                                             </t>
  </si>
  <si>
    <t>12312</t>
  </si>
  <si>
    <t xml:space="preserve">PORUCHY MUŽSKÉHO REPRODUKČNÍHO SYSTÉMU. KROMĚ MALIGNÍHO ONEMOCNĚNÍ S CC                             </t>
  </si>
  <si>
    <t>16312</t>
  </si>
  <si>
    <t xml:space="preserve">PORUCHY SRÁŽLIVOSTI S CC                                                                            </t>
  </si>
  <si>
    <t>16331</t>
  </si>
  <si>
    <t xml:space="preserve">PORUCHY ČERVENÝCH KRVINEK. KROMĚ SRPKOVITÉ CHUDOKREVNOSTI BEZ CC                                    </t>
  </si>
  <si>
    <t>16332</t>
  </si>
  <si>
    <t xml:space="preserve">PORUCHY ČERVENÝCH KRVINEK. KROMĚ SRPKOVITÉ CHUDOKREVNOSTI S CC                                      </t>
  </si>
  <si>
    <t>16333</t>
  </si>
  <si>
    <t xml:space="preserve">PORUCHY ČERVENÝCH KRVINEK. KROMĚ SRPKOVITÉ CHUDOKREVNOSTI S MCC                                     </t>
  </si>
  <si>
    <t>17312</t>
  </si>
  <si>
    <t xml:space="preserve">LYMFOM A NEAKUTNÍ LEUKÉMIE S CC                                                                     </t>
  </si>
  <si>
    <t>17342</t>
  </si>
  <si>
    <t xml:space="preserve">JINÉ MYELOPROLIFERATIVNÍ PORUCHY A DIAGNÓZA NEDIFERENCOVANÝCH NÁDORŮ S CC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</si>
  <si>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</si>
  <si>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</si>
  <si>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</si>
  <si>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</si>
  <si>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18342</t>
  </si>
  <si>
    <t xml:space="preserve">JINÉ INFEKČNÍ A PARAZITÁRNÍ NEMOCI S CC                                                             </t>
  </si>
  <si>
    <t>19311</t>
  </si>
  <si>
    <t xml:space="preserve">PSYCHÓZY BEZ CC                                                                                     </t>
  </si>
  <si>
    <t>19312</t>
  </si>
  <si>
    <t xml:space="preserve">PSYCHÓZY S CC                                                                                       </t>
  </si>
  <si>
    <t>19361</t>
  </si>
  <si>
    <t xml:space="preserve">ORGANICKÉ DUŠEVNÍ PORUCHY A MENTÁLNÍ RETARDACE BEZ CC                                               </t>
  </si>
  <si>
    <t>19362</t>
  </si>
  <si>
    <t xml:space="preserve">ORGANICKÉ DUŠEVNÍ PORUCHY A MENTÁLNÍ RETARDACE S CC                                                 </t>
  </si>
  <si>
    <t>19363</t>
  </si>
  <si>
    <t xml:space="preserve">ORGANICKÉ DUŠEVNÍ PORUCHY A MENTÁLNÍ RETARDACE S MCC                                                </t>
  </si>
  <si>
    <t>21021</t>
  </si>
  <si>
    <t xml:space="preserve">JINÉ VÝKONY PŘI ÚRAZECH A KOMPLIKACÍCH BEZ CC                                                       </t>
  </si>
  <si>
    <t>21322</t>
  </si>
  <si>
    <t xml:space="preserve">OTRAVA A TOXICKÉ ÚČINKY LÉKŮ (DROG) S CC                                                            </t>
  </si>
  <si>
    <t>23311</t>
  </si>
  <si>
    <t xml:space="preserve">SYMPTOMY A ABNORMÁLNÍ NÁLEZY BEZ CC                                                                 </t>
  </si>
  <si>
    <t>25012</t>
  </si>
  <si>
    <t xml:space="preserve">KRANIOTOMIE. VELKÝ VÝKON NA PÁTEŘI. KYČLI A KONČ. PŘI MNOHOČETNÉM ZÁVAŽNÉM TRAUMATU S CC            </t>
  </si>
  <si>
    <t>25303</t>
  </si>
  <si>
    <t xml:space="preserve">DIAGNÓZY TÝKAJÍCÍ SE HLAVY. HRUDNÍKU A DOLNÍCH KONČETIN PŘI MNOHOČETNÉM ZÁVAŽNÉM TRAUMATU S MCC     </t>
  </si>
  <si>
    <t>88871</t>
  </si>
  <si>
    <t xml:space="preserve">ROZSÁHLÉ VÝKONY. KTERÉ SE NETÝKAJÍ HLAVNÍ DIAGNÓZY BEZ CC                                           </t>
  </si>
  <si>
    <t>88872</t>
  </si>
  <si>
    <t xml:space="preserve">ROZSÁHLÉ VÝKONY. KTERÉ SE NETÝKAJÍ HLAVNÍ DIAGNÓZY S CC                                             </t>
  </si>
  <si>
    <t>88873</t>
  </si>
  <si>
    <t xml:space="preserve">ROZSÁHLÉ VÝKONY. KTERÉ SE NETÝKAJÍ HLAVNÍ DIAGNÓZY S MCC                                            </t>
  </si>
  <si>
    <t>88891</t>
  </si>
  <si>
    <t xml:space="preserve">VÝKONY OMEZENÉHO ROZSAHU. KTERÉ SE NETÝKAJÍ HLAVNÍ DIAGNÓZY BEZ CC                                  </t>
  </si>
  <si>
    <t>88892</t>
  </si>
  <si>
    <t xml:space="preserve">VÝKONY OMEZENÉHO ROZSAHU. KTERÉ SE NETÝKAJÍ HLAVNÍ DIAGNÓZY S CC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</si>
  <si>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</si>
  <si>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</si>
  <si>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</si>
  <si>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22 - Klinika nukleární medicíny</t>
  </si>
  <si>
    <t>33 - Oddělení klinické biochemie</t>
  </si>
  <si>
    <t>40 - Ústav mikrobiologie</t>
  </si>
  <si>
    <t>41 - Ústav imunologie</t>
  </si>
  <si>
    <t>44 - LEM</t>
  </si>
  <si>
    <t>37 - Ústav klinické a molekulární patologie</t>
  </si>
  <si>
    <t>35 - Transfuzní oddělení</t>
  </si>
  <si>
    <t>34 - Radiologická klinika</t>
  </si>
  <si>
    <t>87427</t>
  </si>
  <si>
    <t>CYTOLOGICKÉ NÁTĚRY  NECENTRIFUGOVANÉ TEKUTINY - 4-</t>
  </si>
  <si>
    <t>205</t>
  </si>
  <si>
    <t>87421</t>
  </si>
  <si>
    <t>CYTOLOGICKÉ NÁTĚRY SEDIMENTU CENTRIFUGOVANÉ TEKUTI</t>
  </si>
  <si>
    <t>87447</t>
  </si>
  <si>
    <t>CYTOLOGICKÉ PREPARÁTY ZHOTOVENÉ CYTOCENTRIFUGOU</t>
  </si>
  <si>
    <t>89313</t>
  </si>
  <si>
    <t xml:space="preserve">PERKUTÁNNÍ PUNKCE NEBO BIOPSIE ŘÍZENÁ RDG METODOU 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</si>
  <si>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</si>
  <si>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</si>
  <si>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</si>
  <si>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</si>
  <si>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87415</t>
  </si>
  <si>
    <t>CYTOLOGICKÉ OTISKY A STĚRY -  ZA 4-10 PREPARÁTŮ</t>
  </si>
  <si>
    <t>87435</t>
  </si>
  <si>
    <t>STANDARDNÍ CYTOLOGICKÉ BARVENÍ,  ZA 4-10  PREPARÁT</t>
  </si>
  <si>
    <t>22</t>
  </si>
  <si>
    <t>407</t>
  </si>
  <si>
    <t>0002015</t>
  </si>
  <si>
    <t>0002018</t>
  </si>
  <si>
    <t>0002027</t>
  </si>
  <si>
    <t>0002028</t>
  </si>
  <si>
    <t>0002061</t>
  </si>
  <si>
    <t>0002067</t>
  </si>
  <si>
    <t>0002073</t>
  </si>
  <si>
    <t>0002087</t>
  </si>
  <si>
    <t>47153</t>
  </si>
  <si>
    <t>SCINTIGRAFIE PŘÍŠTÍTNÝCH TĚLÍSEK</t>
  </si>
  <si>
    <t>47215</t>
  </si>
  <si>
    <t>SCINTIGRAFIE LEDVIN S VÝPOČTEM RELATIVNÍ FUNKCE</t>
  </si>
  <si>
    <t>47259</t>
  </si>
  <si>
    <t>SCINTIGRAFIE PLIC VENTILAČNÍ STATICKÁ</t>
  </si>
  <si>
    <t>47269</t>
  </si>
  <si>
    <t>TOMOGRAFICKÁ SCINTIGRAFIE - SPECT</t>
  </si>
  <si>
    <t>47273</t>
  </si>
  <si>
    <t>KVANTIFIKACE DYNAMICKÝCH A TOMOGRAFICKÝCH SCINTIGR</t>
  </si>
  <si>
    <t>47241</t>
  </si>
  <si>
    <t>SCINTIGRAFIE SKELETU</t>
  </si>
  <si>
    <t>47257</t>
  </si>
  <si>
    <t>SCINTIGRAFIE PLIC PERFÚZNÍ</t>
  </si>
  <si>
    <t>47237</t>
  </si>
  <si>
    <t>DETEKCE ZÁNĚTLIVÝCH LOŽISEK POMOCI AUTOLOGNÍCH LEU</t>
  </si>
  <si>
    <t>816</t>
  </si>
  <si>
    <t>94191</t>
  </si>
  <si>
    <t>FOTOGRAFIE GELU</t>
  </si>
  <si>
    <t>94119</t>
  </si>
  <si>
    <t>IZOLACE A UCHOVÁNÍ LIDSKÉ DNA (RNA)</t>
  </si>
  <si>
    <t>94115</t>
  </si>
  <si>
    <t>IN SITU HYBRIDIZACE LIDSKÉ DNA SE ZNAČENOU SONDOU</t>
  </si>
  <si>
    <t>94193</t>
  </si>
  <si>
    <t>ELEKTROFORÉZA NUKLEOVÝCH KYSELIN</t>
  </si>
  <si>
    <t>94199</t>
  </si>
  <si>
    <t>AMPLIFIKACE METODOU PCR</t>
  </si>
  <si>
    <t>818</t>
  </si>
  <si>
    <t>96157</t>
  </si>
  <si>
    <t>STANOVENÍ HEPARINOVÝCH JEDNOTEK ANTI XA</t>
  </si>
  <si>
    <t>96167</t>
  </si>
  <si>
    <t>KREVNÍ OBRAZ S PĚTI POPULAČNÍM DIFERENCIÁLNÍM POČT</t>
  </si>
  <si>
    <t>FAKTOR VIII - STANOVENÍ AKTIVITY</t>
  </si>
  <si>
    <t>96197</t>
  </si>
  <si>
    <t>FAKTOR XI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</si>
  <si>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</si>
  <si>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</si>
  <si>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</si>
  <si>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</si>
  <si>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</si>
  <si>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</si>
  <si>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</si>
  <si>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</si>
  <si>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</si>
  <si>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</si>
  <si>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</si>
  <si>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</si>
  <si>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</si>
  <si>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</si>
  <si>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</si>
  <si>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</si>
  <si>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</si>
  <si>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</si>
  <si>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96515</t>
  </si>
  <si>
    <t>FIBRIN DEGRADAČNÍ PRODUKTY KVANTITATIVNĚ</t>
  </si>
  <si>
    <t>96113</t>
  </si>
  <si>
    <t>PLAZMINOGEN - AKTIVITA</t>
  </si>
  <si>
    <t>96325</t>
  </si>
  <si>
    <t>FIBRINOGEN (SÉRIE)</t>
  </si>
  <si>
    <t>96193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</si>
  <si>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</si>
  <si>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</si>
  <si>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</si>
  <si>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</si>
  <si>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</si>
  <si>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96199</t>
  </si>
  <si>
    <t>PROTEIN C - FUNKČNÍ AKTIVITA</t>
  </si>
  <si>
    <t>96215</t>
  </si>
  <si>
    <t>APC REZISTENCE</t>
  </si>
  <si>
    <t>96889</t>
  </si>
  <si>
    <t>TROMBIN GENERAČNÍ ČAS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</si>
  <si>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</si>
  <si>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</si>
  <si>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</si>
  <si>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</si>
  <si>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</si>
  <si>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</si>
  <si>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</si>
  <si>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</si>
  <si>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</si>
  <si>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</si>
  <si>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</si>
  <si>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</si>
  <si>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</si>
  <si>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</si>
  <si>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</si>
  <si>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</si>
  <si>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</si>
  <si>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</si>
  <si>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</si>
  <si>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</si>
  <si>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</si>
  <si>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</si>
  <si>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</si>
  <si>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</si>
  <si>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</si>
  <si>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</si>
  <si>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</si>
  <si>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</si>
  <si>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</si>
  <si>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</si>
  <si>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</si>
  <si>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</si>
  <si>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</si>
  <si>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</si>
  <si>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81447</t>
  </si>
  <si>
    <t>GLYKOVANÉ PROTEINY</t>
  </si>
  <si>
    <t>81481</t>
  </si>
  <si>
    <t>AMYLÁZA PANKREATICKÁ</t>
  </si>
  <si>
    <t>81527</t>
  </si>
  <si>
    <t>CHOLESTEROL LDL</t>
  </si>
  <si>
    <t>81537</t>
  </si>
  <si>
    <t>LIPOPROTEINY - ELEKTROFORÉZA</t>
  </si>
  <si>
    <t>81541</t>
  </si>
  <si>
    <t>LIPOPROTEIN - Lp (a)</t>
  </si>
  <si>
    <t>81561</t>
  </si>
  <si>
    <t>PRŮKAZ OKULTNÍHO KRVÁCENÍ</t>
  </si>
  <si>
    <t>81641</t>
  </si>
  <si>
    <t>ŽELEZO CELKOVÉ</t>
  </si>
  <si>
    <t>81681</t>
  </si>
  <si>
    <t>25-HYDROXYVITAMIN D (25 OHD)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</si>
  <si>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</si>
  <si>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</si>
  <si>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</si>
  <si>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</si>
  <si>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</si>
  <si>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</si>
  <si>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</si>
  <si>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</si>
  <si>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91131</t>
  </si>
  <si>
    <t>STANOVENÍ IgA</t>
  </si>
  <si>
    <t>91137</t>
  </si>
  <si>
    <t>STANOVENÍ TRANSFERINU</t>
  </si>
  <si>
    <t>91141</t>
  </si>
  <si>
    <t>STANOVENÍ CERULOPLASMINU</t>
  </si>
  <si>
    <t>91167</t>
  </si>
  <si>
    <t>STANOVENÍ LEHKÝCH ŘETĚZCU KAPPA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</si>
  <si>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</si>
  <si>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</si>
  <si>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</si>
  <si>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</si>
  <si>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</si>
  <si>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</si>
  <si>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93151</t>
  </si>
  <si>
    <t>FERRITIN</t>
  </si>
  <si>
    <t>93171</t>
  </si>
  <si>
    <t>PARATHORMON</t>
  </si>
  <si>
    <t>93187</t>
  </si>
  <si>
    <t>TYROXIN CELKOVÝ (TT4)</t>
  </si>
  <si>
    <t>93217</t>
  </si>
  <si>
    <t>AUTOPROTILÁTKY PROTI MIKROSOMÁLNÍMU ANTIGENU</t>
  </si>
  <si>
    <t>93231</t>
  </si>
  <si>
    <t>TYREOGLOBULIN AUTOPROTILÁTKY</t>
  </si>
  <si>
    <t>93247</t>
  </si>
  <si>
    <t>OSTEÁZA (KOSTNÍ FRAKCE ALKALICKÉ FOSFATÁZY)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</si>
  <si>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</si>
  <si>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</si>
  <si>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</si>
  <si>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</si>
  <si>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</si>
  <si>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</si>
  <si>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</si>
  <si>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</si>
  <si>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</si>
  <si>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</si>
  <si>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</si>
  <si>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</si>
  <si>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</si>
  <si>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</si>
  <si>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</si>
  <si>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</si>
  <si>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</si>
  <si>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</si>
  <si>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</si>
  <si>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</si>
  <si>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</si>
  <si>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</si>
  <si>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</si>
  <si>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</si>
  <si>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</si>
  <si>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</si>
  <si>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</si>
  <si>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</si>
  <si>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</si>
  <si>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</si>
  <si>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</si>
  <si>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</si>
  <si>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</si>
  <si>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</si>
  <si>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</si>
  <si>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</si>
  <si>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</si>
  <si>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</si>
  <si>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</si>
  <si>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</si>
  <si>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</si>
  <si>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</si>
  <si>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</si>
  <si>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</si>
  <si>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</si>
  <si>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</si>
  <si>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</si>
  <si>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</si>
  <si>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</si>
  <si>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</si>
  <si>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91129</t>
  </si>
  <si>
    <t>STANOVENÍ IgG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</si>
  <si>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</si>
  <si>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</si>
  <si>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</si>
  <si>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</si>
  <si>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</si>
  <si>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</si>
  <si>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</si>
  <si>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</si>
  <si>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</si>
  <si>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</si>
  <si>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</si>
  <si>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</si>
  <si>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</si>
  <si>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</si>
  <si>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91133</t>
  </si>
  <si>
    <t>STANOVENÍ IgM</t>
  </si>
  <si>
    <t>81533</t>
  </si>
  <si>
    <t>LIPÁZA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</si>
  <si>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</si>
  <si>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</si>
  <si>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</si>
  <si>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</si>
  <si>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</si>
  <si>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</si>
  <si>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</si>
  <si>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</si>
  <si>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</si>
  <si>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</si>
  <si>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81665</t>
  </si>
  <si>
    <t>VYŠ. DPM - AKTIVITA LYZOSOMÁLNÍCH ENZYMŮ S NERADIO</t>
  </si>
  <si>
    <t>81675</t>
  </si>
  <si>
    <t>MIKROALBUMINURIE</t>
  </si>
  <si>
    <t>81423</t>
  </si>
  <si>
    <t>FOSFATÁZA ALKALICKÁ IZOENZYMY</t>
  </si>
  <si>
    <t>93185</t>
  </si>
  <si>
    <t>TRIJODTYRONIN CELKOVÝ (TT3)</t>
  </si>
  <si>
    <t>93135</t>
  </si>
  <si>
    <t>MYOGLOBIN V SÉRII</t>
  </si>
  <si>
    <t>81165</t>
  </si>
  <si>
    <t>KREATINKINÁZA (CK) STATIM</t>
  </si>
  <si>
    <t>91169</t>
  </si>
  <si>
    <t>STANOVENÍ LEHKÝCH ŘETĚZCŮ LAMBDA</t>
  </si>
  <si>
    <t>81443</t>
  </si>
  <si>
    <t>GLUKOZOVÝ TOLERANČNÍ TEST (WHO)</t>
  </si>
  <si>
    <t>81733</t>
  </si>
  <si>
    <t>KVANTITATIVNÍ STANOVENÍ KRVE VE STOLICI NA ANALYZÁ</t>
  </si>
  <si>
    <t>81129</t>
  </si>
  <si>
    <t>BÍLKOVINA KVANTITATIVNĚ (MOČ, VÝPOTEK, CSF) STATIM</t>
  </si>
  <si>
    <t>93229</t>
  </si>
  <si>
    <t>TKÁŇOVÝ POLYPEPTIDICKÝ ANTIGEN (TPA)</t>
  </si>
  <si>
    <t>81679</t>
  </si>
  <si>
    <t>1,25-DIHYDROXYVITAMIN D (1,25 (OH)2D)</t>
  </si>
  <si>
    <t>34</t>
  </si>
  <si>
    <t>809</t>
  </si>
  <si>
    <t>0002920</t>
  </si>
  <si>
    <t>MULTIHANCE</t>
  </si>
  <si>
    <t>0003132</t>
  </si>
  <si>
    <t>GADOVIST 1,0 MMOL/ML</t>
  </si>
  <si>
    <t>0003134</t>
  </si>
  <si>
    <t>0022075</t>
  </si>
  <si>
    <t>IOMERON 400</t>
  </si>
  <si>
    <t>0042433</t>
  </si>
  <si>
    <t>VISIPAQUE 320 MG I/ML</t>
  </si>
  <si>
    <t>0045123</t>
  </si>
  <si>
    <t>0059496</t>
  </si>
  <si>
    <t>TELEBRIX GASTRO</t>
  </si>
  <si>
    <t>0065978</t>
  </si>
  <si>
    <t>DOTAREM</t>
  </si>
  <si>
    <t>0077018</t>
  </si>
  <si>
    <t>ULTRAVIST 370</t>
  </si>
  <si>
    <t>0077019</t>
  </si>
  <si>
    <t>0077024</t>
  </si>
  <si>
    <t>ULTRAVIST 300</t>
  </si>
  <si>
    <t>0093626</t>
  </si>
  <si>
    <t>0095607</t>
  </si>
  <si>
    <t>MICROPAQUE</t>
  </si>
  <si>
    <t>0095609</t>
  </si>
  <si>
    <t>MICROPAQUE CT</t>
  </si>
  <si>
    <t>0038482</t>
  </si>
  <si>
    <t>DRÁT VODÍCÍ GUIDE WIRE M</t>
  </si>
  <si>
    <t>0038483</t>
  </si>
  <si>
    <t>0038505</t>
  </si>
  <si>
    <t>SOUPRAVA ZAVÁDĚCÍ INTRODUCER</t>
  </si>
  <si>
    <t>0047480</t>
  </si>
  <si>
    <t>KATETR DILATAČNÍ PTCA</t>
  </si>
  <si>
    <t>0050237</t>
  </si>
  <si>
    <t>DRÁT VODÍCÍ CHOICE PLUS</t>
  </si>
  <si>
    <t>0051591</t>
  </si>
  <si>
    <t>0052140</t>
  </si>
  <si>
    <t>KATETR DILATAČNÍ PTA WANDA, SMASH</t>
  </si>
  <si>
    <t>0052704</t>
  </si>
  <si>
    <t>KATETR DRENÁŽNÍ</t>
  </si>
  <si>
    <t>0053563</t>
  </si>
  <si>
    <t>KATETR DIAGNOSTICKÝ TEMPO4F,5F</t>
  </si>
  <si>
    <t>0053643</t>
  </si>
  <si>
    <t>KATETR BALONKOVÝ PTA QUADRIMATRIX/MARS</t>
  </si>
  <si>
    <t>0057418</t>
  </si>
  <si>
    <t>DRÁT VODÍCÍ 300CM M001468XX0</t>
  </si>
  <si>
    <t>0057769</t>
  </si>
  <si>
    <t>DILATÁTOR COPE-SADDEKNI SFA ACCESS</t>
  </si>
  <si>
    <t>0059345</t>
  </si>
  <si>
    <t>INDEFLÁTOR 622510</t>
  </si>
  <si>
    <t>0059795</t>
  </si>
  <si>
    <t>DRÁT VODÍCÍ ANGIODYN J3 FC-FS 150-0,35</t>
  </si>
  <si>
    <t>0092559</t>
  </si>
  <si>
    <t>SADA AG - SYSTÉM PRO UZAVÍRÁNÍ CÉV - FEMORÁLNÍ - S</t>
  </si>
  <si>
    <t>0092932</t>
  </si>
  <si>
    <t>SADA DRENÁŽNÍ</t>
  </si>
  <si>
    <t>0151449</t>
  </si>
  <si>
    <t>JEHLA BIOPTICKÁ DO DĚLA (BARD MAGNUM)  UNIVERSAL P</t>
  </si>
  <si>
    <t>0059796</t>
  </si>
  <si>
    <t>DRÁT VODÍCÍ ANGIODYN J3 SFC-FS 150-0,35</t>
  </si>
  <si>
    <t>0092131</t>
  </si>
  <si>
    <t>KATETR BALÓNKOVÝ DILATAČNÍ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</si>
  <si>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</si>
  <si>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</si>
  <si>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</si>
  <si>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</si>
  <si>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</si>
  <si>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</si>
  <si>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</si>
  <si>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</si>
  <si>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</si>
  <si>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</si>
  <si>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</si>
  <si>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</si>
  <si>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</si>
  <si>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</si>
  <si>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</si>
  <si>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</si>
  <si>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89323</t>
  </si>
  <si>
    <t>TERAPEUTICKÁ EMBOLIZACE V CÉVNÍM ŘEČIŠTI</t>
  </si>
  <si>
    <t>89333</t>
  </si>
  <si>
    <t>PERKUTÁNNÍ DRENÁŽ ŽLUČOVÝCH CEST (EV. ZAVEDENÍ STE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</si>
  <si>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</si>
  <si>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</si>
  <si>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</si>
  <si>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</si>
  <si>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</si>
  <si>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</si>
  <si>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</si>
  <si>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</si>
  <si>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</si>
  <si>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</si>
  <si>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</si>
  <si>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</si>
  <si>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</si>
  <si>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</si>
  <si>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</si>
  <si>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</si>
  <si>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</si>
  <si>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</si>
  <si>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</si>
  <si>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</si>
  <si>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</si>
  <si>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</si>
  <si>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</si>
  <si>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</si>
  <si>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</si>
  <si>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</si>
  <si>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</si>
  <si>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</si>
  <si>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</si>
  <si>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</si>
  <si>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</si>
  <si>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</si>
  <si>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</si>
  <si>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</si>
  <si>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</si>
  <si>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</si>
  <si>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89179</t>
  </si>
  <si>
    <t>DIAGNOSTICKÁ MAMOGRAFIE NEBO  DUKTOGRAFIE</t>
  </si>
  <si>
    <t>89161</t>
  </si>
  <si>
    <t>CHOLANGIOGRAFIE PEROPERAČNÍ NEBO T-DRÉNEM</t>
  </si>
  <si>
    <t>89611</t>
  </si>
  <si>
    <t>CT VYŠETŘENÍ HLAVY NEBO TĚLA NATIVNÍ A KONTRASTNÍ</t>
  </si>
  <si>
    <t>89415</t>
  </si>
  <si>
    <t>89121</t>
  </si>
  <si>
    <t>RTG KŘÍŽOVÉ KOSTI A SI KLOUBŮ</t>
  </si>
  <si>
    <t>89411</t>
  </si>
  <si>
    <t>PŘEHLEDNÁ  ČI SELEKTIVNÍ ANGIOGRAFIE</t>
  </si>
  <si>
    <t>89325</t>
  </si>
  <si>
    <t>PERKUTÁNNÍ DRENÁŽ ABSCESU, CYSTY EV. JINÉ DUTINY R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</si>
  <si>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</si>
  <si>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</si>
  <si>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</si>
  <si>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</si>
  <si>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</si>
  <si>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</si>
  <si>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</si>
  <si>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</si>
  <si>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</si>
  <si>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</si>
  <si>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</si>
  <si>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</si>
  <si>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</si>
  <si>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</si>
  <si>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</si>
  <si>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</si>
  <si>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</si>
  <si>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</si>
  <si>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</si>
  <si>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</si>
  <si>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</si>
  <si>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</si>
  <si>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</si>
  <si>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</si>
  <si>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37</t>
  </si>
  <si>
    <t>807</t>
  </si>
  <si>
    <t>87127</t>
  </si>
  <si>
    <t>JEDNODUCHÝ BIOPTICKÝ VZOREK: MAKROSKOPICKÉ POSOUZE</t>
  </si>
  <si>
    <t>87133</t>
  </si>
  <si>
    <t>BIOPTICKÝ MATERIÁL ZÍSKANÝ KOMPLEXNÍ EKTOMIÍ: MAKR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</si>
  <si>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</si>
  <si>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</si>
  <si>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</si>
  <si>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</si>
  <si>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</si>
  <si>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</si>
  <si>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87431</t>
  </si>
  <si>
    <t>PREPARÁTY METODOU CYTOBLOKU - ZA KAŽDÝ PREPARÁT</t>
  </si>
  <si>
    <t>87433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</si>
  <si>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</si>
  <si>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</si>
  <si>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</si>
  <si>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</si>
  <si>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</si>
  <si>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</si>
  <si>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</si>
  <si>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</si>
  <si>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</si>
  <si>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</si>
  <si>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</si>
  <si>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</si>
  <si>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</si>
  <si>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</si>
  <si>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</si>
  <si>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</si>
  <si>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</si>
  <si>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</si>
  <si>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</si>
  <si>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87219</t>
  </si>
  <si>
    <t>ODVÁPNĚNÍ, ZMĚKČOVÁNÍ MATERIÁLU (ZA KAŽDÉ ZAPOČATÉ</t>
  </si>
  <si>
    <t>87519</t>
  </si>
  <si>
    <t>STANOVENÍ CYTOLOGICKÉ DIAGNÓZY II. STUPNĚ OBTÍŽNOS</t>
  </si>
  <si>
    <t>87135</t>
  </si>
  <si>
    <t>VYŠETŘENÍ MORFOMETRICKÉ - ZA KAŽDÝ PARAMETR</t>
  </si>
  <si>
    <t>87611</t>
  </si>
  <si>
    <t>TECHNICKÁ KOMPONENTA MIKROSKOPICKÉHO VYŠETŘENÍ PIT</t>
  </si>
  <si>
    <t>87011</t>
  </si>
  <si>
    <t>KONZULTACE NÁLEZU PATOLOGEM CÍLENÁ NA ŽÁDOST OŠETŘ</t>
  </si>
  <si>
    <t>813</t>
  </si>
  <si>
    <t>94123</t>
  </si>
  <si>
    <t>PCR ANALÝZA LIDSKÉ DNA</t>
  </si>
  <si>
    <t>94215</t>
  </si>
  <si>
    <t>DOT BLOTTING DNA</t>
  </si>
  <si>
    <t>40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</si>
  <si>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</si>
  <si>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</si>
  <si>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</si>
  <si>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</si>
  <si>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</si>
  <si>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</si>
  <si>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</si>
  <si>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</si>
  <si>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</si>
  <si>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</si>
  <si>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</si>
  <si>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</si>
  <si>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</si>
  <si>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</si>
  <si>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</si>
  <si>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</si>
  <si>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</si>
  <si>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</si>
  <si>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</si>
  <si>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</si>
  <si>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</si>
  <si>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</si>
  <si>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</si>
  <si>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</si>
  <si>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</si>
  <si>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</si>
  <si>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</si>
  <si>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</si>
  <si>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</si>
  <si>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</si>
  <si>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</si>
  <si>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</si>
  <si>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</si>
  <si>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</si>
  <si>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</si>
  <si>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</si>
  <si>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82115</t>
  </si>
  <si>
    <t>PRŮKAZ VIROVÉHO ANTIGENU V BIOLOGICKÉM MATERIÁLU N</t>
  </si>
  <si>
    <t>82149</t>
  </si>
  <si>
    <t>SEROTYPIZACE STŘEVNÍCH A JINÝCH PATOGENŮ</t>
  </si>
  <si>
    <t>41</t>
  </si>
  <si>
    <t>82241</t>
  </si>
  <si>
    <t>IN VITRO STIMULACE T LYMFOCYTŮ SPECIFICKÝMI ANTIGE</t>
  </si>
  <si>
    <t>91161</t>
  </si>
  <si>
    <t>STANOVENÍ C4 SLOŽKY KOMPLEMENTU</t>
  </si>
  <si>
    <t>91261</t>
  </si>
  <si>
    <t>STANOVENÍ ANTI ENA Ab ELISA</t>
  </si>
  <si>
    <t>91277</t>
  </si>
  <si>
    <t>STANOVENÍ p-ANCA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</si>
  <si>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</si>
  <si>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</si>
  <si>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</si>
  <si>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</si>
  <si>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</si>
  <si>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</si>
  <si>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91501</t>
  </si>
  <si>
    <t>STANOVENÍ HLADIN REVMATOIDNÍHO FAKTORU (RF) NEFELO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</si>
  <si>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</si>
  <si>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</si>
  <si>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</si>
  <si>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</si>
  <si>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</si>
  <si>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</si>
  <si>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91279</t>
  </si>
  <si>
    <t>STANOVENÍ c-ANCA ELISA</t>
  </si>
  <si>
    <t>91253</t>
  </si>
  <si>
    <t>STANOVENÍ ANTI ds-DNA Ab ELISA</t>
  </si>
  <si>
    <t>91289</t>
  </si>
  <si>
    <t>STANOVENÍ REVMATOIDNÍHO FAKTORU IgA ELISA</t>
  </si>
  <si>
    <t>91159</t>
  </si>
  <si>
    <t>STANOVENÍ C3 SLOŽKY KOMPLEMENTU</t>
  </si>
  <si>
    <t>44</t>
  </si>
  <si>
    <t>Zdravotní výkony (vybraných odborností) vyžádané pro pacienty hospitalizované na vlastním pracovišti - orientační přehled</t>
  </si>
  <si>
    <t xml:space="preserve">Ošetřovací den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</si>
</sst>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  <numFmt numFmtId="178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63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2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2" fontId="31" fillId="3" borderId="29" xfId="81" applyNumberFormat="1" applyFont="1" applyFill="1" applyBorder="1"/>
    <xf numFmtId="172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5" fontId="3" fillId="0" borderId="72" xfId="53" applyNumberFormat="1" applyFont="1" applyFill="1" applyBorder="1"/>
    <xf numFmtId="9" fontId="3" fillId="0" borderId="72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1" fontId="32" fillId="0" borderId="26" xfId="26" applyNumberFormat="1" applyFont="1" applyFill="1" applyBorder="1"/>
    <xf numFmtId="9" fontId="32" fillId="0" borderId="27" xfId="26" applyNumberFormat="1" applyFont="1" applyFill="1" applyBorder="1"/>
    <xf numFmtId="171" fontId="32" fillId="0" borderId="49" xfId="26" applyNumberFormat="1" applyFont="1" applyFill="1" applyBorder="1"/>
    <xf numFmtId="171" fontId="32" fillId="0" borderId="10" xfId="26" applyNumberFormat="1" applyFont="1" applyFill="1" applyBorder="1"/>
    <xf numFmtId="9" fontId="32" fillId="0" borderId="12" xfId="26" applyNumberFormat="1" applyFont="1" applyFill="1" applyBorder="1"/>
    <xf numFmtId="171" fontId="32" fillId="0" borderId="38" xfId="26" applyNumberFormat="1" applyFont="1" applyFill="1" applyBorder="1"/>
    <xf numFmtId="171" fontId="32" fillId="0" borderId="23" xfId="26" applyNumberFormat="1" applyFont="1" applyFill="1" applyBorder="1"/>
    <xf numFmtId="9" fontId="32" fillId="0" borderId="24" xfId="26" applyNumberFormat="1" applyFont="1" applyFill="1" applyBorder="1"/>
    <xf numFmtId="171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4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3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0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8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8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8" fontId="34" fillId="2" borderId="22" xfId="26" applyNumberFormat="1" applyFont="1" applyFill="1" applyBorder="1" applyAlignment="1">
      <alignment horizontal="center"/>
    </xf>
    <xf numFmtId="168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8" fontId="34" fillId="7" borderId="7" xfId="86" applyNumberFormat="1" applyFont="1" applyFill="1" applyBorder="1"/>
    <xf numFmtId="168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8" fontId="34" fillId="7" borderId="12" xfId="86" applyNumberFormat="1" applyFont="1" applyFill="1" applyBorder="1"/>
    <xf numFmtId="168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8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8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8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8" fontId="34" fillId="3" borderId="22" xfId="86" applyNumberFormat="1" applyFont="1" applyFill="1" applyBorder="1" applyAlignment="1">
      <alignment horizontal="right"/>
    </xf>
    <xf numFmtId="168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8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8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8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8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8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4" fillId="2" borderId="48" xfId="26" quotePrefix="1" applyNumberFormat="1" applyFont="1" applyFill="1" applyBorder="1" applyAlignment="1">
      <alignment horizontal="center"/>
    </xf>
    <xf numFmtId="171" fontId="34" fillId="2" borderId="9" xfId="26" quotePrefix="1" applyNumberFormat="1" applyFont="1" applyFill="1" applyBorder="1" applyAlignment="1">
      <alignment horizontal="center"/>
    </xf>
    <xf numFmtId="171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4" xfId="33" applyFont="1" applyFill="1" applyBorder="1" applyAlignment="1">
      <alignment horizontal="center" vertical="center"/>
    </xf>
    <xf numFmtId="9" fontId="3" fillId="0" borderId="71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0" xfId="53" applyFont="1" applyFill="1" applyBorder="1" applyAlignment="1">
      <alignment horizontal="right"/>
    </xf>
    <xf numFmtId="165" fontId="34" fillId="0" borderId="75" xfId="53" applyNumberFormat="1" applyFont="1" applyFill="1" applyBorder="1"/>
    <xf numFmtId="165" fontId="34" fillId="0" borderId="76" xfId="53" applyNumberFormat="1" applyFont="1" applyFill="1" applyBorder="1"/>
    <xf numFmtId="9" fontId="34" fillId="0" borderId="77" xfId="83" applyNumberFormat="1" applyFont="1" applyFill="1" applyBorder="1"/>
    <xf numFmtId="170" fontId="34" fillId="0" borderId="75" xfId="53" applyNumberFormat="1" applyFont="1" applyFill="1" applyBorder="1"/>
    <xf numFmtId="170" fontId="34" fillId="0" borderId="76" xfId="53" applyNumberFormat="1" applyFont="1" applyFill="1" applyBorder="1"/>
    <xf numFmtId="3" fontId="34" fillId="0" borderId="77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170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1" fontId="32" fillId="0" borderId="48" xfId="26" quotePrefix="1" applyNumberFormat="1" applyFont="1" applyFill="1" applyBorder="1" applyAlignment="1">
      <alignment horizontal="right"/>
    </xf>
    <xf numFmtId="171" fontId="32" fillId="0" borderId="9" xfId="26" quotePrefix="1" applyNumberFormat="1" applyFont="1" applyFill="1" applyBorder="1" applyAlignment="1">
      <alignment horizontal="right"/>
    </xf>
    <xf numFmtId="171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9" xfId="53" applyNumberFormat="1" applyFont="1" applyFill="1" applyBorder="1"/>
    <xf numFmtId="169" fontId="5" fillId="0" borderId="0" xfId="26" applyNumberFormat="1" applyFont="1" applyFill="1"/>
    <xf numFmtId="167" fontId="3" fillId="2" borderId="32" xfId="24" applyNumberFormat="1" applyFont="1" applyFill="1" applyBorder="1" applyAlignment="1">
      <alignment horizontal="center" vertical="center" wrapText="1"/>
    </xf>
    <xf numFmtId="170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1" xfId="26" applyNumberFormat="1" applyFont="1" applyFill="1" applyBorder="1"/>
    <xf numFmtId="3" fontId="32" fillId="7" borderId="61" xfId="26" applyNumberFormat="1" applyFont="1" applyFill="1" applyBorder="1"/>
    <xf numFmtId="168" fontId="34" fillId="7" borderId="69" xfId="86" applyNumberFormat="1" applyFont="1" applyFill="1" applyBorder="1" applyAlignment="1">
      <alignment horizontal="right"/>
    </xf>
    <xf numFmtId="3" fontId="32" fillId="7" borderId="82" xfId="26" applyNumberFormat="1" applyFont="1" applyFill="1" applyBorder="1"/>
    <xf numFmtId="168" fontId="34" fillId="7" borderId="69" xfId="86" applyNumberFormat="1" applyFont="1" applyFill="1" applyBorder="1"/>
    <xf numFmtId="3" fontId="32" fillId="0" borderId="81" xfId="26" applyNumberFormat="1" applyFont="1" applyFill="1" applyBorder="1" applyAlignment="1">
      <alignment horizontal="center"/>
    </xf>
    <xf numFmtId="3" fontId="32" fillId="0" borderId="69" xfId="26" applyNumberFormat="1" applyFont="1" applyFill="1" applyBorder="1" applyAlignment="1">
      <alignment horizontal="center"/>
    </xf>
    <xf numFmtId="3" fontId="32" fillId="7" borderId="81" xfId="26" applyNumberFormat="1" applyFont="1" applyFill="1" applyBorder="1" applyAlignment="1">
      <alignment horizontal="center"/>
    </xf>
    <xf numFmtId="3" fontId="32" fillId="7" borderId="69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5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9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2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3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0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0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5" fontId="35" fillId="0" borderId="0" xfId="0" applyNumberFormat="1" applyFont="1" applyFill="1"/>
    <xf numFmtId="9" fontId="35" fillId="0" borderId="0" xfId="0" applyNumberFormat="1" applyFont="1" applyFill="1"/>
    <xf numFmtId="165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5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6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70" fontId="42" fillId="0" borderId="21" xfId="0" applyNumberFormat="1" applyFont="1" applyFill="1" applyBorder="1" applyAlignment="1"/>
    <xf numFmtId="170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70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70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8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9" fontId="3" fillId="0" borderId="46" xfId="26" applyNumberFormat="1" applyFont="1" applyFill="1" applyBorder="1" applyAlignment="1">
      <alignment vertical="center"/>
    </xf>
    <xf numFmtId="167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3" xfId="0" applyNumberFormat="1" applyFont="1" applyFill="1" applyBorder="1"/>
    <xf numFmtId="3" fontId="59" fillId="9" borderId="84" xfId="0" applyNumberFormat="1" applyFont="1" applyFill="1" applyBorder="1"/>
    <xf numFmtId="3" fontId="59" fillId="9" borderId="83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7" xfId="0" applyNumberFormat="1" applyFont="1" applyFill="1" applyBorder="1" applyAlignment="1">
      <alignment horizontal="center" vertical="center"/>
    </xf>
    <xf numFmtId="0" fontId="42" fillId="2" borderId="88" xfId="0" applyFont="1" applyFill="1" applyBorder="1" applyAlignment="1">
      <alignment horizontal="center" vertical="center"/>
    </xf>
    <xf numFmtId="3" fontId="61" fillId="2" borderId="90" xfId="0" applyNumberFormat="1" applyFont="1" applyFill="1" applyBorder="1" applyAlignment="1">
      <alignment horizontal="center" vertical="center" wrapText="1"/>
    </xf>
    <xf numFmtId="0" fontId="61" fillId="2" borderId="91" xfId="0" applyFont="1" applyFill="1" applyBorder="1" applyAlignment="1">
      <alignment horizontal="center" vertical="center" wrapText="1"/>
    </xf>
    <xf numFmtId="0" fontId="42" fillId="2" borderId="93" xfId="0" applyFont="1" applyFill="1" applyBorder="1" applyAlignment="1"/>
    <xf numFmtId="0" fontId="42" fillId="2" borderId="95" xfId="0" applyFont="1" applyFill="1" applyBorder="1" applyAlignment="1">
      <alignment horizontal="left" indent="1"/>
    </xf>
    <xf numFmtId="0" fontId="42" fillId="2" borderId="101" xfId="0" applyFont="1" applyFill="1" applyBorder="1" applyAlignment="1">
      <alignment horizontal="left" indent="1"/>
    </xf>
    <xf numFmtId="0" fontId="42" fillId="4" borderId="93" xfId="0" applyFont="1" applyFill="1" applyBorder="1" applyAlignment="1"/>
    <xf numFmtId="0" fontId="42" fillId="4" borderId="95" xfId="0" applyFont="1" applyFill="1" applyBorder="1" applyAlignment="1">
      <alignment horizontal="left" indent="1"/>
    </xf>
    <xf numFmtId="0" fontId="42" fillId="4" borderId="106" xfId="0" applyFont="1" applyFill="1" applyBorder="1" applyAlignment="1">
      <alignment horizontal="left" indent="1"/>
    </xf>
    <xf numFmtId="0" fontId="35" fillId="2" borderId="95" xfId="0" quotePrefix="1" applyFont="1" applyFill="1" applyBorder="1" applyAlignment="1">
      <alignment horizontal="left" indent="2"/>
    </xf>
    <xf numFmtId="0" fontId="35" fillId="2" borderId="101" xfId="0" quotePrefix="1" applyFont="1" applyFill="1" applyBorder="1" applyAlignment="1">
      <alignment horizontal="left" indent="2"/>
    </xf>
    <xf numFmtId="0" fontId="42" fillId="2" borderId="93" xfId="0" applyFont="1" applyFill="1" applyBorder="1" applyAlignment="1">
      <alignment horizontal="left" indent="1"/>
    </xf>
    <xf numFmtId="0" fontId="42" fillId="2" borderId="106" xfId="0" applyFont="1" applyFill="1" applyBorder="1" applyAlignment="1">
      <alignment horizontal="left" indent="1"/>
    </xf>
    <xf numFmtId="0" fontId="42" fillId="4" borderId="101" xfId="0" applyFont="1" applyFill="1" applyBorder="1" applyAlignment="1">
      <alignment horizontal="left" indent="1"/>
    </xf>
    <xf numFmtId="0" fontId="35" fillId="0" borderId="111" xfId="0" applyFont="1" applyBorder="1"/>
    <xf numFmtId="3" fontId="35" fillId="0" borderId="111" xfId="0" applyNumberFormat="1" applyFont="1" applyBorder="1"/>
    <xf numFmtId="0" fontId="42" fillId="4" borderId="85" xfId="0" applyFont="1" applyFill="1" applyBorder="1" applyAlignment="1">
      <alignment horizontal="center" vertical="center"/>
    </xf>
    <xf numFmtId="0" fontId="42" fillId="4" borderId="64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0" xfId="0" applyNumberFormat="1" applyFont="1" applyFill="1" applyBorder="1" applyAlignment="1">
      <alignment horizontal="center" vertical="center"/>
    </xf>
    <xf numFmtId="3" fontId="61" fillId="2" borderId="108" xfId="0" applyNumberFormat="1" applyFont="1" applyFill="1" applyBorder="1" applyAlignment="1">
      <alignment horizontal="center" vertical="center" wrapText="1"/>
    </xf>
    <xf numFmtId="174" fontId="42" fillId="4" borderId="94" xfId="0" applyNumberFormat="1" applyFont="1" applyFill="1" applyBorder="1" applyAlignment="1"/>
    <xf numFmtId="174" fontId="42" fillId="4" borderId="87" xfId="0" applyNumberFormat="1" applyFont="1" applyFill="1" applyBorder="1" applyAlignment="1"/>
    <xf numFmtId="174" fontId="42" fillId="4" borderId="88" xfId="0" applyNumberFormat="1" applyFont="1" applyFill="1" applyBorder="1" applyAlignment="1"/>
    <xf numFmtId="174" fontId="42" fillId="0" borderId="96" xfId="0" applyNumberFormat="1" applyFont="1" applyBorder="1"/>
    <xf numFmtId="174" fontId="35" fillId="0" borderId="100" xfId="0" applyNumberFormat="1" applyFont="1" applyBorder="1"/>
    <xf numFmtId="174" fontId="35" fillId="0" borderId="98" xfId="0" applyNumberFormat="1" applyFont="1" applyBorder="1"/>
    <xf numFmtId="174" fontId="42" fillId="0" borderId="107" xfId="0" applyNumberFormat="1" applyFont="1" applyBorder="1"/>
    <xf numFmtId="174" fontId="35" fillId="0" borderId="108" xfId="0" applyNumberFormat="1" applyFont="1" applyBorder="1"/>
    <xf numFmtId="174" fontId="35" fillId="0" borderId="91" xfId="0" applyNumberFormat="1" applyFont="1" applyBorder="1"/>
    <xf numFmtId="174" fontId="42" fillId="2" borderId="109" xfId="0" applyNumberFormat="1" applyFont="1" applyFill="1" applyBorder="1" applyAlignment="1"/>
    <xf numFmtId="174" fontId="42" fillId="2" borderId="87" xfId="0" applyNumberFormat="1" applyFont="1" applyFill="1" applyBorder="1" applyAlignment="1"/>
    <xf numFmtId="174" fontId="42" fillId="2" borderId="88" xfId="0" applyNumberFormat="1" applyFont="1" applyFill="1" applyBorder="1" applyAlignment="1"/>
    <xf numFmtId="174" fontId="42" fillId="0" borderId="102" xfId="0" applyNumberFormat="1" applyFont="1" applyBorder="1"/>
    <xf numFmtId="174" fontId="35" fillId="0" borderId="103" xfId="0" applyNumberFormat="1" applyFont="1" applyBorder="1"/>
    <xf numFmtId="174" fontId="35" fillId="0" borderId="104" xfId="0" applyNumberFormat="1" applyFont="1" applyBorder="1"/>
    <xf numFmtId="174" fontId="42" fillId="0" borderId="94" xfId="0" applyNumberFormat="1" applyFont="1" applyBorder="1"/>
    <xf numFmtId="174" fontId="35" fillId="0" borderId="110" xfId="0" applyNumberFormat="1" applyFont="1" applyBorder="1"/>
    <xf numFmtId="174" fontId="35" fillId="0" borderId="88" xfId="0" applyNumberFormat="1" applyFont="1" applyBorder="1"/>
    <xf numFmtId="175" fontId="42" fillId="2" borderId="94" xfId="0" applyNumberFormat="1" applyFont="1" applyFill="1" applyBorder="1" applyAlignment="1"/>
    <xf numFmtId="175" fontId="35" fillId="2" borderId="87" xfId="0" applyNumberFormat="1" applyFont="1" applyFill="1" applyBorder="1" applyAlignment="1"/>
    <xf numFmtId="175" fontId="35" fillId="2" borderId="88" xfId="0" applyNumberFormat="1" applyFont="1" applyFill="1" applyBorder="1" applyAlignment="1"/>
    <xf numFmtId="175" fontId="42" fillId="0" borderId="96" xfId="0" applyNumberFormat="1" applyFont="1" applyBorder="1"/>
    <xf numFmtId="175" fontId="35" fillId="0" borderId="97" xfId="0" applyNumberFormat="1" applyFont="1" applyBorder="1"/>
    <xf numFmtId="175" fontId="35" fillId="0" borderId="98" xfId="0" applyNumberFormat="1" applyFont="1" applyBorder="1"/>
    <xf numFmtId="175" fontId="35" fillId="0" borderId="100" xfId="0" applyNumberFormat="1" applyFont="1" applyBorder="1"/>
    <xf numFmtId="175" fontId="42" fillId="0" borderId="102" xfId="0" applyNumberFormat="1" applyFont="1" applyBorder="1"/>
    <xf numFmtId="175" fontId="35" fillId="0" borderId="103" xfId="0" applyNumberFormat="1" applyFont="1" applyBorder="1"/>
    <xf numFmtId="175" fontId="35" fillId="0" borderId="104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4" fontId="42" fillId="4" borderId="94" xfId="0" applyNumberFormat="1" applyFont="1" applyFill="1" applyBorder="1" applyAlignment="1">
      <alignment horizontal="center"/>
    </xf>
    <xf numFmtId="176" fontId="42" fillId="0" borderId="102" xfId="0" applyNumberFormat="1" applyFont="1" applyBorder="1"/>
    <xf numFmtId="0" fontId="34" fillId="2" borderId="119" xfId="74" applyFont="1" applyFill="1" applyBorder="1" applyAlignment="1">
      <alignment horizontal="center"/>
    </xf>
    <xf numFmtId="0" fontId="34" fillId="2" borderId="89" xfId="81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0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9" xfId="81" applyFont="1" applyFill="1" applyBorder="1" applyAlignment="1">
      <alignment horizontal="center"/>
    </xf>
    <xf numFmtId="0" fontId="34" fillId="2" borderId="115" xfId="81" applyFont="1" applyFill="1" applyBorder="1" applyAlignment="1">
      <alignment horizontal="center"/>
    </xf>
    <xf numFmtId="0" fontId="34" fillId="2" borderId="94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107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5" fontId="34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4" fillId="2" borderId="26" xfId="53" applyNumberFormat="1" applyFont="1" applyFill="1" applyBorder="1" applyAlignment="1">
      <alignment horizontal="right"/>
    </xf>
    <xf numFmtId="165" fontId="32" fillId="2" borderId="31" xfId="79" applyNumberFormat="1" applyFont="1" applyFill="1" applyBorder="1" applyAlignment="1">
      <alignment horizontal="right"/>
    </xf>
    <xf numFmtId="165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5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5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8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6" xfId="53" applyFont="1" applyFill="1" applyBorder="1" applyAlignment="1">
      <alignment horizontal="right"/>
    </xf>
    <xf numFmtId="0" fontId="5" fillId="2" borderId="67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8" xfId="79" applyFont="1" applyFill="1" applyBorder="1" applyAlignment="1">
      <alignment horizontal="left"/>
    </xf>
    <xf numFmtId="0" fontId="2" fillId="0" borderId="2" xfId="26" applyFont="1" applyFill="1" applyBorder="1" applyAlignment="1"/>
    <xf numFmtId="167" fontId="42" fillId="2" borderId="86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3" xfId="0" applyFont="1" applyFill="1" applyBorder="1" applyAlignment="1">
      <alignment vertical="center"/>
    </xf>
    <xf numFmtId="3" fontId="34" fillId="2" borderId="65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49" fontId="34" fillId="2" borderId="32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5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65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0" fontId="46" fillId="2" borderId="53" xfId="0" applyNumberFormat="1" applyFont="1" applyFill="1" applyBorder="1" applyAlignment="1">
      <alignment horizontal="center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168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4" xfId="26" applyNumberFormat="1" applyFont="1" applyFill="1" applyBorder="1" applyAlignment="1">
      <alignment horizontal="center" vertical="center"/>
    </xf>
    <xf numFmtId="3" fontId="34" fillId="0" borderId="52" xfId="26" applyNumberFormat="1" applyFont="1" applyFill="1" applyBorder="1" applyAlignment="1">
      <alignment horizontal="right" vertical="top"/>
    </xf>
    <xf numFmtId="3" fontId="34" fillId="4" borderId="65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5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4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0" fontId="35" fillId="0" borderId="52" xfId="0" applyFont="1" applyFill="1" applyBorder="1" applyAlignment="1">
      <alignment horizontal="right" vertical="top"/>
    </xf>
    <xf numFmtId="3" fontId="3" fillId="2" borderId="65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5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9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5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5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9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8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1" xfId="0" applyNumberFormat="1" applyFont="1" applyFill="1" applyBorder="1" applyAlignment="1">
      <alignment horizontal="right" vertical="top"/>
    </xf>
    <xf numFmtId="3" fontId="36" fillId="10" borderId="122" xfId="0" applyNumberFormat="1" applyFont="1" applyFill="1" applyBorder="1" applyAlignment="1">
      <alignment horizontal="right" vertical="top"/>
    </xf>
    <xf numFmtId="177" fontId="36" fillId="10" borderId="123" xfId="0" applyNumberFormat="1" applyFont="1" applyFill="1" applyBorder="1" applyAlignment="1">
      <alignment horizontal="right" vertical="top"/>
    </xf>
    <xf numFmtId="3" fontId="36" fillId="0" borderId="121" xfId="0" applyNumberFormat="1" applyFont="1" applyBorder="1" applyAlignment="1">
      <alignment horizontal="right" vertical="top"/>
    </xf>
    <xf numFmtId="177" fontId="36" fillId="10" borderId="124" xfId="0" applyNumberFormat="1" applyFont="1" applyFill="1" applyBorder="1" applyAlignment="1">
      <alignment horizontal="right" vertical="top"/>
    </xf>
    <xf numFmtId="3" fontId="38" fillId="10" borderId="126" xfId="0" applyNumberFormat="1" applyFont="1" applyFill="1" applyBorder="1" applyAlignment="1">
      <alignment horizontal="right" vertical="top"/>
    </xf>
    <xf numFmtId="3" fontId="38" fillId="10" borderId="127" xfId="0" applyNumberFormat="1" applyFont="1" applyFill="1" applyBorder="1" applyAlignment="1">
      <alignment horizontal="right" vertical="top"/>
    </xf>
    <xf numFmtId="0" fontId="38" fillId="10" borderId="128" xfId="0" applyFont="1" applyFill="1" applyBorder="1" applyAlignment="1">
      <alignment horizontal="right" vertical="top"/>
    </xf>
    <xf numFmtId="3" fontId="38" fillId="0" borderId="126" xfId="0" applyNumberFormat="1" applyFont="1" applyBorder="1" applyAlignment="1">
      <alignment horizontal="right" vertical="top"/>
    </xf>
    <xf numFmtId="0" fontId="38" fillId="10" borderId="129" xfId="0" applyFont="1" applyFill="1" applyBorder="1" applyAlignment="1">
      <alignment horizontal="right" vertical="top"/>
    </xf>
    <xf numFmtId="0" fontId="36" fillId="10" borderId="123" xfId="0" applyFont="1" applyFill="1" applyBorder="1" applyAlignment="1">
      <alignment horizontal="right" vertical="top"/>
    </xf>
    <xf numFmtId="0" fontId="36" fillId="10" borderId="124" xfId="0" applyFont="1" applyFill="1" applyBorder="1" applyAlignment="1">
      <alignment horizontal="right" vertical="top"/>
    </xf>
    <xf numFmtId="177" fontId="38" fillId="10" borderId="128" xfId="0" applyNumberFormat="1" applyFont="1" applyFill="1" applyBorder="1" applyAlignment="1">
      <alignment horizontal="right" vertical="top"/>
    </xf>
    <xf numFmtId="177" fontId="38" fillId="10" borderId="129" xfId="0" applyNumberFormat="1" applyFont="1" applyFill="1" applyBorder="1" applyAlignment="1">
      <alignment horizontal="right" vertical="top"/>
    </xf>
    <xf numFmtId="3" fontId="38" fillId="0" borderId="130" xfId="0" applyNumberFormat="1" applyFont="1" applyBorder="1" applyAlignment="1">
      <alignment horizontal="right" vertical="top"/>
    </xf>
    <xf numFmtId="3" fontId="38" fillId="0" borderId="131" xfId="0" applyNumberFormat="1" applyFont="1" applyBorder="1" applyAlignment="1">
      <alignment horizontal="right" vertical="top"/>
    </xf>
    <xf numFmtId="3" fontId="38" fillId="0" borderId="132" xfId="0" applyNumberFormat="1" applyFont="1" applyBorder="1" applyAlignment="1">
      <alignment horizontal="right" vertical="top"/>
    </xf>
    <xf numFmtId="177" fontId="38" fillId="10" borderId="133" xfId="0" applyNumberFormat="1" applyFont="1" applyFill="1" applyBorder="1" applyAlignment="1">
      <alignment horizontal="right" vertical="top"/>
    </xf>
    <xf numFmtId="0" fontId="40" fillId="11" borderId="120" xfId="0" applyFont="1" applyFill="1" applyBorder="1" applyAlignment="1">
      <alignment vertical="top"/>
    </xf>
    <xf numFmtId="0" fontId="40" fillId="11" borderId="120" xfId="0" applyFont="1" applyFill="1" applyBorder="1" applyAlignment="1">
      <alignment vertical="top" indent="2"/>
    </xf>
    <xf numFmtId="0" fontId="40" fillId="11" borderId="120" xfId="0" applyFont="1" applyFill="1" applyBorder="1" applyAlignment="1">
      <alignment vertical="top" indent="4"/>
    </xf>
    <xf numFmtId="0" fontId="41" fillId="11" borderId="125" xfId="0" applyFont="1" applyFill="1" applyBorder="1" applyAlignment="1">
      <alignment vertical="top" indent="6"/>
    </xf>
    <xf numFmtId="0" fontId="40" fillId="11" borderId="120" xfId="0" applyFont="1" applyFill="1" applyBorder="1" applyAlignment="1">
      <alignment vertical="top" indent="8"/>
    </xf>
    <xf numFmtId="0" fontId="41" fillId="11" borderId="125" xfId="0" applyFont="1" applyFill="1" applyBorder="1" applyAlignment="1">
      <alignment vertical="top" indent="2"/>
    </xf>
    <xf numFmtId="0" fontId="40" fillId="11" borderId="120" xfId="0" applyFont="1" applyFill="1" applyBorder="1" applyAlignment="1">
      <alignment vertical="top" indent="6"/>
    </xf>
    <xf numFmtId="0" fontId="41" fillId="11" borderId="125" xfId="0" applyFont="1" applyFill="1" applyBorder="1" applyAlignment="1">
      <alignment vertical="top" indent="4"/>
    </xf>
    <xf numFmtId="0" fontId="35" fillId="11" borderId="120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5" fontId="34" fillId="2" borderId="134" xfId="53" applyNumberFormat="1" applyFont="1" applyFill="1" applyBorder="1" applyAlignment="1">
      <alignment horizontal="left"/>
    </xf>
    <xf numFmtId="165" fontId="34" fillId="2" borderId="135" xfId="53" applyNumberFormat="1" applyFont="1" applyFill="1" applyBorder="1" applyAlignment="1">
      <alignment horizontal="left"/>
    </xf>
    <xf numFmtId="165" fontId="34" fillId="2" borderId="61" xfId="53" applyNumberFormat="1" applyFont="1" applyFill="1" applyBorder="1" applyAlignment="1">
      <alignment horizontal="left"/>
    </xf>
    <xf numFmtId="3" fontId="34" fillId="2" borderId="61" xfId="53" applyNumberFormat="1" applyFont="1" applyFill="1" applyBorder="1" applyAlignment="1">
      <alignment horizontal="left"/>
    </xf>
    <xf numFmtId="3" fontId="34" fillId="2" borderId="69" xfId="53" applyNumberFormat="1" applyFont="1" applyFill="1" applyBorder="1" applyAlignment="1">
      <alignment horizontal="left"/>
    </xf>
    <xf numFmtId="3" fontId="35" fillId="0" borderId="135" xfId="0" applyNumberFormat="1" applyFont="1" applyFill="1" applyBorder="1"/>
    <xf numFmtId="3" fontId="35" fillId="0" borderId="137" xfId="0" applyNumberFormat="1" applyFont="1" applyFill="1" applyBorder="1"/>
    <xf numFmtId="0" fontId="35" fillId="0" borderId="87" xfId="0" applyFont="1" applyFill="1" applyBorder="1"/>
    <xf numFmtId="0" fontId="35" fillId="0" borderId="88" xfId="0" applyFont="1" applyFill="1" applyBorder="1"/>
    <xf numFmtId="165" fontId="35" fillId="0" borderId="88" xfId="0" applyNumberFormat="1" applyFont="1" applyFill="1" applyBorder="1"/>
    <xf numFmtId="165" fontId="35" fillId="0" borderId="88" xfId="0" applyNumberFormat="1" applyFont="1" applyFill="1" applyBorder="1" applyAlignment="1">
      <alignment horizontal="right"/>
    </xf>
    <xf numFmtId="3" fontId="35" fillId="0" borderId="88" xfId="0" applyNumberFormat="1" applyFont="1" applyFill="1" applyBorder="1"/>
    <xf numFmtId="3" fontId="35" fillId="0" borderId="89" xfId="0" applyNumberFormat="1" applyFont="1" applyFill="1" applyBorder="1"/>
    <xf numFmtId="0" fontId="35" fillId="0" borderId="97" xfId="0" applyFont="1" applyFill="1" applyBorder="1"/>
    <xf numFmtId="0" fontId="35" fillId="0" borderId="98" xfId="0" applyFont="1" applyFill="1" applyBorder="1"/>
    <xf numFmtId="165" fontId="35" fillId="0" borderId="98" xfId="0" applyNumberFormat="1" applyFont="1" applyFill="1" applyBorder="1"/>
    <xf numFmtId="165" fontId="35" fillId="0" borderId="98" xfId="0" applyNumberFormat="1" applyFont="1" applyFill="1" applyBorder="1" applyAlignment="1">
      <alignment horizontal="right"/>
    </xf>
    <xf numFmtId="3" fontId="35" fillId="0" borderId="98" xfId="0" applyNumberFormat="1" applyFont="1" applyFill="1" applyBorder="1"/>
    <xf numFmtId="3" fontId="35" fillId="0" borderId="99" xfId="0" applyNumberFormat="1" applyFont="1" applyFill="1" applyBorder="1"/>
    <xf numFmtId="0" fontId="35" fillId="0" borderId="90" xfId="0" applyFont="1" applyFill="1" applyBorder="1"/>
    <xf numFmtId="0" fontId="35" fillId="0" borderId="91" xfId="0" applyFont="1" applyFill="1" applyBorder="1"/>
    <xf numFmtId="165" fontId="35" fillId="0" borderId="91" xfId="0" applyNumberFormat="1" applyFont="1" applyFill="1" applyBorder="1"/>
    <xf numFmtId="165" fontId="35" fillId="0" borderId="91" xfId="0" applyNumberFormat="1" applyFont="1" applyFill="1" applyBorder="1" applyAlignment="1">
      <alignment horizontal="right"/>
    </xf>
    <xf numFmtId="3" fontId="35" fillId="0" borderId="91" xfId="0" applyNumberFormat="1" applyFont="1" applyFill="1" applyBorder="1"/>
    <xf numFmtId="3" fontId="35" fillId="0" borderId="92" xfId="0" applyNumberFormat="1" applyFont="1" applyFill="1" applyBorder="1"/>
    <xf numFmtId="0" fontId="42" fillId="2" borderId="134" xfId="0" applyFont="1" applyFill="1" applyBorder="1"/>
    <xf numFmtId="3" fontId="42" fillId="2" borderId="136" xfId="0" applyNumberFormat="1" applyFont="1" applyFill="1" applyBorder="1"/>
    <xf numFmtId="9" fontId="42" fillId="2" borderId="82" xfId="0" applyNumberFormat="1" applyFont="1" applyFill="1" applyBorder="1"/>
    <xf numFmtId="3" fontId="42" fillId="2" borderId="69" xfId="0" applyNumberFormat="1" applyFont="1" applyFill="1" applyBorder="1"/>
    <xf numFmtId="9" fontId="35" fillId="0" borderId="135" xfId="0" applyNumberFormat="1" applyFont="1" applyFill="1" applyBorder="1"/>
    <xf numFmtId="9" fontId="35" fillId="0" borderId="88" xfId="0" applyNumberFormat="1" applyFont="1" applyFill="1" applyBorder="1"/>
    <xf numFmtId="9" fontId="35" fillId="0" borderId="91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134" xfId="0" applyFont="1" applyFill="1" applyBorder="1"/>
    <xf numFmtId="0" fontId="35" fillId="5" borderId="12" xfId="0" applyFont="1" applyFill="1" applyBorder="1" applyAlignment="1">
      <alignment wrapText="1"/>
    </xf>
    <xf numFmtId="9" fontId="35" fillId="0" borderId="98" xfId="0" applyNumberFormat="1" applyFont="1" applyFill="1" applyBorder="1"/>
    <xf numFmtId="3" fontId="35" fillId="0" borderId="104" xfId="0" applyNumberFormat="1" applyFont="1" applyFill="1" applyBorder="1"/>
    <xf numFmtId="9" fontId="35" fillId="0" borderId="104" xfId="0" applyNumberFormat="1" applyFont="1" applyFill="1" applyBorder="1"/>
    <xf numFmtId="3" fontId="35" fillId="0" borderId="105" xfId="0" applyNumberFormat="1" applyFont="1" applyFill="1" applyBorder="1"/>
    <xf numFmtId="0" fontId="42" fillId="0" borderId="87" xfId="0" applyFont="1" applyFill="1" applyBorder="1"/>
    <xf numFmtId="0" fontId="42" fillId="0" borderId="97" xfId="0" applyFont="1" applyFill="1" applyBorder="1"/>
    <xf numFmtId="0" fontId="42" fillId="0" borderId="139" xfId="0" applyFont="1" applyFill="1" applyBorder="1"/>
    <xf numFmtId="0" fontId="42" fillId="2" borderId="135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9" fontId="32" fillId="0" borderId="0" xfId="0" applyNumberFormat="1" applyFont="1" applyFill="1" applyBorder="1"/>
    <xf numFmtId="0" fontId="3" fillId="2" borderId="134" xfId="79" applyFont="1" applyFill="1" applyBorder="1" applyAlignment="1">
      <alignment horizontal="left"/>
    </xf>
    <xf numFmtId="0" fontId="42" fillId="11" borderId="119" xfId="0" applyFont="1" applyFill="1" applyBorder="1"/>
    <xf numFmtId="0" fontId="42" fillId="11" borderId="117" xfId="0" applyFont="1" applyFill="1" applyBorder="1"/>
    <xf numFmtId="0" fontId="42" fillId="11" borderId="118" xfId="0" applyFont="1" applyFill="1" applyBorder="1"/>
    <xf numFmtId="3" fontId="3" fillId="2" borderId="104" xfId="80" applyNumberFormat="1" applyFont="1" applyFill="1" applyBorder="1"/>
    <xf numFmtId="0" fontId="3" fillId="2" borderId="104" xfId="80" applyFont="1" applyFill="1" applyBorder="1"/>
    <xf numFmtId="3" fontId="35" fillId="0" borderId="87" xfId="0" applyNumberFormat="1" applyFont="1" applyFill="1" applyBorder="1"/>
    <xf numFmtId="3" fontId="35" fillId="0" borderId="97" xfId="0" applyNumberFormat="1" applyFont="1" applyFill="1" applyBorder="1"/>
    <xf numFmtId="3" fontId="35" fillId="0" borderId="90" xfId="0" applyNumberFormat="1" applyFont="1" applyFill="1" applyBorder="1"/>
    <xf numFmtId="3" fontId="35" fillId="0" borderId="114" xfId="0" applyNumberFormat="1" applyFont="1" applyFill="1" applyBorder="1"/>
    <xf numFmtId="3" fontId="35" fillId="0" borderId="112" xfId="0" applyNumberFormat="1" applyFont="1" applyFill="1" applyBorder="1"/>
    <xf numFmtId="3" fontId="35" fillId="0" borderId="113" xfId="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0" fontId="35" fillId="0" borderId="119" xfId="0" applyFont="1" applyFill="1" applyBorder="1"/>
    <xf numFmtId="0" fontId="35" fillId="0" borderId="117" xfId="0" applyFont="1" applyFill="1" applyBorder="1"/>
    <xf numFmtId="0" fontId="35" fillId="0" borderId="118" xfId="0" applyFont="1" applyFill="1" applyBorder="1"/>
    <xf numFmtId="3" fontId="35" fillId="0" borderId="110" xfId="0" applyNumberFormat="1" applyFont="1" applyFill="1" applyBorder="1"/>
    <xf numFmtId="3" fontId="35" fillId="0" borderId="100" xfId="0" applyNumberFormat="1" applyFont="1" applyFill="1" applyBorder="1"/>
    <xf numFmtId="3" fontId="35" fillId="0" borderId="108" xfId="0" applyNumberFormat="1" applyFont="1" applyFill="1" applyBorder="1"/>
    <xf numFmtId="0" fontId="3" fillId="2" borderId="140" xfId="79" applyFont="1" applyFill="1" applyBorder="1" applyAlignment="1">
      <alignment horizontal="left"/>
    </xf>
    <xf numFmtId="0" fontId="3" fillId="2" borderId="141" xfId="79" applyFont="1" applyFill="1" applyBorder="1" applyAlignment="1">
      <alignment horizontal="left"/>
    </xf>
    <xf numFmtId="0" fontId="3" fillId="2" borderId="142" xfId="80" applyFont="1" applyFill="1" applyBorder="1" applyAlignment="1">
      <alignment horizontal="left"/>
    </xf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5" fillId="0" borderId="88" xfId="0" applyFont="1" applyFill="1" applyBorder="1" applyAlignment="1">
      <alignment horizontal="right"/>
    </xf>
    <xf numFmtId="0" fontId="35" fillId="0" borderId="88" xfId="0" applyFont="1" applyFill="1" applyBorder="1" applyAlignment="1">
      <alignment horizontal="left"/>
    </xf>
    <xf numFmtId="166" fontId="35" fillId="0" borderId="88" xfId="0" applyNumberFormat="1" applyFont="1" applyFill="1" applyBorder="1"/>
    <xf numFmtId="0" fontId="35" fillId="0" borderId="98" xfId="0" applyFont="1" applyFill="1" applyBorder="1" applyAlignment="1">
      <alignment horizontal="right"/>
    </xf>
    <xf numFmtId="0" fontId="35" fillId="0" borderId="98" xfId="0" applyFont="1" applyFill="1" applyBorder="1" applyAlignment="1">
      <alignment horizontal="left"/>
    </xf>
    <xf numFmtId="166" fontId="35" fillId="0" borderId="98" xfId="0" applyNumberFormat="1" applyFont="1" applyFill="1" applyBorder="1"/>
    <xf numFmtId="0" fontId="35" fillId="0" borderId="91" xfId="0" applyFont="1" applyFill="1" applyBorder="1" applyAlignment="1">
      <alignment horizontal="right"/>
    </xf>
    <xf numFmtId="0" fontId="35" fillId="0" borderId="91" xfId="0" applyFont="1" applyFill="1" applyBorder="1" applyAlignment="1">
      <alignment horizontal="left"/>
    </xf>
    <xf numFmtId="166" fontId="35" fillId="0" borderId="91" xfId="0" applyNumberFormat="1" applyFont="1" applyFill="1" applyBorder="1"/>
    <xf numFmtId="3" fontId="42" fillId="11" borderId="144" xfId="0" applyNumberFormat="1" applyFont="1" applyFill="1" applyBorder="1"/>
    <xf numFmtId="9" fontId="42" fillId="11" borderId="144" xfId="0" applyNumberFormat="1" applyFont="1" applyFill="1" applyBorder="1"/>
    <xf numFmtId="174" fontId="42" fillId="4" borderId="145" xfId="0" applyNumberFormat="1" applyFont="1" applyFill="1" applyBorder="1" applyAlignment="1">
      <alignment horizontal="center"/>
    </xf>
    <xf numFmtId="174" fontId="42" fillId="4" borderId="146" xfId="0" applyNumberFormat="1" applyFont="1" applyFill="1" applyBorder="1" applyAlignment="1">
      <alignment horizontal="center"/>
    </xf>
    <xf numFmtId="174" fontId="35" fillId="0" borderId="147" xfId="0" applyNumberFormat="1" applyFont="1" applyBorder="1" applyAlignment="1">
      <alignment horizontal="right"/>
    </xf>
    <xf numFmtId="174" fontId="35" fillId="0" borderId="148" xfId="0" applyNumberFormat="1" applyFont="1" applyBorder="1" applyAlignment="1">
      <alignment horizontal="right"/>
    </xf>
    <xf numFmtId="174" fontId="35" fillId="0" borderId="148" xfId="0" applyNumberFormat="1" applyFont="1" applyBorder="1" applyAlignment="1">
      <alignment horizontal="right" wrapText="1"/>
    </xf>
    <xf numFmtId="176" fontId="35" fillId="0" borderId="147" xfId="0" applyNumberFormat="1" applyFont="1" applyBorder="1" applyAlignment="1">
      <alignment horizontal="right"/>
    </xf>
    <xf numFmtId="176" fontId="35" fillId="0" borderId="148" xfId="0" applyNumberFormat="1" applyFont="1" applyBorder="1" applyAlignment="1">
      <alignment horizontal="right"/>
    </xf>
    <xf numFmtId="174" fontId="35" fillId="0" borderId="149" xfId="0" applyNumberFormat="1" applyFont="1" applyBorder="1" applyAlignment="1">
      <alignment horizontal="right"/>
    </xf>
    <xf numFmtId="174" fontId="35" fillId="0" borderId="150" xfId="0" applyNumberFormat="1" applyFont="1" applyBorder="1" applyAlignment="1">
      <alignment horizontal="right"/>
    </xf>
    <xf numFmtId="0" fontId="42" fillId="2" borderId="114" xfId="0" applyFont="1" applyFill="1" applyBorder="1" applyAlignment="1">
      <alignment horizontal="center" vertical="center"/>
    </xf>
    <xf numFmtId="0" fontId="61" fillId="2" borderId="113" xfId="0" applyFont="1" applyFill="1" applyBorder="1" applyAlignment="1">
      <alignment horizontal="center" vertical="center" wrapText="1"/>
    </xf>
    <xf numFmtId="175" fontId="35" fillId="2" borderId="114" xfId="0" applyNumberFormat="1" applyFont="1" applyFill="1" applyBorder="1" applyAlignment="1"/>
    <xf numFmtId="175" fontId="35" fillId="0" borderId="112" xfId="0" applyNumberFormat="1" applyFont="1" applyBorder="1"/>
    <xf numFmtId="175" fontId="35" fillId="0" borderId="151" xfId="0" applyNumberFormat="1" applyFont="1" applyBorder="1"/>
    <xf numFmtId="174" fontId="42" fillId="4" borderId="114" xfId="0" applyNumberFormat="1" applyFont="1" applyFill="1" applyBorder="1" applyAlignment="1"/>
    <xf numFmtId="174" fontId="35" fillId="0" borderId="112" xfId="0" applyNumberFormat="1" applyFont="1" applyBorder="1"/>
    <xf numFmtId="174" fontId="35" fillId="0" borderId="113" xfId="0" applyNumberFormat="1" applyFont="1" applyBorder="1"/>
    <xf numFmtId="174" fontId="42" fillId="2" borderId="114" xfId="0" applyNumberFormat="1" applyFont="1" applyFill="1" applyBorder="1" applyAlignment="1"/>
    <xf numFmtId="174" fontId="35" fillId="0" borderId="151" xfId="0" applyNumberFormat="1" applyFont="1" applyBorder="1"/>
    <xf numFmtId="174" fontId="35" fillId="0" borderId="114" xfId="0" applyNumberFormat="1" applyFont="1" applyBorder="1"/>
    <xf numFmtId="174" fontId="42" fillId="4" borderId="152" xfId="0" applyNumberFormat="1" applyFont="1" applyFill="1" applyBorder="1" applyAlignment="1">
      <alignment horizontal="center"/>
    </xf>
    <xf numFmtId="174" fontId="35" fillId="0" borderId="153" xfId="0" applyNumberFormat="1" applyFont="1" applyBorder="1" applyAlignment="1">
      <alignment horizontal="right"/>
    </xf>
    <xf numFmtId="176" fontId="35" fillId="0" borderId="153" xfId="0" applyNumberFormat="1" applyFont="1" applyBorder="1" applyAlignment="1">
      <alignment horizontal="right"/>
    </xf>
    <xf numFmtId="174" fontId="35" fillId="0" borderId="154" xfId="0" applyNumberFormat="1" applyFont="1" applyBorder="1" applyAlignment="1">
      <alignment horizontal="right"/>
    </xf>
    <xf numFmtId="0" fontId="0" fillId="0" borderId="17" xfId="0" applyBorder="1"/>
    <xf numFmtId="174" fontId="42" fillId="4" borderId="93" xfId="0" applyNumberFormat="1" applyFont="1" applyFill="1" applyBorder="1" applyAlignment="1">
      <alignment horizontal="center"/>
    </xf>
    <xf numFmtId="174" fontId="35" fillId="0" borderId="95" xfId="0" applyNumberFormat="1" applyFont="1" applyBorder="1" applyAlignment="1">
      <alignment horizontal="right"/>
    </xf>
    <xf numFmtId="176" fontId="35" fillId="0" borderId="95" xfId="0" applyNumberFormat="1" applyFont="1" applyBorder="1" applyAlignment="1">
      <alignment horizontal="right"/>
    </xf>
    <xf numFmtId="174" fontId="35" fillId="0" borderId="106" xfId="0" applyNumberFormat="1" applyFont="1" applyBorder="1" applyAlignment="1">
      <alignment horizontal="right"/>
    </xf>
    <xf numFmtId="0" fontId="35" fillId="2" borderId="69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70" fontId="35" fillId="0" borderId="88" xfId="0" applyNumberFormat="1" applyFont="1" applyFill="1" applyBorder="1"/>
    <xf numFmtId="170" fontId="35" fillId="0" borderId="91" xfId="0" applyNumberFormat="1" applyFont="1" applyFill="1" applyBorder="1"/>
    <xf numFmtId="0" fontId="42" fillId="0" borderId="90" xfId="0" applyFont="1" applyFill="1" applyBorder="1"/>
    <xf numFmtId="0" fontId="66" fillId="0" borderId="0" xfId="0" applyFont="1" applyFill="1"/>
    <xf numFmtId="0" fontId="67" fillId="0" borderId="0" xfId="0" applyFont="1" applyFill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170" fontId="35" fillId="0" borderId="98" xfId="0" applyNumberFormat="1" applyFont="1" applyFill="1" applyBorder="1"/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12" fillId="0" borderId="138" xfId="0" applyNumberFormat="1" applyFont="1" applyBorder="1" applyAlignment="1">
      <alignment horizontal="right"/>
    </xf>
    <xf numFmtId="167" fontId="12" fillId="0" borderId="138" xfId="0" applyNumberFormat="1" applyFont="1" applyBorder="1" applyAlignment="1">
      <alignment horizontal="right"/>
    </xf>
    <xf numFmtId="167" fontId="12" fillId="0" borderId="102" xfId="0" applyNumberFormat="1" applyFont="1" applyBorder="1" applyAlignment="1">
      <alignment horizontal="right"/>
    </xf>
    <xf numFmtId="3" fontId="5" fillId="0" borderId="138" xfId="0" applyNumberFormat="1" applyFont="1" applyBorder="1" applyAlignment="1">
      <alignment horizontal="right"/>
    </xf>
    <xf numFmtId="167" fontId="5" fillId="0" borderId="138" xfId="0" applyNumberFormat="1" applyFont="1" applyBorder="1" applyAlignment="1">
      <alignment horizontal="right"/>
    </xf>
    <xf numFmtId="167" fontId="5" fillId="0" borderId="102" xfId="0" applyNumberFormat="1" applyFont="1" applyBorder="1" applyAlignment="1">
      <alignment horizontal="right"/>
    </xf>
    <xf numFmtId="178" fontId="5" fillId="0" borderId="138" xfId="0" applyNumberFormat="1" applyFont="1" applyBorder="1" applyAlignment="1">
      <alignment horizontal="right"/>
    </xf>
    <xf numFmtId="4" fontId="5" fillId="0" borderId="138" xfId="0" applyNumberFormat="1" applyFont="1" applyBorder="1" applyAlignment="1">
      <alignment horizontal="right"/>
    </xf>
    <xf numFmtId="3" fontId="5" fillId="0" borderId="138" xfId="0" applyNumberFormat="1" applyFont="1" applyBorder="1"/>
    <xf numFmtId="3" fontId="11" fillId="0" borderId="101" xfId="0" applyNumberFormat="1" applyFont="1" applyBorder="1" applyAlignment="1">
      <alignment horizontal="center"/>
    </xf>
    <xf numFmtId="167" fontId="11" fillId="0" borderId="102" xfId="0" applyNumberFormat="1" applyFont="1" applyBorder="1" applyAlignment="1">
      <alignment horizontal="right"/>
    </xf>
    <xf numFmtId="3" fontId="12" fillId="0" borderId="138" xfId="0" applyNumberFormat="1" applyFont="1" applyBorder="1"/>
    <xf numFmtId="167" fontId="12" fillId="0" borderId="138" xfId="0" applyNumberFormat="1" applyFont="1" applyBorder="1"/>
    <xf numFmtId="167" fontId="12" fillId="0" borderId="102" xfId="0" applyNumberFormat="1" applyFont="1" applyBorder="1"/>
    <xf numFmtId="167" fontId="12" fillId="0" borderId="18" xfId="0" applyNumberFormat="1" applyFont="1" applyBorder="1"/>
    <xf numFmtId="167" fontId="5" fillId="0" borderId="18" xfId="0" applyNumberFormat="1" applyFont="1" applyBorder="1" applyAlignment="1">
      <alignment horizontal="right"/>
    </xf>
    <xf numFmtId="167" fontId="11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7" fontId="12" fillId="0" borderId="18" xfId="0" applyNumberFormat="1" applyFont="1" applyBorder="1" applyAlignment="1">
      <alignment horizontal="right"/>
    </xf>
    <xf numFmtId="3" fontId="35" fillId="0" borderId="138" xfId="0" applyNumberFormat="1" applyFont="1" applyBorder="1"/>
    <xf numFmtId="167" fontId="35" fillId="0" borderId="138" xfId="0" applyNumberFormat="1" applyFont="1" applyBorder="1"/>
    <xf numFmtId="167" fontId="35" fillId="0" borderId="102" xfId="0" applyNumberFormat="1" applyFont="1" applyBorder="1"/>
    <xf numFmtId="0" fontId="5" fillId="0" borderId="138" xfId="0" applyFont="1" applyBorder="1"/>
    <xf numFmtId="9" fontId="35" fillId="0" borderId="138" xfId="0" applyNumberFormat="1" applyFont="1" applyBorder="1"/>
    <xf numFmtId="3" fontId="35" fillId="0" borderId="138" xfId="0" applyNumberFormat="1" applyFont="1" applyBorder="1" applyAlignment="1">
      <alignment horizontal="right"/>
    </xf>
    <xf numFmtId="167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9" fontId="3" fillId="2" borderId="17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 wrapText="1"/>
    </xf>
    <xf numFmtId="169" fontId="3" fillId="2" borderId="33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9" fontId="3" fillId="2" borderId="17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7" fontId="3" fillId="2" borderId="18" xfId="24" applyNumberFormat="1" applyFont="1" applyFill="1" applyBorder="1" applyAlignment="1">
      <alignment horizontal="left" vertical="center" wrapText="1"/>
    </xf>
    <xf numFmtId="167" fontId="35" fillId="0" borderId="111" xfId="0" applyNumberFormat="1" applyFont="1" applyBorder="1"/>
    <xf numFmtId="167" fontId="35" fillId="0" borderId="86" xfId="0" applyNumberFormat="1" applyFont="1" applyBorder="1"/>
    <xf numFmtId="3" fontId="12" fillId="0" borderId="111" xfId="0" applyNumberFormat="1" applyFont="1" applyBorder="1" applyAlignment="1">
      <alignment horizontal="right"/>
    </xf>
    <xf numFmtId="167" fontId="12" fillId="0" borderId="111" xfId="0" applyNumberFormat="1" applyFont="1" applyBorder="1" applyAlignment="1">
      <alignment horizontal="right"/>
    </xf>
    <xf numFmtId="167" fontId="12" fillId="0" borderId="86" xfId="0" applyNumberFormat="1" applyFont="1" applyBorder="1" applyAlignment="1">
      <alignment horizontal="right"/>
    </xf>
    <xf numFmtId="3" fontId="5" fillId="0" borderId="111" xfId="0" applyNumberFormat="1" applyFont="1" applyBorder="1" applyAlignment="1">
      <alignment horizontal="right"/>
    </xf>
    <xf numFmtId="167" fontId="5" fillId="0" borderId="111" xfId="0" applyNumberFormat="1" applyFont="1" applyBorder="1" applyAlignment="1">
      <alignment horizontal="right"/>
    </xf>
    <xf numFmtId="167" fontId="5" fillId="0" borderId="86" xfId="0" applyNumberFormat="1" applyFont="1" applyBorder="1" applyAlignment="1">
      <alignment horizontal="right"/>
    </xf>
    <xf numFmtId="178" fontId="5" fillId="0" borderId="111" xfId="0" applyNumberFormat="1" applyFont="1" applyBorder="1" applyAlignment="1">
      <alignment horizontal="right"/>
    </xf>
    <xf numFmtId="4" fontId="5" fillId="0" borderId="111" xfId="0" applyNumberFormat="1" applyFont="1" applyBorder="1" applyAlignment="1">
      <alignment horizontal="right"/>
    </xf>
    <xf numFmtId="0" fontId="5" fillId="0" borderId="111" xfId="0" applyFont="1" applyBorder="1"/>
    <xf numFmtId="3" fontId="5" fillId="0" borderId="111" xfId="0" applyNumberFormat="1" applyFont="1" applyBorder="1"/>
    <xf numFmtId="9" fontId="35" fillId="0" borderId="111" xfId="0" applyNumberFormat="1" applyFont="1" applyBorder="1"/>
    <xf numFmtId="3" fontId="11" fillId="0" borderId="85" xfId="0" applyNumberFormat="1" applyFont="1" applyBorder="1" applyAlignment="1">
      <alignment horizontal="center"/>
    </xf>
    <xf numFmtId="3" fontId="12" fillId="0" borderId="0" xfId="0" applyNumberFormat="1" applyFont="1" applyBorder="1"/>
    <xf numFmtId="167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/>
    <xf numFmtId="9" fontId="35" fillId="0" borderId="0" xfId="0" applyNumberFormat="1" applyFont="1" applyBorder="1"/>
    <xf numFmtId="167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49" fontId="3" fillId="0" borderId="85" xfId="0" applyNumberFormat="1" applyFont="1" applyBorder="1" applyAlignment="1">
      <alignment horizontal="center"/>
    </xf>
    <xf numFmtId="49" fontId="3" fillId="0" borderId="101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06" xfId="0" applyNumberFormat="1" applyFont="1" applyBorder="1" applyAlignment="1">
      <alignment horizontal="center"/>
    </xf>
    <xf numFmtId="3" fontId="35" fillId="0" borderId="116" xfId="0" applyNumberFormat="1" applyFont="1" applyBorder="1"/>
    <xf numFmtId="167" fontId="35" fillId="0" borderId="116" xfId="0" applyNumberFormat="1" applyFont="1" applyBorder="1"/>
    <xf numFmtId="167" fontId="35" fillId="0" borderId="107" xfId="0" applyNumberFormat="1" applyFont="1" applyBorder="1"/>
    <xf numFmtId="3" fontId="35" fillId="0" borderId="116" xfId="0" applyNumberFormat="1" applyFont="1" applyBorder="1" applyAlignment="1">
      <alignment horizontal="right"/>
    </xf>
    <xf numFmtId="167" fontId="5" fillId="0" borderId="116" xfId="0" applyNumberFormat="1" applyFont="1" applyBorder="1" applyAlignment="1">
      <alignment horizontal="right"/>
    </xf>
    <xf numFmtId="167" fontId="5" fillId="0" borderId="107" xfId="0" applyNumberFormat="1" applyFont="1" applyBorder="1" applyAlignment="1">
      <alignment horizontal="right"/>
    </xf>
    <xf numFmtId="3" fontId="12" fillId="0" borderId="116" xfId="0" applyNumberFormat="1" applyFont="1" applyBorder="1" applyAlignment="1">
      <alignment horizontal="right"/>
    </xf>
    <xf numFmtId="167" fontId="12" fillId="0" borderId="116" xfId="0" applyNumberFormat="1" applyFont="1" applyBorder="1" applyAlignment="1">
      <alignment horizontal="right"/>
    </xf>
    <xf numFmtId="167" fontId="11" fillId="0" borderId="107" xfId="0" applyNumberFormat="1" applyFont="1" applyBorder="1" applyAlignment="1">
      <alignment horizontal="right"/>
    </xf>
    <xf numFmtId="178" fontId="5" fillId="0" borderId="116" xfId="0" applyNumberFormat="1" applyFont="1" applyBorder="1" applyAlignment="1">
      <alignment horizontal="right"/>
    </xf>
    <xf numFmtId="3" fontId="5" fillId="0" borderId="116" xfId="0" applyNumberFormat="1" applyFont="1" applyBorder="1" applyAlignment="1">
      <alignment horizontal="right"/>
    </xf>
    <xf numFmtId="4" fontId="5" fillId="0" borderId="116" xfId="0" applyNumberFormat="1" applyFont="1" applyBorder="1" applyAlignment="1">
      <alignment horizontal="right"/>
    </xf>
    <xf numFmtId="0" fontId="5" fillId="0" borderId="116" xfId="0" applyFont="1" applyBorder="1"/>
    <xf numFmtId="3" fontId="5" fillId="0" borderId="116" xfId="0" applyNumberFormat="1" applyFont="1" applyBorder="1"/>
    <xf numFmtId="9" fontId="35" fillId="0" borderId="116" xfId="0" applyNumberFormat="1" applyFont="1" applyBorder="1"/>
    <xf numFmtId="3" fontId="11" fillId="0" borderId="106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1" xfId="76" applyNumberFormat="1" applyFont="1" applyFill="1" applyBorder="1" applyAlignment="1">
      <alignment horizontal="center" vertical="center"/>
    </xf>
    <xf numFmtId="3" fontId="34" fillId="2" borderId="61" xfId="76" applyNumberFormat="1" applyFont="1" applyFill="1" applyBorder="1" applyAlignment="1">
      <alignment horizontal="center" vertical="center"/>
    </xf>
    <xf numFmtId="0" fontId="32" fillId="0" borderId="21" xfId="76" applyFont="1" applyFill="1" applyBorder="1"/>
    <xf numFmtId="0" fontId="32" fillId="0" borderId="155" xfId="76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56" xfId="76" applyNumberFormat="1" applyFont="1" applyFill="1" applyBorder="1" applyAlignment="1">
      <alignment horizontal="left"/>
    </xf>
    <xf numFmtId="3" fontId="32" fillId="0" borderId="21" xfId="76" applyNumberFormat="1" applyFont="1" applyFill="1" applyBorder="1"/>
    <xf numFmtId="3" fontId="32" fillId="0" borderId="144" xfId="76" applyNumberFormat="1" applyFont="1" applyFill="1" applyBorder="1"/>
    <xf numFmtId="9" fontId="32" fillId="0" borderId="155" xfId="76" applyNumberFormat="1" applyFont="1" applyFill="1" applyBorder="1"/>
    <xf numFmtId="0" fontId="34" fillId="2" borderId="103" xfId="76" applyNumberFormat="1" applyFont="1" applyFill="1" applyBorder="1" applyAlignment="1">
      <alignment horizontal="left"/>
    </xf>
    <xf numFmtId="170" fontId="32" fillId="0" borderId="21" xfId="76" applyNumberFormat="1" applyFont="1" applyFill="1" applyBorder="1"/>
    <xf numFmtId="170" fontId="32" fillId="0" borderId="144" xfId="76" applyNumberFormat="1" applyFont="1" applyFill="1" applyBorder="1"/>
    <xf numFmtId="0" fontId="34" fillId="2" borderId="105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1.0976906728369855</c:v>
                </c:pt>
                <c:pt idx="1">
                  <c:v>1.4205617641249577</c:v>
                </c:pt>
                <c:pt idx="2">
                  <c:v>1.3657674443011125</c:v>
                </c:pt>
                <c:pt idx="3">
                  <c:v>1.3855748211619652</c:v>
                </c:pt>
                <c:pt idx="4">
                  <c:v>1.303768628277441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603008"/>
        <c:axId val="97460569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1.4228114780350511</c:v>
                </c:pt>
                <c:pt idx="1">
                  <c:v>1.4228114780350511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5333632"/>
        <c:axId val="991952896"/>
      </c:scatterChart>
      <c:catAx>
        <c:axId val="974603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460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46056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74603008"/>
        <c:crosses val="autoZero"/>
        <c:crossBetween val="between"/>
      </c:valAx>
      <c:valAx>
        <c:axId val="97533363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91952896"/>
        <c:crosses val="max"/>
        <c:crossBetween val="midCat"/>
      </c:valAx>
      <c:valAx>
        <c:axId val="99195289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7533363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ALOS!$E$33:$E$37</c:f>
              <c:numCache>
                <c:formatCode>0%</c:formatCode>
                <c:ptCount val="5"/>
                <c:pt idx="0">
                  <c:v>2.7890739605964385</c:v>
                </c:pt>
                <c:pt idx="1">
                  <c:v>2.6629273263416082</c:v>
                </c:pt>
                <c:pt idx="2">
                  <c:v>2.8110537986887776</c:v>
                </c:pt>
                <c:pt idx="3">
                  <c:v>2.8533584770114944</c:v>
                </c:pt>
                <c:pt idx="4">
                  <c:v>2.8378081025607726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318784"/>
        <c:axId val="1191851136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1853056"/>
        <c:axId val="1260928384"/>
      </c:scatterChart>
      <c:catAx>
        <c:axId val="1183318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9185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185113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183318784"/>
        <c:crosses val="autoZero"/>
        <c:crossBetween val="between"/>
      </c:valAx>
      <c:valAx>
        <c:axId val="119185305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60928384"/>
        <c:crosses val="max"/>
        <c:crossBetween val="midCat"/>
      </c:valAx>
      <c:valAx>
        <c:axId val="126092838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191853056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7" bestFit="1" customWidth="1"/>
    <col min="2" max="2" width="102.21875" style="257" bestFit="1" customWidth="1"/>
    <col min="3" max="3" width="16.109375" style="51" hidden="1" customWidth="1"/>
    <col min="4" max="16384" width="8.88671875" style="257"/>
  </cols>
  <sheetData>
    <row r="1" spans="1:3" ht="18.600000000000001" customHeight="1" thickBot="1" x14ac:dyDescent="0.4">
      <c r="A1" s="458" t="s">
        <v>133</v>
      </c>
      <c r="B1" s="458"/>
    </row>
    <row r="2" spans="1:3" ht="14.4" customHeight="1" thickBot="1" x14ac:dyDescent="0.35">
      <c r="A2" s="386" t="s">
        <v>321</v>
      </c>
      <c r="B2" s="50"/>
    </row>
    <row r="3" spans="1:3" ht="14.4" customHeight="1" thickBot="1" x14ac:dyDescent="0.35">
      <c r="A3" s="454" t="s">
        <v>183</v>
      </c>
      <c r="B3" s="455"/>
    </row>
    <row r="4" spans="1:3" ht="14.4" customHeight="1" x14ac:dyDescent="0.3">
      <c r="A4" s="274" t="str">
        <f t="shared" ref="A4:A8" si="0">HYPERLINK("#'"&amp;C4&amp;"'!A1",C4)</f>
        <v>Motivace</v>
      </c>
      <c r="B4" s="182" t="s">
        <v>152</v>
      </c>
      <c r="C4" s="51" t="s">
        <v>153</v>
      </c>
    </row>
    <row r="5" spans="1:3" ht="14.4" customHeight="1" x14ac:dyDescent="0.3">
      <c r="A5" s="275" t="str">
        <f t="shared" si="0"/>
        <v>HI</v>
      </c>
      <c r="B5" s="183" t="s">
        <v>176</v>
      </c>
      <c r="C5" s="51" t="s">
        <v>137</v>
      </c>
    </row>
    <row r="6" spans="1:3" ht="14.4" customHeight="1" x14ac:dyDescent="0.3">
      <c r="A6" s="276" t="str">
        <f t="shared" si="0"/>
        <v>HI Graf</v>
      </c>
      <c r="B6" s="184" t="s">
        <v>129</v>
      </c>
      <c r="C6" s="51" t="s">
        <v>138</v>
      </c>
    </row>
    <row r="7" spans="1:3" ht="14.4" customHeight="1" x14ac:dyDescent="0.3">
      <c r="A7" s="276" t="str">
        <f t="shared" si="0"/>
        <v>Man Tab</v>
      </c>
      <c r="B7" s="184" t="s">
        <v>323</v>
      </c>
      <c r="C7" s="51" t="s">
        <v>139</v>
      </c>
    </row>
    <row r="8" spans="1:3" ht="14.4" customHeight="1" thickBot="1" x14ac:dyDescent="0.35">
      <c r="A8" s="277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56" t="s">
        <v>134</v>
      </c>
      <c r="B10" s="455"/>
    </row>
    <row r="11" spans="1:3" ht="14.4" customHeight="1" x14ac:dyDescent="0.3">
      <c r="A11" s="278" t="str">
        <f t="shared" ref="A11" si="1">HYPERLINK("#'"&amp;C11&amp;"'!A1",C11)</f>
        <v>Léky Žádanky</v>
      </c>
      <c r="B11" s="183" t="s">
        <v>177</v>
      </c>
      <c r="C11" s="51" t="s">
        <v>140</v>
      </c>
    </row>
    <row r="12" spans="1:3" ht="14.4" customHeight="1" x14ac:dyDescent="0.3">
      <c r="A12" s="276" t="str">
        <f t="shared" ref="A12:A22" si="2">HYPERLINK("#'"&amp;C12&amp;"'!A1",C12)</f>
        <v>LŽ Detail</v>
      </c>
      <c r="B12" s="184" t="s">
        <v>208</v>
      </c>
      <c r="C12" s="51" t="s">
        <v>141</v>
      </c>
    </row>
    <row r="13" spans="1:3" ht="28.8" customHeight="1" x14ac:dyDescent="0.3">
      <c r="A13" s="276" t="str">
        <f t="shared" si="2"/>
        <v>LŽ PL</v>
      </c>
      <c r="B13" s="655" t="s">
        <v>209</v>
      </c>
      <c r="C13" s="51" t="s">
        <v>187</v>
      </c>
    </row>
    <row r="14" spans="1:3" ht="14.4" customHeight="1" x14ac:dyDescent="0.3">
      <c r="A14" s="276" t="str">
        <f t="shared" si="2"/>
        <v>LŽ PL Detail</v>
      </c>
      <c r="B14" s="184" t="s">
        <v>3023</v>
      </c>
      <c r="C14" s="51" t="s">
        <v>189</v>
      </c>
    </row>
    <row r="15" spans="1:3" ht="14.4" customHeight="1" x14ac:dyDescent="0.3">
      <c r="A15" s="276" t="str">
        <f t="shared" si="2"/>
        <v>Léky Recepty</v>
      </c>
      <c r="B15" s="184" t="s">
        <v>178</v>
      </c>
      <c r="C15" s="51" t="s">
        <v>142</v>
      </c>
    </row>
    <row r="16" spans="1:3" ht="14.4" customHeight="1" x14ac:dyDescent="0.3">
      <c r="A16" s="276" t="str">
        <f t="shared" si="2"/>
        <v>LRp Lékaři</v>
      </c>
      <c r="B16" s="184" t="s">
        <v>192</v>
      </c>
      <c r="C16" s="51" t="s">
        <v>193</v>
      </c>
    </row>
    <row r="17" spans="1:3" ht="14.4" customHeight="1" x14ac:dyDescent="0.3">
      <c r="A17" s="276" t="str">
        <f t="shared" si="2"/>
        <v>LRp Detail</v>
      </c>
      <c r="B17" s="184" t="s">
        <v>3945</v>
      </c>
      <c r="C17" s="51" t="s">
        <v>143</v>
      </c>
    </row>
    <row r="18" spans="1:3" ht="28.8" customHeight="1" x14ac:dyDescent="0.3">
      <c r="A18" s="276" t="str">
        <f t="shared" si="2"/>
        <v>LRp PL</v>
      </c>
      <c r="B18" s="655" t="s">
        <v>3946</v>
      </c>
      <c r="C18" s="51" t="s">
        <v>188</v>
      </c>
    </row>
    <row r="19" spans="1:3" ht="14.4" customHeight="1" x14ac:dyDescent="0.3">
      <c r="A19" s="276" t="str">
        <f>HYPERLINK("#'"&amp;C19&amp;"'!A1",C19)</f>
        <v>LRp PL Detail</v>
      </c>
      <c r="B19" s="184" t="s">
        <v>3963</v>
      </c>
      <c r="C19" s="51" t="s">
        <v>190</v>
      </c>
    </row>
    <row r="20" spans="1:3" ht="14.4" customHeight="1" x14ac:dyDescent="0.3">
      <c r="A20" s="278" t="str">
        <f t="shared" ref="A20" si="3">HYPERLINK("#'"&amp;C20&amp;"'!A1",C20)</f>
        <v>Materiál Žádanky</v>
      </c>
      <c r="B20" s="184" t="s">
        <v>179</v>
      </c>
      <c r="C20" s="51" t="s">
        <v>144</v>
      </c>
    </row>
    <row r="21" spans="1:3" ht="14.4" customHeight="1" x14ac:dyDescent="0.3">
      <c r="A21" s="276" t="str">
        <f t="shared" si="2"/>
        <v>MŽ Detail</v>
      </c>
      <c r="B21" s="184" t="s">
        <v>4247</v>
      </c>
      <c r="C21" s="51" t="s">
        <v>145</v>
      </c>
    </row>
    <row r="22" spans="1:3" ht="14.4" customHeight="1" thickBot="1" x14ac:dyDescent="0.35">
      <c r="A22" s="278" t="str">
        <f t="shared" si="2"/>
        <v>Osobní náklady</v>
      </c>
      <c r="B22" s="184" t="s">
        <v>131</v>
      </c>
      <c r="C22" s="51" t="s">
        <v>146</v>
      </c>
    </row>
    <row r="23" spans="1:3" ht="14.4" customHeight="1" thickBot="1" x14ac:dyDescent="0.35">
      <c r="A23" s="187"/>
      <c r="B23" s="187"/>
    </row>
    <row r="24" spans="1:3" ht="14.4" customHeight="1" thickBot="1" x14ac:dyDescent="0.35">
      <c r="A24" s="457" t="s">
        <v>135</v>
      </c>
      <c r="B24" s="455"/>
    </row>
    <row r="25" spans="1:3" ht="14.4" customHeight="1" x14ac:dyDescent="0.3">
      <c r="A25" s="279" t="str">
        <f t="shared" ref="A25:A34" si="4">HYPERLINK("#'"&amp;C25&amp;"'!A1",C25)</f>
        <v>ZV Vykáz.-A</v>
      </c>
      <c r="B25" s="183" t="s">
        <v>4254</v>
      </c>
      <c r="C25" s="51" t="s">
        <v>154</v>
      </c>
    </row>
    <row r="26" spans="1:3" ht="14.4" customHeight="1" x14ac:dyDescent="0.3">
      <c r="A26" s="276" t="str">
        <f t="shared" si="4"/>
        <v>ZV Vykáz.-A Detail</v>
      </c>
      <c r="B26" s="184" t="s">
        <v>4299</v>
      </c>
      <c r="C26" s="51" t="s">
        <v>155</v>
      </c>
    </row>
    <row r="27" spans="1:3" ht="14.4" customHeight="1" x14ac:dyDescent="0.3">
      <c r="A27" s="276" t="str">
        <f t="shared" si="4"/>
        <v>ZV Vykáz.-H</v>
      </c>
      <c r="B27" s="184" t="s">
        <v>158</v>
      </c>
      <c r="C27" s="51" t="s">
        <v>156</v>
      </c>
    </row>
    <row r="28" spans="1:3" ht="14.4" customHeight="1" x14ac:dyDescent="0.3">
      <c r="A28" s="276" t="str">
        <f t="shared" si="4"/>
        <v>ZV Vykáz.-H Detail</v>
      </c>
      <c r="B28" s="184" t="s">
        <v>4467</v>
      </c>
      <c r="C28" s="51" t="s">
        <v>157</v>
      </c>
    </row>
    <row r="29" spans="1:3" ht="14.4" customHeight="1" x14ac:dyDescent="0.3">
      <c r="A29" s="279" t="str">
        <f t="shared" si="4"/>
        <v>CaseMix</v>
      </c>
      <c r="B29" s="184" t="s">
        <v>136</v>
      </c>
      <c r="C29" s="51" t="s">
        <v>147</v>
      </c>
    </row>
    <row r="30" spans="1:3" ht="14.4" customHeight="1" x14ac:dyDescent="0.3">
      <c r="A30" s="276" t="str">
        <f t="shared" si="4"/>
        <v>ALOS</v>
      </c>
      <c r="B30" s="184" t="s">
        <v>115</v>
      </c>
      <c r="C30" s="51" t="s">
        <v>86</v>
      </c>
    </row>
    <row r="31" spans="1:3" ht="14.4" customHeight="1" x14ac:dyDescent="0.3">
      <c r="A31" s="276" t="str">
        <f t="shared" si="4"/>
        <v>Total</v>
      </c>
      <c r="B31" s="184" t="s">
        <v>4933</v>
      </c>
      <c r="C31" s="51" t="s">
        <v>148</v>
      </c>
    </row>
    <row r="32" spans="1:3" ht="14.4" customHeight="1" x14ac:dyDescent="0.3">
      <c r="A32" s="276" t="str">
        <f t="shared" si="4"/>
        <v>ZV Vyžád.</v>
      </c>
      <c r="B32" s="184" t="s">
        <v>159</v>
      </c>
      <c r="C32" s="51" t="s">
        <v>151</v>
      </c>
    </row>
    <row r="33" spans="1:3" ht="14.4" customHeight="1" x14ac:dyDescent="0.3">
      <c r="A33" s="276" t="str">
        <f t="shared" si="4"/>
        <v>ZV Vyžád. Detail</v>
      </c>
      <c r="B33" s="184" t="s">
        <v>5505</v>
      </c>
      <c r="C33" s="51" t="s">
        <v>150</v>
      </c>
    </row>
    <row r="34" spans="1:3" ht="14.4" customHeight="1" thickBot="1" x14ac:dyDescent="0.35">
      <c r="A34" s="277" t="str">
        <f t="shared" si="4"/>
        <v>OD TISS</v>
      </c>
      <c r="B34" s="185" t="s">
        <v>182</v>
      </c>
      <c r="C34" s="51" t="s">
        <v>149</v>
      </c>
    </row>
  </sheetData>
  <mergeCells count="4">
    <mergeCell ref="A3:B3"/>
    <mergeCell ref="A10:B10"/>
    <mergeCell ref="A24:B2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6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7" bestFit="1" customWidth="1"/>
    <col min="2" max="2" width="8.88671875" style="257" bestFit="1" customWidth="1"/>
    <col min="3" max="3" width="7" style="257" bestFit="1" customWidth="1"/>
    <col min="4" max="4" width="53.44140625" style="257" bestFit="1" customWidth="1"/>
    <col min="5" max="5" width="28.44140625" style="257" bestFit="1" customWidth="1"/>
    <col min="6" max="6" width="6.6640625" style="340" customWidth="1"/>
    <col min="7" max="7" width="10" style="340" customWidth="1"/>
    <col min="8" max="8" width="6.77734375" style="343" bestFit="1" customWidth="1"/>
    <col min="9" max="9" width="6.6640625" style="340" customWidth="1"/>
    <col min="10" max="10" width="10" style="340" customWidth="1"/>
    <col min="11" max="11" width="6.77734375" style="343" bestFit="1" customWidth="1"/>
    <col min="12" max="12" width="6.6640625" style="340" customWidth="1"/>
    <col min="13" max="13" width="10" style="340" customWidth="1"/>
    <col min="14" max="16384" width="8.88671875" style="257"/>
  </cols>
  <sheetData>
    <row r="1" spans="1:13" ht="18.600000000000001" customHeight="1" thickBot="1" x14ac:dyDescent="0.4">
      <c r="A1" s="496" t="s">
        <v>3023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58"/>
      <c r="M1" s="458"/>
    </row>
    <row r="2" spans="1:13" ht="14.4" customHeight="1" thickBot="1" x14ac:dyDescent="0.35">
      <c r="A2" s="386" t="s">
        <v>321</v>
      </c>
      <c r="B2" s="339"/>
      <c r="C2" s="339"/>
      <c r="D2" s="339"/>
      <c r="E2" s="339"/>
      <c r="F2" s="347"/>
      <c r="G2" s="347"/>
      <c r="H2" s="348"/>
      <c r="I2" s="347"/>
      <c r="J2" s="347"/>
      <c r="K2" s="348"/>
      <c r="L2" s="347"/>
    </row>
    <row r="3" spans="1:13" ht="14.4" customHeight="1" thickBot="1" x14ac:dyDescent="0.35">
      <c r="E3" s="104" t="s">
        <v>160</v>
      </c>
      <c r="F3" s="47">
        <f>SUBTOTAL(9,F6:F1048576)</f>
        <v>46</v>
      </c>
      <c r="G3" s="47">
        <f>SUBTOTAL(9,G6:G1048576)</f>
        <v>10963.059485919743</v>
      </c>
      <c r="H3" s="48">
        <f>IF(M3=0,0,G3/M3)</f>
        <v>2.5340379434807797E-2</v>
      </c>
      <c r="I3" s="47">
        <f>SUBTOTAL(9,I6:I1048576)</f>
        <v>1829</v>
      </c>
      <c r="J3" s="47">
        <f>SUBTOTAL(9,J6:J1048576)</f>
        <v>421668.95828334778</v>
      </c>
      <c r="K3" s="48">
        <f>IF(M3=0,0,J3/M3)</f>
        <v>0.97465962056519262</v>
      </c>
      <c r="L3" s="47">
        <f>SUBTOTAL(9,L6:L1048576)</f>
        <v>1875</v>
      </c>
      <c r="M3" s="49">
        <f>SUBTOTAL(9,M6:M1048576)</f>
        <v>432632.01776926732</v>
      </c>
    </row>
    <row r="4" spans="1:13" ht="14.4" customHeight="1" thickBot="1" x14ac:dyDescent="0.35">
      <c r="A4" s="45"/>
      <c r="B4" s="45"/>
      <c r="C4" s="45"/>
      <c r="D4" s="45"/>
      <c r="E4" s="46"/>
      <c r="F4" s="500" t="s">
        <v>162</v>
      </c>
      <c r="G4" s="501"/>
      <c r="H4" s="502"/>
      <c r="I4" s="503" t="s">
        <v>161</v>
      </c>
      <c r="J4" s="501"/>
      <c r="K4" s="502"/>
      <c r="L4" s="504" t="s">
        <v>3</v>
      </c>
      <c r="M4" s="505"/>
    </row>
    <row r="5" spans="1:13" ht="14.4" customHeight="1" thickBot="1" x14ac:dyDescent="0.35">
      <c r="A5" s="643" t="s">
        <v>163</v>
      </c>
      <c r="B5" s="663" t="s">
        <v>164</v>
      </c>
      <c r="C5" s="663" t="s">
        <v>90</v>
      </c>
      <c r="D5" s="663" t="s">
        <v>165</v>
      </c>
      <c r="E5" s="663" t="s">
        <v>166</v>
      </c>
      <c r="F5" s="664" t="s">
        <v>28</v>
      </c>
      <c r="G5" s="664" t="s">
        <v>14</v>
      </c>
      <c r="H5" s="645" t="s">
        <v>167</v>
      </c>
      <c r="I5" s="644" t="s">
        <v>28</v>
      </c>
      <c r="J5" s="664" t="s">
        <v>14</v>
      </c>
      <c r="K5" s="645" t="s">
        <v>167</v>
      </c>
      <c r="L5" s="644" t="s">
        <v>28</v>
      </c>
      <c r="M5" s="665" t="s">
        <v>14</v>
      </c>
    </row>
    <row r="6" spans="1:13" ht="14.4" customHeight="1" x14ac:dyDescent="0.3">
      <c r="A6" s="625" t="s">
        <v>542</v>
      </c>
      <c r="B6" s="626" t="s">
        <v>2853</v>
      </c>
      <c r="C6" s="626" t="s">
        <v>1686</v>
      </c>
      <c r="D6" s="626" t="s">
        <v>1687</v>
      </c>
      <c r="E6" s="626" t="s">
        <v>1688</v>
      </c>
      <c r="F6" s="629"/>
      <c r="G6" s="629"/>
      <c r="H6" s="648">
        <v>0</v>
      </c>
      <c r="I6" s="629">
        <v>1</v>
      </c>
      <c r="J6" s="629">
        <v>131.77000000000001</v>
      </c>
      <c r="K6" s="648">
        <v>1</v>
      </c>
      <c r="L6" s="629">
        <v>1</v>
      </c>
      <c r="M6" s="630">
        <v>131.77000000000001</v>
      </c>
    </row>
    <row r="7" spans="1:13" ht="14.4" customHeight="1" x14ac:dyDescent="0.3">
      <c r="A7" s="631" t="s">
        <v>542</v>
      </c>
      <c r="B7" s="632" t="s">
        <v>2854</v>
      </c>
      <c r="C7" s="632" t="s">
        <v>2192</v>
      </c>
      <c r="D7" s="632" t="s">
        <v>2104</v>
      </c>
      <c r="E7" s="632" t="s">
        <v>2855</v>
      </c>
      <c r="F7" s="635"/>
      <c r="G7" s="635"/>
      <c r="H7" s="656">
        <v>0</v>
      </c>
      <c r="I7" s="635">
        <v>45</v>
      </c>
      <c r="J7" s="635">
        <v>1653.6308731321794</v>
      </c>
      <c r="K7" s="656">
        <v>1</v>
      </c>
      <c r="L7" s="635">
        <v>45</v>
      </c>
      <c r="M7" s="636">
        <v>1653.6308731321794</v>
      </c>
    </row>
    <row r="8" spans="1:13" ht="14.4" customHeight="1" x14ac:dyDescent="0.3">
      <c r="A8" s="631" t="s">
        <v>542</v>
      </c>
      <c r="B8" s="632" t="s">
        <v>2854</v>
      </c>
      <c r="C8" s="632" t="s">
        <v>2103</v>
      </c>
      <c r="D8" s="632" t="s">
        <v>2104</v>
      </c>
      <c r="E8" s="632" t="s">
        <v>2105</v>
      </c>
      <c r="F8" s="635"/>
      <c r="G8" s="635"/>
      <c r="H8" s="656">
        <v>0</v>
      </c>
      <c r="I8" s="635">
        <v>17</v>
      </c>
      <c r="J8" s="635">
        <v>2178.093986208235</v>
      </c>
      <c r="K8" s="656">
        <v>1</v>
      </c>
      <c r="L8" s="635">
        <v>17</v>
      </c>
      <c r="M8" s="636">
        <v>2178.093986208235</v>
      </c>
    </row>
    <row r="9" spans="1:13" ht="14.4" customHeight="1" x14ac:dyDescent="0.3">
      <c r="A9" s="631" t="s">
        <v>542</v>
      </c>
      <c r="B9" s="632" t="s">
        <v>2854</v>
      </c>
      <c r="C9" s="632" t="s">
        <v>2195</v>
      </c>
      <c r="D9" s="632" t="s">
        <v>2196</v>
      </c>
      <c r="E9" s="632" t="s">
        <v>2856</v>
      </c>
      <c r="F9" s="635"/>
      <c r="G9" s="635"/>
      <c r="H9" s="656">
        <v>0</v>
      </c>
      <c r="I9" s="635">
        <v>3</v>
      </c>
      <c r="J9" s="635">
        <v>220.3195294470047</v>
      </c>
      <c r="K9" s="656">
        <v>1</v>
      </c>
      <c r="L9" s="635">
        <v>3</v>
      </c>
      <c r="M9" s="636">
        <v>220.3195294470047</v>
      </c>
    </row>
    <row r="10" spans="1:13" ht="14.4" customHeight="1" x14ac:dyDescent="0.3">
      <c r="A10" s="631" t="s">
        <v>542</v>
      </c>
      <c r="B10" s="632" t="s">
        <v>2854</v>
      </c>
      <c r="C10" s="632" t="s">
        <v>2344</v>
      </c>
      <c r="D10" s="632" t="s">
        <v>2345</v>
      </c>
      <c r="E10" s="632" t="s">
        <v>2346</v>
      </c>
      <c r="F10" s="635"/>
      <c r="G10" s="635"/>
      <c r="H10" s="656">
        <v>0</v>
      </c>
      <c r="I10" s="635">
        <v>76</v>
      </c>
      <c r="J10" s="635">
        <v>5391.9599999999991</v>
      </c>
      <c r="K10" s="656">
        <v>1</v>
      </c>
      <c r="L10" s="635">
        <v>76</v>
      </c>
      <c r="M10" s="636">
        <v>5391.9599999999991</v>
      </c>
    </row>
    <row r="11" spans="1:13" ht="14.4" customHeight="1" x14ac:dyDescent="0.3">
      <c r="A11" s="631" t="s">
        <v>542</v>
      </c>
      <c r="B11" s="632" t="s">
        <v>2857</v>
      </c>
      <c r="C11" s="632" t="s">
        <v>2141</v>
      </c>
      <c r="D11" s="632" t="s">
        <v>2858</v>
      </c>
      <c r="E11" s="632" t="s">
        <v>2859</v>
      </c>
      <c r="F11" s="635"/>
      <c r="G11" s="635"/>
      <c r="H11" s="656">
        <v>0</v>
      </c>
      <c r="I11" s="635">
        <v>2</v>
      </c>
      <c r="J11" s="635">
        <v>206.83897987490047</v>
      </c>
      <c r="K11" s="656">
        <v>1</v>
      </c>
      <c r="L11" s="635">
        <v>2</v>
      </c>
      <c r="M11" s="636">
        <v>206.83897987490047</v>
      </c>
    </row>
    <row r="12" spans="1:13" ht="14.4" customHeight="1" x14ac:dyDescent="0.3">
      <c r="A12" s="631" t="s">
        <v>542</v>
      </c>
      <c r="B12" s="632" t="s">
        <v>2857</v>
      </c>
      <c r="C12" s="632" t="s">
        <v>2206</v>
      </c>
      <c r="D12" s="632" t="s">
        <v>2858</v>
      </c>
      <c r="E12" s="632" t="s">
        <v>2860</v>
      </c>
      <c r="F12" s="635"/>
      <c r="G12" s="635"/>
      <c r="H12" s="656">
        <v>0</v>
      </c>
      <c r="I12" s="635">
        <v>2</v>
      </c>
      <c r="J12" s="635">
        <v>131.19999999999999</v>
      </c>
      <c r="K12" s="656">
        <v>1</v>
      </c>
      <c r="L12" s="635">
        <v>2</v>
      </c>
      <c r="M12" s="636">
        <v>131.19999999999999</v>
      </c>
    </row>
    <row r="13" spans="1:13" ht="14.4" customHeight="1" x14ac:dyDescent="0.3">
      <c r="A13" s="631" t="s">
        <v>542</v>
      </c>
      <c r="B13" s="632" t="s">
        <v>2861</v>
      </c>
      <c r="C13" s="632" t="s">
        <v>2239</v>
      </c>
      <c r="D13" s="632" t="s">
        <v>2240</v>
      </c>
      <c r="E13" s="632" t="s">
        <v>2241</v>
      </c>
      <c r="F13" s="635"/>
      <c r="G13" s="635"/>
      <c r="H13" s="656">
        <v>0</v>
      </c>
      <c r="I13" s="635">
        <v>6</v>
      </c>
      <c r="J13" s="635">
        <v>392.10049424079017</v>
      </c>
      <c r="K13" s="656">
        <v>1</v>
      </c>
      <c r="L13" s="635">
        <v>6</v>
      </c>
      <c r="M13" s="636">
        <v>392.10049424079017</v>
      </c>
    </row>
    <row r="14" spans="1:13" ht="14.4" customHeight="1" x14ac:dyDescent="0.3">
      <c r="A14" s="631" t="s">
        <v>542</v>
      </c>
      <c r="B14" s="632" t="s">
        <v>2861</v>
      </c>
      <c r="C14" s="632" t="s">
        <v>2451</v>
      </c>
      <c r="D14" s="632" t="s">
        <v>2240</v>
      </c>
      <c r="E14" s="632" t="s">
        <v>2452</v>
      </c>
      <c r="F14" s="635"/>
      <c r="G14" s="635"/>
      <c r="H14" s="656">
        <v>0</v>
      </c>
      <c r="I14" s="635">
        <v>2</v>
      </c>
      <c r="J14" s="635">
        <v>256.68052891159027</v>
      </c>
      <c r="K14" s="656">
        <v>1</v>
      </c>
      <c r="L14" s="635">
        <v>2</v>
      </c>
      <c r="M14" s="636">
        <v>256.68052891159027</v>
      </c>
    </row>
    <row r="15" spans="1:13" ht="14.4" customHeight="1" x14ac:dyDescent="0.3">
      <c r="A15" s="631" t="s">
        <v>542</v>
      </c>
      <c r="B15" s="632" t="s">
        <v>2862</v>
      </c>
      <c r="C15" s="632" t="s">
        <v>2179</v>
      </c>
      <c r="D15" s="632" t="s">
        <v>2180</v>
      </c>
      <c r="E15" s="632" t="s">
        <v>2181</v>
      </c>
      <c r="F15" s="635"/>
      <c r="G15" s="635"/>
      <c r="H15" s="656">
        <v>0</v>
      </c>
      <c r="I15" s="635">
        <v>11</v>
      </c>
      <c r="J15" s="635">
        <v>1282.5115010486891</v>
      </c>
      <c r="K15" s="656">
        <v>1</v>
      </c>
      <c r="L15" s="635">
        <v>11</v>
      </c>
      <c r="M15" s="636">
        <v>1282.5115010486891</v>
      </c>
    </row>
    <row r="16" spans="1:13" ht="14.4" customHeight="1" x14ac:dyDescent="0.3">
      <c r="A16" s="631" t="s">
        <v>542</v>
      </c>
      <c r="B16" s="632" t="s">
        <v>2863</v>
      </c>
      <c r="C16" s="632" t="s">
        <v>2400</v>
      </c>
      <c r="D16" s="632" t="s">
        <v>2864</v>
      </c>
      <c r="E16" s="632" t="s">
        <v>2330</v>
      </c>
      <c r="F16" s="635"/>
      <c r="G16" s="635"/>
      <c r="H16" s="656">
        <v>0</v>
      </c>
      <c r="I16" s="635">
        <v>2</v>
      </c>
      <c r="J16" s="635">
        <v>1311.5381150878031</v>
      </c>
      <c r="K16" s="656">
        <v>1</v>
      </c>
      <c r="L16" s="635">
        <v>2</v>
      </c>
      <c r="M16" s="636">
        <v>1311.5381150878031</v>
      </c>
    </row>
    <row r="17" spans="1:13" ht="14.4" customHeight="1" x14ac:dyDescent="0.3">
      <c r="A17" s="631" t="s">
        <v>542</v>
      </c>
      <c r="B17" s="632" t="s">
        <v>2863</v>
      </c>
      <c r="C17" s="632" t="s">
        <v>570</v>
      </c>
      <c r="D17" s="632" t="s">
        <v>571</v>
      </c>
      <c r="E17" s="632" t="s">
        <v>1837</v>
      </c>
      <c r="F17" s="635">
        <v>6</v>
      </c>
      <c r="G17" s="635">
        <v>3302.7299999999996</v>
      </c>
      <c r="H17" s="656">
        <v>1</v>
      </c>
      <c r="I17" s="635"/>
      <c r="J17" s="635"/>
      <c r="K17" s="656">
        <v>0</v>
      </c>
      <c r="L17" s="635">
        <v>6</v>
      </c>
      <c r="M17" s="636">
        <v>3302.7299999999996</v>
      </c>
    </row>
    <row r="18" spans="1:13" ht="14.4" customHeight="1" x14ac:dyDescent="0.3">
      <c r="A18" s="631" t="s">
        <v>542</v>
      </c>
      <c r="B18" s="632" t="s">
        <v>2865</v>
      </c>
      <c r="C18" s="632" t="s">
        <v>2403</v>
      </c>
      <c r="D18" s="632" t="s">
        <v>2404</v>
      </c>
      <c r="E18" s="632" t="s">
        <v>2330</v>
      </c>
      <c r="F18" s="635"/>
      <c r="G18" s="635"/>
      <c r="H18" s="656">
        <v>0</v>
      </c>
      <c r="I18" s="635">
        <v>1</v>
      </c>
      <c r="J18" s="635">
        <v>799.86</v>
      </c>
      <c r="K18" s="656">
        <v>1</v>
      </c>
      <c r="L18" s="635">
        <v>1</v>
      </c>
      <c r="M18" s="636">
        <v>799.86</v>
      </c>
    </row>
    <row r="19" spans="1:13" ht="14.4" customHeight="1" x14ac:dyDescent="0.3">
      <c r="A19" s="631" t="s">
        <v>542</v>
      </c>
      <c r="B19" s="632" t="s">
        <v>2866</v>
      </c>
      <c r="C19" s="632" t="s">
        <v>2328</v>
      </c>
      <c r="D19" s="632" t="s">
        <v>2329</v>
      </c>
      <c r="E19" s="632" t="s">
        <v>2330</v>
      </c>
      <c r="F19" s="635"/>
      <c r="G19" s="635"/>
      <c r="H19" s="656">
        <v>0</v>
      </c>
      <c r="I19" s="635">
        <v>1</v>
      </c>
      <c r="J19" s="635">
        <v>1515.3099999999993</v>
      </c>
      <c r="K19" s="656">
        <v>1</v>
      </c>
      <c r="L19" s="635">
        <v>1</v>
      </c>
      <c r="M19" s="636">
        <v>1515.3099999999993</v>
      </c>
    </row>
    <row r="20" spans="1:13" ht="14.4" customHeight="1" x14ac:dyDescent="0.3">
      <c r="A20" s="631" t="s">
        <v>542</v>
      </c>
      <c r="B20" s="632" t="s">
        <v>2867</v>
      </c>
      <c r="C20" s="632" t="s">
        <v>2492</v>
      </c>
      <c r="D20" s="632" t="s">
        <v>2150</v>
      </c>
      <c r="E20" s="632" t="s">
        <v>2493</v>
      </c>
      <c r="F20" s="635">
        <v>1</v>
      </c>
      <c r="G20" s="635">
        <v>103.97</v>
      </c>
      <c r="H20" s="656">
        <v>0.51605698118826637</v>
      </c>
      <c r="I20" s="635">
        <v>1</v>
      </c>
      <c r="J20" s="635">
        <v>97.499999999999943</v>
      </c>
      <c r="K20" s="656">
        <v>0.48394301881173363</v>
      </c>
      <c r="L20" s="635">
        <v>2</v>
      </c>
      <c r="M20" s="636">
        <v>201.46999999999994</v>
      </c>
    </row>
    <row r="21" spans="1:13" ht="14.4" customHeight="1" x14ac:dyDescent="0.3">
      <c r="A21" s="631" t="s">
        <v>542</v>
      </c>
      <c r="B21" s="632" t="s">
        <v>2867</v>
      </c>
      <c r="C21" s="632" t="s">
        <v>2209</v>
      </c>
      <c r="D21" s="632" t="s">
        <v>2210</v>
      </c>
      <c r="E21" s="632" t="s">
        <v>2868</v>
      </c>
      <c r="F21" s="635"/>
      <c r="G21" s="635"/>
      <c r="H21" s="656">
        <v>0</v>
      </c>
      <c r="I21" s="635">
        <v>6</v>
      </c>
      <c r="J21" s="635">
        <v>434.62020700487267</v>
      </c>
      <c r="K21" s="656">
        <v>1</v>
      </c>
      <c r="L21" s="635">
        <v>6</v>
      </c>
      <c r="M21" s="636">
        <v>434.62020700487267</v>
      </c>
    </row>
    <row r="22" spans="1:13" ht="14.4" customHeight="1" x14ac:dyDescent="0.3">
      <c r="A22" s="631" t="s">
        <v>542</v>
      </c>
      <c r="B22" s="632" t="s">
        <v>2867</v>
      </c>
      <c r="C22" s="632" t="s">
        <v>2213</v>
      </c>
      <c r="D22" s="632" t="s">
        <v>2214</v>
      </c>
      <c r="E22" s="632" t="s">
        <v>2869</v>
      </c>
      <c r="F22" s="635"/>
      <c r="G22" s="635"/>
      <c r="H22" s="656">
        <v>0</v>
      </c>
      <c r="I22" s="635">
        <v>7</v>
      </c>
      <c r="J22" s="635">
        <v>662.41896685989036</v>
      </c>
      <c r="K22" s="656">
        <v>1</v>
      </c>
      <c r="L22" s="635">
        <v>7</v>
      </c>
      <c r="M22" s="636">
        <v>662.41896685989036</v>
      </c>
    </row>
    <row r="23" spans="1:13" ht="14.4" customHeight="1" x14ac:dyDescent="0.3">
      <c r="A23" s="631" t="s">
        <v>542</v>
      </c>
      <c r="B23" s="632" t="s">
        <v>2870</v>
      </c>
      <c r="C23" s="632" t="s">
        <v>550</v>
      </c>
      <c r="D23" s="632" t="s">
        <v>551</v>
      </c>
      <c r="E23" s="632" t="s">
        <v>552</v>
      </c>
      <c r="F23" s="635">
        <v>2</v>
      </c>
      <c r="G23" s="635">
        <v>98.76</v>
      </c>
      <c r="H23" s="656">
        <v>1</v>
      </c>
      <c r="I23" s="635"/>
      <c r="J23" s="635"/>
      <c r="K23" s="656">
        <v>0</v>
      </c>
      <c r="L23" s="635">
        <v>2</v>
      </c>
      <c r="M23" s="636">
        <v>98.76</v>
      </c>
    </row>
    <row r="24" spans="1:13" ht="14.4" customHeight="1" x14ac:dyDescent="0.3">
      <c r="A24" s="631" t="s">
        <v>542</v>
      </c>
      <c r="B24" s="632" t="s">
        <v>2870</v>
      </c>
      <c r="C24" s="632" t="s">
        <v>2304</v>
      </c>
      <c r="D24" s="632" t="s">
        <v>2305</v>
      </c>
      <c r="E24" s="632" t="s">
        <v>2306</v>
      </c>
      <c r="F24" s="635"/>
      <c r="G24" s="635"/>
      <c r="H24" s="656">
        <v>0</v>
      </c>
      <c r="I24" s="635">
        <v>4</v>
      </c>
      <c r="J24" s="635">
        <v>95.880500099560749</v>
      </c>
      <c r="K24" s="656">
        <v>1</v>
      </c>
      <c r="L24" s="635">
        <v>4</v>
      </c>
      <c r="M24" s="636">
        <v>95.880500099560749</v>
      </c>
    </row>
    <row r="25" spans="1:13" ht="14.4" customHeight="1" x14ac:dyDescent="0.3">
      <c r="A25" s="631" t="s">
        <v>542</v>
      </c>
      <c r="B25" s="632" t="s">
        <v>2870</v>
      </c>
      <c r="C25" s="632" t="s">
        <v>2300</v>
      </c>
      <c r="D25" s="632" t="s">
        <v>2301</v>
      </c>
      <c r="E25" s="632" t="s">
        <v>2302</v>
      </c>
      <c r="F25" s="635"/>
      <c r="G25" s="635"/>
      <c r="H25" s="656">
        <v>0</v>
      </c>
      <c r="I25" s="635">
        <v>2</v>
      </c>
      <c r="J25" s="635">
        <v>61.299999999999969</v>
      </c>
      <c r="K25" s="656">
        <v>1</v>
      </c>
      <c r="L25" s="635">
        <v>2</v>
      </c>
      <c r="M25" s="636">
        <v>61.299999999999969</v>
      </c>
    </row>
    <row r="26" spans="1:13" ht="14.4" customHeight="1" x14ac:dyDescent="0.3">
      <c r="A26" s="631" t="s">
        <v>542</v>
      </c>
      <c r="B26" s="632" t="s">
        <v>2871</v>
      </c>
      <c r="C26" s="632" t="s">
        <v>2262</v>
      </c>
      <c r="D26" s="632" t="s">
        <v>2263</v>
      </c>
      <c r="E26" s="632" t="s">
        <v>2264</v>
      </c>
      <c r="F26" s="635"/>
      <c r="G26" s="635"/>
      <c r="H26" s="656">
        <v>0</v>
      </c>
      <c r="I26" s="635">
        <v>1</v>
      </c>
      <c r="J26" s="635">
        <v>98.969999999999956</v>
      </c>
      <c r="K26" s="656">
        <v>1</v>
      </c>
      <c r="L26" s="635">
        <v>1</v>
      </c>
      <c r="M26" s="636">
        <v>98.969999999999956</v>
      </c>
    </row>
    <row r="27" spans="1:13" ht="14.4" customHeight="1" x14ac:dyDescent="0.3">
      <c r="A27" s="631" t="s">
        <v>542</v>
      </c>
      <c r="B27" s="632" t="s">
        <v>2871</v>
      </c>
      <c r="C27" s="632" t="s">
        <v>2366</v>
      </c>
      <c r="D27" s="632" t="s">
        <v>2872</v>
      </c>
      <c r="E27" s="632" t="s">
        <v>2873</v>
      </c>
      <c r="F27" s="635"/>
      <c r="G27" s="635"/>
      <c r="H27" s="656">
        <v>0</v>
      </c>
      <c r="I27" s="635">
        <v>4</v>
      </c>
      <c r="J27" s="635">
        <v>469.02</v>
      </c>
      <c r="K27" s="656">
        <v>1</v>
      </c>
      <c r="L27" s="635">
        <v>4</v>
      </c>
      <c r="M27" s="636">
        <v>469.02</v>
      </c>
    </row>
    <row r="28" spans="1:13" ht="14.4" customHeight="1" x14ac:dyDescent="0.3">
      <c r="A28" s="631" t="s">
        <v>542</v>
      </c>
      <c r="B28" s="632" t="s">
        <v>2871</v>
      </c>
      <c r="C28" s="632" t="s">
        <v>2277</v>
      </c>
      <c r="D28" s="632" t="s">
        <v>2874</v>
      </c>
      <c r="E28" s="632" t="s">
        <v>1258</v>
      </c>
      <c r="F28" s="635"/>
      <c r="G28" s="635"/>
      <c r="H28" s="656">
        <v>0</v>
      </c>
      <c r="I28" s="635">
        <v>1</v>
      </c>
      <c r="J28" s="635">
        <v>145.07</v>
      </c>
      <c r="K28" s="656">
        <v>1</v>
      </c>
      <c r="L28" s="635">
        <v>1</v>
      </c>
      <c r="M28" s="636">
        <v>145.07</v>
      </c>
    </row>
    <row r="29" spans="1:13" ht="14.4" customHeight="1" x14ac:dyDescent="0.3">
      <c r="A29" s="631" t="s">
        <v>542</v>
      </c>
      <c r="B29" s="632" t="s">
        <v>2875</v>
      </c>
      <c r="C29" s="632" t="s">
        <v>2406</v>
      </c>
      <c r="D29" s="632" t="s">
        <v>2154</v>
      </c>
      <c r="E29" s="632" t="s">
        <v>2407</v>
      </c>
      <c r="F29" s="635"/>
      <c r="G29" s="635"/>
      <c r="H29" s="656">
        <v>0</v>
      </c>
      <c r="I29" s="635">
        <v>97</v>
      </c>
      <c r="J29" s="635">
        <v>34580.464653705429</v>
      </c>
      <c r="K29" s="656">
        <v>1</v>
      </c>
      <c r="L29" s="635">
        <v>97</v>
      </c>
      <c r="M29" s="636">
        <v>34580.464653705429</v>
      </c>
    </row>
    <row r="30" spans="1:13" ht="14.4" customHeight="1" x14ac:dyDescent="0.3">
      <c r="A30" s="631" t="s">
        <v>542</v>
      </c>
      <c r="B30" s="632" t="s">
        <v>2875</v>
      </c>
      <c r="C30" s="632" t="s">
        <v>2409</v>
      </c>
      <c r="D30" s="632" t="s">
        <v>2154</v>
      </c>
      <c r="E30" s="632" t="s">
        <v>2410</v>
      </c>
      <c r="F30" s="635"/>
      <c r="G30" s="635"/>
      <c r="H30" s="656">
        <v>0</v>
      </c>
      <c r="I30" s="635">
        <v>233</v>
      </c>
      <c r="J30" s="635">
        <v>96461.906362234135</v>
      </c>
      <c r="K30" s="656">
        <v>1</v>
      </c>
      <c r="L30" s="635">
        <v>233</v>
      </c>
      <c r="M30" s="636">
        <v>96461.906362234135</v>
      </c>
    </row>
    <row r="31" spans="1:13" ht="14.4" customHeight="1" x14ac:dyDescent="0.3">
      <c r="A31" s="631" t="s">
        <v>542</v>
      </c>
      <c r="B31" s="632" t="s">
        <v>2875</v>
      </c>
      <c r="C31" s="632" t="s">
        <v>2153</v>
      </c>
      <c r="D31" s="632" t="s">
        <v>2154</v>
      </c>
      <c r="E31" s="632" t="s">
        <v>2155</v>
      </c>
      <c r="F31" s="635"/>
      <c r="G31" s="635"/>
      <c r="H31" s="656">
        <v>0</v>
      </c>
      <c r="I31" s="635">
        <v>136</v>
      </c>
      <c r="J31" s="635">
        <v>66939.140755477143</v>
      </c>
      <c r="K31" s="656">
        <v>1</v>
      </c>
      <c r="L31" s="635">
        <v>136</v>
      </c>
      <c r="M31" s="636">
        <v>66939.140755477143</v>
      </c>
    </row>
    <row r="32" spans="1:13" ht="14.4" customHeight="1" x14ac:dyDescent="0.3">
      <c r="A32" s="631" t="s">
        <v>542</v>
      </c>
      <c r="B32" s="632" t="s">
        <v>2875</v>
      </c>
      <c r="C32" s="632" t="s">
        <v>2157</v>
      </c>
      <c r="D32" s="632" t="s">
        <v>2154</v>
      </c>
      <c r="E32" s="632" t="s">
        <v>2158</v>
      </c>
      <c r="F32" s="635"/>
      <c r="G32" s="635"/>
      <c r="H32" s="656">
        <v>0</v>
      </c>
      <c r="I32" s="635">
        <v>11</v>
      </c>
      <c r="J32" s="635">
        <v>10372.989160784336</v>
      </c>
      <c r="K32" s="656">
        <v>1</v>
      </c>
      <c r="L32" s="635">
        <v>11</v>
      </c>
      <c r="M32" s="636">
        <v>10372.989160784336</v>
      </c>
    </row>
    <row r="33" spans="1:13" ht="14.4" customHeight="1" x14ac:dyDescent="0.3">
      <c r="A33" s="631" t="s">
        <v>542</v>
      </c>
      <c r="B33" s="632" t="s">
        <v>2875</v>
      </c>
      <c r="C33" s="632" t="s">
        <v>2160</v>
      </c>
      <c r="D33" s="632" t="s">
        <v>2154</v>
      </c>
      <c r="E33" s="632" t="s">
        <v>2161</v>
      </c>
      <c r="F33" s="635"/>
      <c r="G33" s="635"/>
      <c r="H33" s="656">
        <v>0</v>
      </c>
      <c r="I33" s="635">
        <v>6</v>
      </c>
      <c r="J33" s="635">
        <v>6344.7577106724566</v>
      </c>
      <c r="K33" s="656">
        <v>1</v>
      </c>
      <c r="L33" s="635">
        <v>6</v>
      </c>
      <c r="M33" s="636">
        <v>6344.7577106724566</v>
      </c>
    </row>
    <row r="34" spans="1:13" ht="14.4" customHeight="1" x14ac:dyDescent="0.3">
      <c r="A34" s="631" t="s">
        <v>542</v>
      </c>
      <c r="B34" s="632" t="s">
        <v>2875</v>
      </c>
      <c r="C34" s="632" t="s">
        <v>2234</v>
      </c>
      <c r="D34" s="632" t="s">
        <v>2235</v>
      </c>
      <c r="E34" s="632" t="s">
        <v>2155</v>
      </c>
      <c r="F34" s="635"/>
      <c r="G34" s="635"/>
      <c r="H34" s="656">
        <v>0</v>
      </c>
      <c r="I34" s="635">
        <v>7</v>
      </c>
      <c r="J34" s="635">
        <v>10164.41685639083</v>
      </c>
      <c r="K34" s="656">
        <v>1</v>
      </c>
      <c r="L34" s="635">
        <v>7</v>
      </c>
      <c r="M34" s="636">
        <v>10164.41685639083</v>
      </c>
    </row>
    <row r="35" spans="1:13" ht="14.4" customHeight="1" x14ac:dyDescent="0.3">
      <c r="A35" s="631" t="s">
        <v>542</v>
      </c>
      <c r="B35" s="632" t="s">
        <v>2876</v>
      </c>
      <c r="C35" s="632" t="s">
        <v>562</v>
      </c>
      <c r="D35" s="632" t="s">
        <v>563</v>
      </c>
      <c r="E35" s="632" t="s">
        <v>564</v>
      </c>
      <c r="F35" s="635">
        <v>10</v>
      </c>
      <c r="G35" s="635">
        <v>1009.9399999999999</v>
      </c>
      <c r="H35" s="656">
        <v>0.62526475329906717</v>
      </c>
      <c r="I35" s="635">
        <v>6</v>
      </c>
      <c r="J35" s="635">
        <v>605.27978437338982</v>
      </c>
      <c r="K35" s="656">
        <v>0.37473524670093289</v>
      </c>
      <c r="L35" s="635">
        <v>16</v>
      </c>
      <c r="M35" s="636">
        <v>1615.2197843733898</v>
      </c>
    </row>
    <row r="36" spans="1:13" ht="14.4" customHeight="1" x14ac:dyDescent="0.3">
      <c r="A36" s="631" t="s">
        <v>542</v>
      </c>
      <c r="B36" s="632" t="s">
        <v>2877</v>
      </c>
      <c r="C36" s="632" t="s">
        <v>2454</v>
      </c>
      <c r="D36" s="632" t="s">
        <v>2455</v>
      </c>
      <c r="E36" s="632" t="s">
        <v>2456</v>
      </c>
      <c r="F36" s="635"/>
      <c r="G36" s="635"/>
      <c r="H36" s="656">
        <v>0</v>
      </c>
      <c r="I36" s="635">
        <v>1</v>
      </c>
      <c r="J36" s="635">
        <v>173.94</v>
      </c>
      <c r="K36" s="656">
        <v>1</v>
      </c>
      <c r="L36" s="635">
        <v>1</v>
      </c>
      <c r="M36" s="636">
        <v>173.94</v>
      </c>
    </row>
    <row r="37" spans="1:13" ht="14.4" customHeight="1" x14ac:dyDescent="0.3">
      <c r="A37" s="631" t="s">
        <v>542</v>
      </c>
      <c r="B37" s="632" t="s">
        <v>2877</v>
      </c>
      <c r="C37" s="632" t="s">
        <v>2458</v>
      </c>
      <c r="D37" s="632" t="s">
        <v>2455</v>
      </c>
      <c r="E37" s="632" t="s">
        <v>2459</v>
      </c>
      <c r="F37" s="635"/>
      <c r="G37" s="635"/>
      <c r="H37" s="656">
        <v>0</v>
      </c>
      <c r="I37" s="635">
        <v>1</v>
      </c>
      <c r="J37" s="635">
        <v>582.64</v>
      </c>
      <c r="K37" s="656">
        <v>1</v>
      </c>
      <c r="L37" s="635">
        <v>1</v>
      </c>
      <c r="M37" s="636">
        <v>582.64</v>
      </c>
    </row>
    <row r="38" spans="1:13" ht="14.4" customHeight="1" x14ac:dyDescent="0.3">
      <c r="A38" s="631" t="s">
        <v>542</v>
      </c>
      <c r="B38" s="632" t="s">
        <v>2878</v>
      </c>
      <c r="C38" s="632" t="s">
        <v>2320</v>
      </c>
      <c r="D38" s="632" t="s">
        <v>2321</v>
      </c>
      <c r="E38" s="632" t="s">
        <v>2322</v>
      </c>
      <c r="F38" s="635"/>
      <c r="G38" s="635"/>
      <c r="H38" s="656">
        <v>0</v>
      </c>
      <c r="I38" s="635">
        <v>2</v>
      </c>
      <c r="J38" s="635">
        <v>2400.2200000000003</v>
      </c>
      <c r="K38" s="656">
        <v>1</v>
      </c>
      <c r="L38" s="635">
        <v>2</v>
      </c>
      <c r="M38" s="636">
        <v>2400.2200000000003</v>
      </c>
    </row>
    <row r="39" spans="1:13" ht="14.4" customHeight="1" x14ac:dyDescent="0.3">
      <c r="A39" s="631" t="s">
        <v>542</v>
      </c>
      <c r="B39" s="632" t="s">
        <v>2879</v>
      </c>
      <c r="C39" s="632" t="s">
        <v>2203</v>
      </c>
      <c r="D39" s="632" t="s">
        <v>2204</v>
      </c>
      <c r="E39" s="632" t="s">
        <v>2880</v>
      </c>
      <c r="F39" s="635"/>
      <c r="G39" s="635"/>
      <c r="H39" s="656">
        <v>0</v>
      </c>
      <c r="I39" s="635">
        <v>2</v>
      </c>
      <c r="J39" s="635">
        <v>265.41000000000008</v>
      </c>
      <c r="K39" s="656">
        <v>1</v>
      </c>
      <c r="L39" s="635">
        <v>2</v>
      </c>
      <c r="M39" s="636">
        <v>265.41000000000008</v>
      </c>
    </row>
    <row r="40" spans="1:13" ht="14.4" customHeight="1" x14ac:dyDescent="0.3">
      <c r="A40" s="631" t="s">
        <v>542</v>
      </c>
      <c r="B40" s="632" t="s">
        <v>2879</v>
      </c>
      <c r="C40" s="632" t="s">
        <v>554</v>
      </c>
      <c r="D40" s="632" t="s">
        <v>2881</v>
      </c>
      <c r="E40" s="632" t="s">
        <v>2880</v>
      </c>
      <c r="F40" s="635">
        <v>1</v>
      </c>
      <c r="G40" s="635">
        <v>125.72003429492054</v>
      </c>
      <c r="H40" s="656">
        <v>1</v>
      </c>
      <c r="I40" s="635"/>
      <c r="J40" s="635"/>
      <c r="K40" s="656">
        <v>0</v>
      </c>
      <c r="L40" s="635">
        <v>1</v>
      </c>
      <c r="M40" s="636">
        <v>125.72003429492054</v>
      </c>
    </row>
    <row r="41" spans="1:13" ht="14.4" customHeight="1" x14ac:dyDescent="0.3">
      <c r="A41" s="631" t="s">
        <v>542</v>
      </c>
      <c r="B41" s="632" t="s">
        <v>2882</v>
      </c>
      <c r="C41" s="632" t="s">
        <v>2294</v>
      </c>
      <c r="D41" s="632" t="s">
        <v>2124</v>
      </c>
      <c r="E41" s="632" t="s">
        <v>2295</v>
      </c>
      <c r="F41" s="635"/>
      <c r="G41" s="635"/>
      <c r="H41" s="656">
        <v>0</v>
      </c>
      <c r="I41" s="635">
        <v>2</v>
      </c>
      <c r="J41" s="635">
        <v>270.68027216562234</v>
      </c>
      <c r="K41" s="656">
        <v>1</v>
      </c>
      <c r="L41" s="635">
        <v>2</v>
      </c>
      <c r="M41" s="636">
        <v>270.68027216562234</v>
      </c>
    </row>
    <row r="42" spans="1:13" ht="14.4" customHeight="1" x14ac:dyDescent="0.3">
      <c r="A42" s="631" t="s">
        <v>542</v>
      </c>
      <c r="B42" s="632" t="s">
        <v>2882</v>
      </c>
      <c r="C42" s="632" t="s">
        <v>2123</v>
      </c>
      <c r="D42" s="632" t="s">
        <v>2124</v>
      </c>
      <c r="E42" s="632" t="s">
        <v>2883</v>
      </c>
      <c r="F42" s="635"/>
      <c r="G42" s="635"/>
      <c r="H42" s="656">
        <v>0</v>
      </c>
      <c r="I42" s="635">
        <v>7</v>
      </c>
      <c r="J42" s="635">
        <v>330.9499467617992</v>
      </c>
      <c r="K42" s="656">
        <v>1</v>
      </c>
      <c r="L42" s="635">
        <v>7</v>
      </c>
      <c r="M42" s="636">
        <v>330.9499467617992</v>
      </c>
    </row>
    <row r="43" spans="1:13" ht="14.4" customHeight="1" x14ac:dyDescent="0.3">
      <c r="A43" s="631" t="s">
        <v>542</v>
      </c>
      <c r="B43" s="632" t="s">
        <v>2882</v>
      </c>
      <c r="C43" s="632" t="s">
        <v>2127</v>
      </c>
      <c r="D43" s="632" t="s">
        <v>2124</v>
      </c>
      <c r="E43" s="632" t="s">
        <v>2884</v>
      </c>
      <c r="F43" s="635"/>
      <c r="G43" s="635"/>
      <c r="H43" s="656">
        <v>0</v>
      </c>
      <c r="I43" s="635">
        <v>4</v>
      </c>
      <c r="J43" s="635">
        <v>378.48983631663941</v>
      </c>
      <c r="K43" s="656">
        <v>1</v>
      </c>
      <c r="L43" s="635">
        <v>4</v>
      </c>
      <c r="M43" s="636">
        <v>378.48983631663941</v>
      </c>
    </row>
    <row r="44" spans="1:13" ht="14.4" customHeight="1" x14ac:dyDescent="0.3">
      <c r="A44" s="631" t="s">
        <v>542</v>
      </c>
      <c r="B44" s="632" t="s">
        <v>2885</v>
      </c>
      <c r="C44" s="632" t="s">
        <v>2137</v>
      </c>
      <c r="D44" s="632" t="s">
        <v>2481</v>
      </c>
      <c r="E44" s="632" t="s">
        <v>2482</v>
      </c>
      <c r="F44" s="635"/>
      <c r="G44" s="635"/>
      <c r="H44" s="656">
        <v>0</v>
      </c>
      <c r="I44" s="635">
        <v>5</v>
      </c>
      <c r="J44" s="635">
        <v>275.89999999999998</v>
      </c>
      <c r="K44" s="656">
        <v>1</v>
      </c>
      <c r="L44" s="635">
        <v>5</v>
      </c>
      <c r="M44" s="636">
        <v>275.89999999999998</v>
      </c>
    </row>
    <row r="45" spans="1:13" ht="14.4" customHeight="1" x14ac:dyDescent="0.3">
      <c r="A45" s="631" t="s">
        <v>542</v>
      </c>
      <c r="B45" s="632" t="s">
        <v>2886</v>
      </c>
      <c r="C45" s="632" t="s">
        <v>558</v>
      </c>
      <c r="D45" s="632" t="s">
        <v>559</v>
      </c>
      <c r="E45" s="632" t="s">
        <v>552</v>
      </c>
      <c r="F45" s="635">
        <v>2</v>
      </c>
      <c r="G45" s="635">
        <v>402.16000000000008</v>
      </c>
      <c r="H45" s="656">
        <v>1</v>
      </c>
      <c r="I45" s="635"/>
      <c r="J45" s="635"/>
      <c r="K45" s="656">
        <v>0</v>
      </c>
      <c r="L45" s="635">
        <v>2</v>
      </c>
      <c r="M45" s="636">
        <v>402.16000000000008</v>
      </c>
    </row>
    <row r="46" spans="1:13" ht="14.4" customHeight="1" x14ac:dyDescent="0.3">
      <c r="A46" s="631" t="s">
        <v>542</v>
      </c>
      <c r="B46" s="632" t="s">
        <v>2887</v>
      </c>
      <c r="C46" s="632" t="s">
        <v>1242</v>
      </c>
      <c r="D46" s="632" t="s">
        <v>1243</v>
      </c>
      <c r="E46" s="632" t="s">
        <v>1244</v>
      </c>
      <c r="F46" s="635"/>
      <c r="G46" s="635"/>
      <c r="H46" s="656">
        <v>0</v>
      </c>
      <c r="I46" s="635">
        <v>1</v>
      </c>
      <c r="J46" s="635">
        <v>115.09</v>
      </c>
      <c r="K46" s="656">
        <v>1</v>
      </c>
      <c r="L46" s="635">
        <v>1</v>
      </c>
      <c r="M46" s="636">
        <v>115.09</v>
      </c>
    </row>
    <row r="47" spans="1:13" ht="14.4" customHeight="1" x14ac:dyDescent="0.3">
      <c r="A47" s="631" t="s">
        <v>542</v>
      </c>
      <c r="B47" s="632" t="s">
        <v>2888</v>
      </c>
      <c r="C47" s="632" t="s">
        <v>2199</v>
      </c>
      <c r="D47" s="632" t="s">
        <v>2200</v>
      </c>
      <c r="E47" s="632" t="s">
        <v>2201</v>
      </c>
      <c r="F47" s="635"/>
      <c r="G47" s="635"/>
      <c r="H47" s="656">
        <v>0</v>
      </c>
      <c r="I47" s="635">
        <v>3</v>
      </c>
      <c r="J47" s="635">
        <v>239.48998503672257</v>
      </c>
      <c r="K47" s="656">
        <v>1</v>
      </c>
      <c r="L47" s="635">
        <v>3</v>
      </c>
      <c r="M47" s="636">
        <v>239.48998503672257</v>
      </c>
    </row>
    <row r="48" spans="1:13" ht="14.4" customHeight="1" x14ac:dyDescent="0.3">
      <c r="A48" s="631" t="s">
        <v>542</v>
      </c>
      <c r="B48" s="632" t="s">
        <v>2889</v>
      </c>
      <c r="C48" s="632" t="s">
        <v>2186</v>
      </c>
      <c r="D48" s="632" t="s">
        <v>2187</v>
      </c>
      <c r="E48" s="632" t="s">
        <v>1181</v>
      </c>
      <c r="F48" s="635"/>
      <c r="G48" s="635"/>
      <c r="H48" s="656">
        <v>0</v>
      </c>
      <c r="I48" s="635">
        <v>17</v>
      </c>
      <c r="J48" s="635">
        <v>774.89117674125396</v>
      </c>
      <c r="K48" s="656">
        <v>1</v>
      </c>
      <c r="L48" s="635">
        <v>17</v>
      </c>
      <c r="M48" s="636">
        <v>774.89117674125396</v>
      </c>
    </row>
    <row r="49" spans="1:13" ht="14.4" customHeight="1" x14ac:dyDescent="0.3">
      <c r="A49" s="631" t="s">
        <v>542</v>
      </c>
      <c r="B49" s="632" t="s">
        <v>2889</v>
      </c>
      <c r="C49" s="632" t="s">
        <v>2189</v>
      </c>
      <c r="D49" s="632" t="s">
        <v>2190</v>
      </c>
      <c r="E49" s="632" t="s">
        <v>1020</v>
      </c>
      <c r="F49" s="635"/>
      <c r="G49" s="635"/>
      <c r="H49" s="656">
        <v>0</v>
      </c>
      <c r="I49" s="635">
        <v>10</v>
      </c>
      <c r="J49" s="635">
        <v>550.59912786157815</v>
      </c>
      <c r="K49" s="656">
        <v>1</v>
      </c>
      <c r="L49" s="635">
        <v>10</v>
      </c>
      <c r="M49" s="636">
        <v>550.59912786157815</v>
      </c>
    </row>
    <row r="50" spans="1:13" ht="14.4" customHeight="1" x14ac:dyDescent="0.3">
      <c r="A50" s="631" t="s">
        <v>542</v>
      </c>
      <c r="B50" s="632" t="s">
        <v>2890</v>
      </c>
      <c r="C50" s="632" t="s">
        <v>2308</v>
      </c>
      <c r="D50" s="632" t="s">
        <v>2309</v>
      </c>
      <c r="E50" s="632" t="s">
        <v>2310</v>
      </c>
      <c r="F50" s="635"/>
      <c r="G50" s="635"/>
      <c r="H50" s="656">
        <v>0</v>
      </c>
      <c r="I50" s="635">
        <v>11</v>
      </c>
      <c r="J50" s="635">
        <v>285.57994628379572</v>
      </c>
      <c r="K50" s="656">
        <v>1</v>
      </c>
      <c r="L50" s="635">
        <v>11</v>
      </c>
      <c r="M50" s="636">
        <v>285.57994628379572</v>
      </c>
    </row>
    <row r="51" spans="1:13" ht="14.4" customHeight="1" x14ac:dyDescent="0.3">
      <c r="A51" s="631" t="s">
        <v>542</v>
      </c>
      <c r="B51" s="632" t="s">
        <v>2890</v>
      </c>
      <c r="C51" s="632" t="s">
        <v>2312</v>
      </c>
      <c r="D51" s="632" t="s">
        <v>2313</v>
      </c>
      <c r="E51" s="632" t="s">
        <v>1841</v>
      </c>
      <c r="F51" s="635"/>
      <c r="G51" s="635"/>
      <c r="H51" s="656">
        <v>0</v>
      </c>
      <c r="I51" s="635">
        <v>4</v>
      </c>
      <c r="J51" s="635">
        <v>182.27954588751257</v>
      </c>
      <c r="K51" s="656">
        <v>1</v>
      </c>
      <c r="L51" s="635">
        <v>4</v>
      </c>
      <c r="M51" s="636">
        <v>182.27954588751257</v>
      </c>
    </row>
    <row r="52" spans="1:13" ht="14.4" customHeight="1" x14ac:dyDescent="0.3">
      <c r="A52" s="631" t="s">
        <v>542</v>
      </c>
      <c r="B52" s="632" t="s">
        <v>2891</v>
      </c>
      <c r="C52" s="632" t="s">
        <v>1263</v>
      </c>
      <c r="D52" s="632" t="s">
        <v>1264</v>
      </c>
      <c r="E52" s="632" t="s">
        <v>1265</v>
      </c>
      <c r="F52" s="635"/>
      <c r="G52" s="635"/>
      <c r="H52" s="656">
        <v>0</v>
      </c>
      <c r="I52" s="635">
        <v>5</v>
      </c>
      <c r="J52" s="635">
        <v>323.03000000000009</v>
      </c>
      <c r="K52" s="656">
        <v>1</v>
      </c>
      <c r="L52" s="635">
        <v>5</v>
      </c>
      <c r="M52" s="636">
        <v>323.03000000000009</v>
      </c>
    </row>
    <row r="53" spans="1:13" ht="14.4" customHeight="1" x14ac:dyDescent="0.3">
      <c r="A53" s="631" t="s">
        <v>542</v>
      </c>
      <c r="B53" s="632" t="s">
        <v>2891</v>
      </c>
      <c r="C53" s="632" t="s">
        <v>1260</v>
      </c>
      <c r="D53" s="632" t="s">
        <v>1257</v>
      </c>
      <c r="E53" s="632" t="s">
        <v>1261</v>
      </c>
      <c r="F53" s="635"/>
      <c r="G53" s="635"/>
      <c r="H53" s="656">
        <v>0</v>
      </c>
      <c r="I53" s="635">
        <v>7</v>
      </c>
      <c r="J53" s="635">
        <v>253.88999985055608</v>
      </c>
      <c r="K53" s="656">
        <v>1</v>
      </c>
      <c r="L53" s="635">
        <v>7</v>
      </c>
      <c r="M53" s="636">
        <v>253.88999985055608</v>
      </c>
    </row>
    <row r="54" spans="1:13" ht="14.4" customHeight="1" x14ac:dyDescent="0.3">
      <c r="A54" s="631" t="s">
        <v>542</v>
      </c>
      <c r="B54" s="632" t="s">
        <v>2892</v>
      </c>
      <c r="C54" s="632" t="s">
        <v>2465</v>
      </c>
      <c r="D54" s="632" t="s">
        <v>2466</v>
      </c>
      <c r="E54" s="632" t="s">
        <v>1265</v>
      </c>
      <c r="F54" s="635"/>
      <c r="G54" s="635"/>
      <c r="H54" s="656">
        <v>0</v>
      </c>
      <c r="I54" s="635">
        <v>15</v>
      </c>
      <c r="J54" s="635">
        <v>630.85032520817106</v>
      </c>
      <c r="K54" s="656">
        <v>1</v>
      </c>
      <c r="L54" s="635">
        <v>15</v>
      </c>
      <c r="M54" s="636">
        <v>630.85032520817106</v>
      </c>
    </row>
    <row r="55" spans="1:13" ht="14.4" customHeight="1" x14ac:dyDescent="0.3">
      <c r="A55" s="631" t="s">
        <v>542</v>
      </c>
      <c r="B55" s="632" t="s">
        <v>2892</v>
      </c>
      <c r="C55" s="632" t="s">
        <v>2383</v>
      </c>
      <c r="D55" s="632" t="s">
        <v>2384</v>
      </c>
      <c r="E55" s="632" t="s">
        <v>2385</v>
      </c>
      <c r="F55" s="635"/>
      <c r="G55" s="635"/>
      <c r="H55" s="656">
        <v>0</v>
      </c>
      <c r="I55" s="635">
        <v>12</v>
      </c>
      <c r="J55" s="635">
        <v>498.71999291456171</v>
      </c>
      <c r="K55" s="656">
        <v>1</v>
      </c>
      <c r="L55" s="635">
        <v>12</v>
      </c>
      <c r="M55" s="636">
        <v>498.71999291456171</v>
      </c>
    </row>
    <row r="56" spans="1:13" ht="14.4" customHeight="1" x14ac:dyDescent="0.3">
      <c r="A56" s="631" t="s">
        <v>542</v>
      </c>
      <c r="B56" s="632" t="s">
        <v>2893</v>
      </c>
      <c r="C56" s="632" t="s">
        <v>566</v>
      </c>
      <c r="D56" s="632" t="s">
        <v>2894</v>
      </c>
      <c r="E56" s="632" t="s">
        <v>2895</v>
      </c>
      <c r="F56" s="635">
        <v>4</v>
      </c>
      <c r="G56" s="635">
        <v>624.79999999999995</v>
      </c>
      <c r="H56" s="656">
        <v>1</v>
      </c>
      <c r="I56" s="635"/>
      <c r="J56" s="635"/>
      <c r="K56" s="656">
        <v>0</v>
      </c>
      <c r="L56" s="635">
        <v>4</v>
      </c>
      <c r="M56" s="636">
        <v>624.79999999999995</v>
      </c>
    </row>
    <row r="57" spans="1:13" ht="14.4" customHeight="1" x14ac:dyDescent="0.3">
      <c r="A57" s="631" t="s">
        <v>542</v>
      </c>
      <c r="B57" s="632" t="s">
        <v>2896</v>
      </c>
      <c r="C57" s="632" t="s">
        <v>2348</v>
      </c>
      <c r="D57" s="632" t="s">
        <v>2897</v>
      </c>
      <c r="E57" s="632" t="s">
        <v>2898</v>
      </c>
      <c r="F57" s="635"/>
      <c r="G57" s="635"/>
      <c r="H57" s="656">
        <v>0</v>
      </c>
      <c r="I57" s="635">
        <v>1</v>
      </c>
      <c r="J57" s="635">
        <v>28.039999999999985</v>
      </c>
      <c r="K57" s="656">
        <v>1</v>
      </c>
      <c r="L57" s="635">
        <v>1</v>
      </c>
      <c r="M57" s="636">
        <v>28.039999999999985</v>
      </c>
    </row>
    <row r="58" spans="1:13" ht="14.4" customHeight="1" x14ac:dyDescent="0.3">
      <c r="A58" s="631" t="s">
        <v>542</v>
      </c>
      <c r="B58" s="632" t="s">
        <v>2899</v>
      </c>
      <c r="C58" s="632" t="s">
        <v>2315</v>
      </c>
      <c r="D58" s="632" t="s">
        <v>2316</v>
      </c>
      <c r="E58" s="632" t="s">
        <v>552</v>
      </c>
      <c r="F58" s="635"/>
      <c r="G58" s="635"/>
      <c r="H58" s="656">
        <v>0</v>
      </c>
      <c r="I58" s="635">
        <v>6</v>
      </c>
      <c r="J58" s="635">
        <v>392.7600827808144</v>
      </c>
      <c r="K58" s="656">
        <v>1</v>
      </c>
      <c r="L58" s="635">
        <v>6</v>
      </c>
      <c r="M58" s="636">
        <v>392.7600827808144</v>
      </c>
    </row>
    <row r="59" spans="1:13" ht="14.4" customHeight="1" x14ac:dyDescent="0.3">
      <c r="A59" s="631" t="s">
        <v>542</v>
      </c>
      <c r="B59" s="632" t="s">
        <v>2899</v>
      </c>
      <c r="C59" s="632" t="s">
        <v>2387</v>
      </c>
      <c r="D59" s="632" t="s">
        <v>2388</v>
      </c>
      <c r="E59" s="632" t="s">
        <v>2389</v>
      </c>
      <c r="F59" s="635"/>
      <c r="G59" s="635"/>
      <c r="H59" s="656">
        <v>0</v>
      </c>
      <c r="I59" s="635">
        <v>2</v>
      </c>
      <c r="J59" s="635">
        <v>232.21263562981039</v>
      </c>
      <c r="K59" s="656">
        <v>1</v>
      </c>
      <c r="L59" s="635">
        <v>2</v>
      </c>
      <c r="M59" s="636">
        <v>232.21263562981039</v>
      </c>
    </row>
    <row r="60" spans="1:13" ht="14.4" customHeight="1" x14ac:dyDescent="0.3">
      <c r="A60" s="631" t="s">
        <v>542</v>
      </c>
      <c r="B60" s="632" t="s">
        <v>2900</v>
      </c>
      <c r="C60" s="632" t="s">
        <v>2106</v>
      </c>
      <c r="D60" s="632" t="s">
        <v>2107</v>
      </c>
      <c r="E60" s="632" t="s">
        <v>2108</v>
      </c>
      <c r="F60" s="635"/>
      <c r="G60" s="635"/>
      <c r="H60" s="656">
        <v>0</v>
      </c>
      <c r="I60" s="635">
        <v>19</v>
      </c>
      <c r="J60" s="635">
        <v>350.69987859939187</v>
      </c>
      <c r="K60" s="656">
        <v>1</v>
      </c>
      <c r="L60" s="635">
        <v>19</v>
      </c>
      <c r="M60" s="636">
        <v>350.69987859939187</v>
      </c>
    </row>
    <row r="61" spans="1:13" ht="14.4" customHeight="1" x14ac:dyDescent="0.3">
      <c r="A61" s="631" t="s">
        <v>542</v>
      </c>
      <c r="B61" s="632" t="s">
        <v>2900</v>
      </c>
      <c r="C61" s="632" t="s">
        <v>2109</v>
      </c>
      <c r="D61" s="632" t="s">
        <v>2110</v>
      </c>
      <c r="E61" s="632" t="s">
        <v>2111</v>
      </c>
      <c r="F61" s="635"/>
      <c r="G61" s="635"/>
      <c r="H61" s="656">
        <v>0</v>
      </c>
      <c r="I61" s="635">
        <v>3</v>
      </c>
      <c r="J61" s="635">
        <v>73.17</v>
      </c>
      <c r="K61" s="656">
        <v>1</v>
      </c>
      <c r="L61" s="635">
        <v>3</v>
      </c>
      <c r="M61" s="636">
        <v>73.17</v>
      </c>
    </row>
    <row r="62" spans="1:13" ht="14.4" customHeight="1" x14ac:dyDescent="0.3">
      <c r="A62" s="631" t="s">
        <v>542</v>
      </c>
      <c r="B62" s="632" t="s">
        <v>2900</v>
      </c>
      <c r="C62" s="632" t="s">
        <v>2217</v>
      </c>
      <c r="D62" s="632" t="s">
        <v>2901</v>
      </c>
      <c r="E62" s="632" t="s">
        <v>1261</v>
      </c>
      <c r="F62" s="635"/>
      <c r="G62" s="635"/>
      <c r="H62" s="656">
        <v>0</v>
      </c>
      <c r="I62" s="635">
        <v>14</v>
      </c>
      <c r="J62" s="635">
        <v>708.37</v>
      </c>
      <c r="K62" s="656">
        <v>1</v>
      </c>
      <c r="L62" s="635">
        <v>14</v>
      </c>
      <c r="M62" s="636">
        <v>708.37</v>
      </c>
    </row>
    <row r="63" spans="1:13" ht="14.4" customHeight="1" x14ac:dyDescent="0.3">
      <c r="A63" s="631" t="s">
        <v>542</v>
      </c>
      <c r="B63" s="632" t="s">
        <v>2902</v>
      </c>
      <c r="C63" s="632" t="s">
        <v>1609</v>
      </c>
      <c r="D63" s="632" t="s">
        <v>2903</v>
      </c>
      <c r="E63" s="632" t="s">
        <v>2904</v>
      </c>
      <c r="F63" s="635"/>
      <c r="G63" s="635"/>
      <c r="H63" s="656">
        <v>0</v>
      </c>
      <c r="I63" s="635">
        <v>1</v>
      </c>
      <c r="J63" s="635">
        <v>96.92</v>
      </c>
      <c r="K63" s="656">
        <v>1</v>
      </c>
      <c r="L63" s="635">
        <v>1</v>
      </c>
      <c r="M63" s="636">
        <v>96.92</v>
      </c>
    </row>
    <row r="64" spans="1:13" ht="14.4" customHeight="1" x14ac:dyDescent="0.3">
      <c r="A64" s="631" t="s">
        <v>542</v>
      </c>
      <c r="B64" s="632" t="s">
        <v>2905</v>
      </c>
      <c r="C64" s="632" t="s">
        <v>2288</v>
      </c>
      <c r="D64" s="632" t="s">
        <v>2289</v>
      </c>
      <c r="E64" s="632" t="s">
        <v>1058</v>
      </c>
      <c r="F64" s="635"/>
      <c r="G64" s="635"/>
      <c r="H64" s="656">
        <v>0</v>
      </c>
      <c r="I64" s="635">
        <v>5</v>
      </c>
      <c r="J64" s="635">
        <v>490.86097816082429</v>
      </c>
      <c r="K64" s="656">
        <v>1</v>
      </c>
      <c r="L64" s="635">
        <v>5</v>
      </c>
      <c r="M64" s="636">
        <v>490.86097816082429</v>
      </c>
    </row>
    <row r="65" spans="1:13" ht="14.4" customHeight="1" x14ac:dyDescent="0.3">
      <c r="A65" s="631" t="s">
        <v>542</v>
      </c>
      <c r="B65" s="632" t="s">
        <v>2906</v>
      </c>
      <c r="C65" s="632" t="s">
        <v>2257</v>
      </c>
      <c r="D65" s="632" t="s">
        <v>2258</v>
      </c>
      <c r="E65" s="632" t="s">
        <v>1058</v>
      </c>
      <c r="F65" s="635"/>
      <c r="G65" s="635"/>
      <c r="H65" s="656">
        <v>0</v>
      </c>
      <c r="I65" s="635">
        <v>1</v>
      </c>
      <c r="J65" s="635">
        <v>156.11000000000004</v>
      </c>
      <c r="K65" s="656">
        <v>1</v>
      </c>
      <c r="L65" s="635">
        <v>1</v>
      </c>
      <c r="M65" s="636">
        <v>156.11000000000004</v>
      </c>
    </row>
    <row r="66" spans="1:13" ht="14.4" customHeight="1" x14ac:dyDescent="0.3">
      <c r="A66" s="631" t="s">
        <v>542</v>
      </c>
      <c r="B66" s="632" t="s">
        <v>2906</v>
      </c>
      <c r="C66" s="632" t="s">
        <v>2490</v>
      </c>
      <c r="D66" s="632" t="s">
        <v>2258</v>
      </c>
      <c r="E66" s="632" t="s">
        <v>2491</v>
      </c>
      <c r="F66" s="635"/>
      <c r="G66" s="635"/>
      <c r="H66" s="656">
        <v>0</v>
      </c>
      <c r="I66" s="635">
        <v>1</v>
      </c>
      <c r="J66" s="635">
        <v>252.41</v>
      </c>
      <c r="K66" s="656">
        <v>1</v>
      </c>
      <c r="L66" s="635">
        <v>1</v>
      </c>
      <c r="M66" s="636">
        <v>252.41</v>
      </c>
    </row>
    <row r="67" spans="1:13" ht="14.4" customHeight="1" x14ac:dyDescent="0.3">
      <c r="A67" s="631" t="s">
        <v>542</v>
      </c>
      <c r="B67" s="632" t="s">
        <v>2907</v>
      </c>
      <c r="C67" s="632" t="s">
        <v>2372</v>
      </c>
      <c r="D67" s="632" t="s">
        <v>2908</v>
      </c>
      <c r="E67" s="632" t="s">
        <v>2909</v>
      </c>
      <c r="F67" s="635"/>
      <c r="G67" s="635"/>
      <c r="H67" s="656">
        <v>0</v>
      </c>
      <c r="I67" s="635">
        <v>2</v>
      </c>
      <c r="J67" s="635">
        <v>134.74000000000004</v>
      </c>
      <c r="K67" s="656">
        <v>1</v>
      </c>
      <c r="L67" s="635">
        <v>2</v>
      </c>
      <c r="M67" s="636">
        <v>134.74000000000004</v>
      </c>
    </row>
    <row r="68" spans="1:13" ht="14.4" customHeight="1" x14ac:dyDescent="0.3">
      <c r="A68" s="631" t="s">
        <v>542</v>
      </c>
      <c r="B68" s="632" t="s">
        <v>2907</v>
      </c>
      <c r="C68" s="632" t="s">
        <v>2284</v>
      </c>
      <c r="D68" s="632" t="s">
        <v>2285</v>
      </c>
      <c r="E68" s="632" t="s">
        <v>2286</v>
      </c>
      <c r="F68" s="635"/>
      <c r="G68" s="635"/>
      <c r="H68" s="656">
        <v>0</v>
      </c>
      <c r="I68" s="635">
        <v>11</v>
      </c>
      <c r="J68" s="635">
        <v>1128.8493660161782</v>
      </c>
      <c r="K68" s="656">
        <v>1</v>
      </c>
      <c r="L68" s="635">
        <v>11</v>
      </c>
      <c r="M68" s="636">
        <v>1128.8493660161782</v>
      </c>
    </row>
    <row r="69" spans="1:13" ht="14.4" customHeight="1" x14ac:dyDescent="0.3">
      <c r="A69" s="631" t="s">
        <v>542</v>
      </c>
      <c r="B69" s="632" t="s">
        <v>2910</v>
      </c>
      <c r="C69" s="632" t="s">
        <v>2351</v>
      </c>
      <c r="D69" s="632" t="s">
        <v>2352</v>
      </c>
      <c r="E69" s="632" t="s">
        <v>2353</v>
      </c>
      <c r="F69" s="635"/>
      <c r="G69" s="635"/>
      <c r="H69" s="656">
        <v>0</v>
      </c>
      <c r="I69" s="635">
        <v>4</v>
      </c>
      <c r="J69" s="635">
        <v>431.53981337879304</v>
      </c>
      <c r="K69" s="656">
        <v>1</v>
      </c>
      <c r="L69" s="635">
        <v>4</v>
      </c>
      <c r="M69" s="636">
        <v>431.53981337879304</v>
      </c>
    </row>
    <row r="70" spans="1:13" ht="14.4" customHeight="1" x14ac:dyDescent="0.3">
      <c r="A70" s="631" t="s">
        <v>542</v>
      </c>
      <c r="B70" s="632" t="s">
        <v>2911</v>
      </c>
      <c r="C70" s="632" t="s">
        <v>2134</v>
      </c>
      <c r="D70" s="632" t="s">
        <v>2135</v>
      </c>
      <c r="E70" s="632" t="s">
        <v>1221</v>
      </c>
      <c r="F70" s="635"/>
      <c r="G70" s="635"/>
      <c r="H70" s="656">
        <v>0</v>
      </c>
      <c r="I70" s="635">
        <v>2</v>
      </c>
      <c r="J70" s="635">
        <v>168.7001990350449</v>
      </c>
      <c r="K70" s="656">
        <v>1</v>
      </c>
      <c r="L70" s="635">
        <v>2</v>
      </c>
      <c r="M70" s="636">
        <v>168.7001990350449</v>
      </c>
    </row>
    <row r="71" spans="1:13" ht="14.4" customHeight="1" x14ac:dyDescent="0.3">
      <c r="A71" s="631" t="s">
        <v>542</v>
      </c>
      <c r="B71" s="632" t="s">
        <v>2912</v>
      </c>
      <c r="C71" s="632" t="s">
        <v>2318</v>
      </c>
      <c r="D71" s="632" t="s">
        <v>2319</v>
      </c>
      <c r="E71" s="632" t="s">
        <v>1194</v>
      </c>
      <c r="F71" s="635"/>
      <c r="G71" s="635"/>
      <c r="H71" s="656">
        <v>0</v>
      </c>
      <c r="I71" s="635">
        <v>3</v>
      </c>
      <c r="J71" s="635">
        <v>191.99998800388633</v>
      </c>
      <c r="K71" s="656">
        <v>1</v>
      </c>
      <c r="L71" s="635">
        <v>3</v>
      </c>
      <c r="M71" s="636">
        <v>191.99998800388633</v>
      </c>
    </row>
    <row r="72" spans="1:13" ht="14.4" customHeight="1" x14ac:dyDescent="0.3">
      <c r="A72" s="631" t="s">
        <v>542</v>
      </c>
      <c r="B72" s="632" t="s">
        <v>2913</v>
      </c>
      <c r="C72" s="632" t="s">
        <v>2376</v>
      </c>
      <c r="D72" s="632" t="s">
        <v>2377</v>
      </c>
      <c r="E72" s="632" t="s">
        <v>2378</v>
      </c>
      <c r="F72" s="635"/>
      <c r="G72" s="635"/>
      <c r="H72" s="656">
        <v>0</v>
      </c>
      <c r="I72" s="635">
        <v>1</v>
      </c>
      <c r="J72" s="635">
        <v>236.47215736631074</v>
      </c>
      <c r="K72" s="656">
        <v>1</v>
      </c>
      <c r="L72" s="635">
        <v>1</v>
      </c>
      <c r="M72" s="636">
        <v>236.47215736631074</v>
      </c>
    </row>
    <row r="73" spans="1:13" ht="14.4" customHeight="1" x14ac:dyDescent="0.3">
      <c r="A73" s="631" t="s">
        <v>542</v>
      </c>
      <c r="B73" s="632" t="s">
        <v>2913</v>
      </c>
      <c r="C73" s="632" t="s">
        <v>2266</v>
      </c>
      <c r="D73" s="632" t="s">
        <v>2392</v>
      </c>
      <c r="E73" s="632" t="s">
        <v>1020</v>
      </c>
      <c r="F73" s="635"/>
      <c r="G73" s="635"/>
      <c r="H73" s="656">
        <v>0</v>
      </c>
      <c r="I73" s="635">
        <v>6</v>
      </c>
      <c r="J73" s="635">
        <v>293.85000000000002</v>
      </c>
      <c r="K73" s="656">
        <v>1</v>
      </c>
      <c r="L73" s="635">
        <v>6</v>
      </c>
      <c r="M73" s="636">
        <v>293.85000000000002</v>
      </c>
    </row>
    <row r="74" spans="1:13" ht="14.4" customHeight="1" x14ac:dyDescent="0.3">
      <c r="A74" s="631" t="s">
        <v>542</v>
      </c>
      <c r="B74" s="632" t="s">
        <v>2913</v>
      </c>
      <c r="C74" s="632" t="s">
        <v>2391</v>
      </c>
      <c r="D74" s="632" t="s">
        <v>2392</v>
      </c>
      <c r="E74" s="632" t="s">
        <v>1997</v>
      </c>
      <c r="F74" s="635"/>
      <c r="G74" s="635"/>
      <c r="H74" s="656">
        <v>0</v>
      </c>
      <c r="I74" s="635">
        <v>2</v>
      </c>
      <c r="J74" s="635">
        <v>326.62</v>
      </c>
      <c r="K74" s="656">
        <v>1</v>
      </c>
      <c r="L74" s="635">
        <v>2</v>
      </c>
      <c r="M74" s="636">
        <v>326.62</v>
      </c>
    </row>
    <row r="75" spans="1:13" ht="14.4" customHeight="1" x14ac:dyDescent="0.3">
      <c r="A75" s="631" t="s">
        <v>542</v>
      </c>
      <c r="B75" s="632" t="s">
        <v>2913</v>
      </c>
      <c r="C75" s="632" t="s">
        <v>2269</v>
      </c>
      <c r="D75" s="632" t="s">
        <v>2274</v>
      </c>
      <c r="E75" s="632" t="s">
        <v>1194</v>
      </c>
      <c r="F75" s="635"/>
      <c r="G75" s="635"/>
      <c r="H75" s="656">
        <v>0</v>
      </c>
      <c r="I75" s="635">
        <v>12</v>
      </c>
      <c r="J75" s="635">
        <v>1175.76</v>
      </c>
      <c r="K75" s="656">
        <v>1</v>
      </c>
      <c r="L75" s="635">
        <v>12</v>
      </c>
      <c r="M75" s="636">
        <v>1175.76</v>
      </c>
    </row>
    <row r="76" spans="1:13" ht="14.4" customHeight="1" x14ac:dyDescent="0.3">
      <c r="A76" s="631" t="s">
        <v>542</v>
      </c>
      <c r="B76" s="632" t="s">
        <v>2913</v>
      </c>
      <c r="C76" s="632" t="s">
        <v>2273</v>
      </c>
      <c r="D76" s="632" t="s">
        <v>2274</v>
      </c>
      <c r="E76" s="632" t="s">
        <v>1688</v>
      </c>
      <c r="F76" s="635"/>
      <c r="G76" s="635"/>
      <c r="H76" s="656">
        <v>0</v>
      </c>
      <c r="I76" s="635">
        <v>5</v>
      </c>
      <c r="J76" s="635">
        <v>1656.56</v>
      </c>
      <c r="K76" s="656">
        <v>1</v>
      </c>
      <c r="L76" s="635">
        <v>5</v>
      </c>
      <c r="M76" s="636">
        <v>1656.56</v>
      </c>
    </row>
    <row r="77" spans="1:13" ht="14.4" customHeight="1" x14ac:dyDescent="0.3">
      <c r="A77" s="631" t="s">
        <v>542</v>
      </c>
      <c r="B77" s="632" t="s">
        <v>2913</v>
      </c>
      <c r="C77" s="632" t="s">
        <v>2359</v>
      </c>
      <c r="D77" s="632" t="s">
        <v>2363</v>
      </c>
      <c r="E77" s="632" t="s">
        <v>2914</v>
      </c>
      <c r="F77" s="635"/>
      <c r="G77" s="635"/>
      <c r="H77" s="656">
        <v>0</v>
      </c>
      <c r="I77" s="635">
        <v>3</v>
      </c>
      <c r="J77" s="635">
        <v>454.91999999999985</v>
      </c>
      <c r="K77" s="656">
        <v>1</v>
      </c>
      <c r="L77" s="635">
        <v>3</v>
      </c>
      <c r="M77" s="636">
        <v>454.91999999999985</v>
      </c>
    </row>
    <row r="78" spans="1:13" ht="14.4" customHeight="1" x14ac:dyDescent="0.3">
      <c r="A78" s="631" t="s">
        <v>542</v>
      </c>
      <c r="B78" s="632" t="s">
        <v>2913</v>
      </c>
      <c r="C78" s="632" t="s">
        <v>2362</v>
      </c>
      <c r="D78" s="632" t="s">
        <v>2363</v>
      </c>
      <c r="E78" s="632" t="s">
        <v>2915</v>
      </c>
      <c r="F78" s="635"/>
      <c r="G78" s="635"/>
      <c r="H78" s="656">
        <v>0</v>
      </c>
      <c r="I78" s="635">
        <v>1</v>
      </c>
      <c r="J78" s="635">
        <v>512.08169053765369</v>
      </c>
      <c r="K78" s="656">
        <v>1</v>
      </c>
      <c r="L78" s="635">
        <v>1</v>
      </c>
      <c r="M78" s="636">
        <v>512.08169053765369</v>
      </c>
    </row>
    <row r="79" spans="1:13" ht="14.4" customHeight="1" x14ac:dyDescent="0.3">
      <c r="A79" s="631" t="s">
        <v>542</v>
      </c>
      <c r="B79" s="632" t="s">
        <v>2916</v>
      </c>
      <c r="C79" s="632" t="s">
        <v>2297</v>
      </c>
      <c r="D79" s="632" t="s">
        <v>2298</v>
      </c>
      <c r="E79" s="632" t="s">
        <v>1194</v>
      </c>
      <c r="F79" s="635"/>
      <c r="G79" s="635"/>
      <c r="H79" s="656">
        <v>0</v>
      </c>
      <c r="I79" s="635">
        <v>9</v>
      </c>
      <c r="J79" s="635">
        <v>1363.2551708162005</v>
      </c>
      <c r="K79" s="656">
        <v>1</v>
      </c>
      <c r="L79" s="635">
        <v>9</v>
      </c>
      <c r="M79" s="636">
        <v>1363.2551708162005</v>
      </c>
    </row>
    <row r="80" spans="1:13" ht="14.4" customHeight="1" x14ac:dyDescent="0.3">
      <c r="A80" s="631" t="s">
        <v>542</v>
      </c>
      <c r="B80" s="632" t="s">
        <v>2917</v>
      </c>
      <c r="C80" s="632" t="s">
        <v>2220</v>
      </c>
      <c r="D80" s="632" t="s">
        <v>2221</v>
      </c>
      <c r="E80" s="632" t="s">
        <v>2918</v>
      </c>
      <c r="F80" s="635"/>
      <c r="G80" s="635"/>
      <c r="H80" s="656">
        <v>0</v>
      </c>
      <c r="I80" s="635">
        <v>1</v>
      </c>
      <c r="J80" s="635">
        <v>171.96</v>
      </c>
      <c r="K80" s="656">
        <v>1</v>
      </c>
      <c r="L80" s="635">
        <v>1</v>
      </c>
      <c r="M80" s="636">
        <v>171.96</v>
      </c>
    </row>
    <row r="81" spans="1:13" ht="14.4" customHeight="1" x14ac:dyDescent="0.3">
      <c r="A81" s="631" t="s">
        <v>542</v>
      </c>
      <c r="B81" s="632" t="s">
        <v>2919</v>
      </c>
      <c r="C81" s="632" t="s">
        <v>2416</v>
      </c>
      <c r="D81" s="632" t="s">
        <v>2417</v>
      </c>
      <c r="E81" s="632" t="s">
        <v>1396</v>
      </c>
      <c r="F81" s="635"/>
      <c r="G81" s="635"/>
      <c r="H81" s="656">
        <v>0</v>
      </c>
      <c r="I81" s="635">
        <v>1</v>
      </c>
      <c r="J81" s="635">
        <v>609.32999999999993</v>
      </c>
      <c r="K81" s="656">
        <v>1</v>
      </c>
      <c r="L81" s="635">
        <v>1</v>
      </c>
      <c r="M81" s="636">
        <v>609.32999999999993</v>
      </c>
    </row>
    <row r="82" spans="1:13" ht="14.4" customHeight="1" x14ac:dyDescent="0.3">
      <c r="A82" s="631" t="s">
        <v>542</v>
      </c>
      <c r="B82" s="632" t="s">
        <v>2920</v>
      </c>
      <c r="C82" s="632" t="s">
        <v>2130</v>
      </c>
      <c r="D82" s="632" t="s">
        <v>2131</v>
      </c>
      <c r="E82" s="632" t="s">
        <v>2921</v>
      </c>
      <c r="F82" s="635"/>
      <c r="G82" s="635"/>
      <c r="H82" s="656">
        <v>0</v>
      </c>
      <c r="I82" s="635">
        <v>4</v>
      </c>
      <c r="J82" s="635">
        <v>492.68054843522737</v>
      </c>
      <c r="K82" s="656">
        <v>1</v>
      </c>
      <c r="L82" s="635">
        <v>4</v>
      </c>
      <c r="M82" s="636">
        <v>492.68054843522737</v>
      </c>
    </row>
    <row r="83" spans="1:13" ht="14.4" customHeight="1" x14ac:dyDescent="0.3">
      <c r="A83" s="631" t="s">
        <v>542</v>
      </c>
      <c r="B83" s="632" t="s">
        <v>2922</v>
      </c>
      <c r="C83" s="632" t="s">
        <v>2461</v>
      </c>
      <c r="D83" s="632" t="s">
        <v>2462</v>
      </c>
      <c r="E83" s="632" t="s">
        <v>2463</v>
      </c>
      <c r="F83" s="635"/>
      <c r="G83" s="635"/>
      <c r="H83" s="656">
        <v>0</v>
      </c>
      <c r="I83" s="635">
        <v>2</v>
      </c>
      <c r="J83" s="635">
        <v>1100.1506776596452</v>
      </c>
      <c r="K83" s="656">
        <v>1</v>
      </c>
      <c r="L83" s="635">
        <v>2</v>
      </c>
      <c r="M83" s="636">
        <v>1100.1506776596452</v>
      </c>
    </row>
    <row r="84" spans="1:13" ht="14.4" customHeight="1" x14ac:dyDescent="0.3">
      <c r="A84" s="631" t="s">
        <v>542</v>
      </c>
      <c r="B84" s="632" t="s">
        <v>2923</v>
      </c>
      <c r="C84" s="632" t="s">
        <v>2175</v>
      </c>
      <c r="D84" s="632" t="s">
        <v>2176</v>
      </c>
      <c r="E84" s="632" t="s">
        <v>552</v>
      </c>
      <c r="F84" s="635"/>
      <c r="G84" s="635"/>
      <c r="H84" s="656">
        <v>0</v>
      </c>
      <c r="I84" s="635">
        <v>3</v>
      </c>
      <c r="J84" s="635">
        <v>146.82000000000002</v>
      </c>
      <c r="K84" s="656">
        <v>1</v>
      </c>
      <c r="L84" s="635">
        <v>3</v>
      </c>
      <c r="M84" s="636">
        <v>146.82000000000002</v>
      </c>
    </row>
    <row r="85" spans="1:13" ht="14.4" customHeight="1" x14ac:dyDescent="0.3">
      <c r="A85" s="631" t="s">
        <v>542</v>
      </c>
      <c r="B85" s="632" t="s">
        <v>2923</v>
      </c>
      <c r="C85" s="632" t="s">
        <v>2430</v>
      </c>
      <c r="D85" s="632" t="s">
        <v>2924</v>
      </c>
      <c r="E85" s="632" t="s">
        <v>2925</v>
      </c>
      <c r="F85" s="635"/>
      <c r="G85" s="635"/>
      <c r="H85" s="656">
        <v>0</v>
      </c>
      <c r="I85" s="635">
        <v>2</v>
      </c>
      <c r="J85" s="635">
        <v>134.01999999999995</v>
      </c>
      <c r="K85" s="656">
        <v>1</v>
      </c>
      <c r="L85" s="635">
        <v>2</v>
      </c>
      <c r="M85" s="636">
        <v>134.01999999999995</v>
      </c>
    </row>
    <row r="86" spans="1:13" ht="14.4" customHeight="1" x14ac:dyDescent="0.3">
      <c r="A86" s="631" t="s">
        <v>542</v>
      </c>
      <c r="B86" s="632" t="s">
        <v>2926</v>
      </c>
      <c r="C86" s="632" t="s">
        <v>595</v>
      </c>
      <c r="D86" s="632" t="s">
        <v>596</v>
      </c>
      <c r="E86" s="632" t="s">
        <v>597</v>
      </c>
      <c r="F86" s="635">
        <v>2</v>
      </c>
      <c r="G86" s="635">
        <v>164.8396476616727</v>
      </c>
      <c r="H86" s="656">
        <v>1</v>
      </c>
      <c r="I86" s="635"/>
      <c r="J86" s="635"/>
      <c r="K86" s="656">
        <v>0</v>
      </c>
      <c r="L86" s="635">
        <v>2</v>
      </c>
      <c r="M86" s="636">
        <v>164.8396476616727</v>
      </c>
    </row>
    <row r="87" spans="1:13" ht="14.4" customHeight="1" x14ac:dyDescent="0.3">
      <c r="A87" s="631" t="s">
        <v>542</v>
      </c>
      <c r="B87" s="632" t="s">
        <v>2926</v>
      </c>
      <c r="C87" s="632" t="s">
        <v>592</v>
      </c>
      <c r="D87" s="632" t="s">
        <v>593</v>
      </c>
      <c r="E87" s="632" t="s">
        <v>594</v>
      </c>
      <c r="F87" s="635">
        <v>4</v>
      </c>
      <c r="G87" s="635">
        <v>199.38</v>
      </c>
      <c r="H87" s="656">
        <v>1</v>
      </c>
      <c r="I87" s="635"/>
      <c r="J87" s="635"/>
      <c r="K87" s="656">
        <v>0</v>
      </c>
      <c r="L87" s="635">
        <v>4</v>
      </c>
      <c r="M87" s="636">
        <v>199.38</v>
      </c>
    </row>
    <row r="88" spans="1:13" ht="14.4" customHeight="1" x14ac:dyDescent="0.3">
      <c r="A88" s="631" t="s">
        <v>542</v>
      </c>
      <c r="B88" s="632" t="s">
        <v>2926</v>
      </c>
      <c r="C88" s="632" t="s">
        <v>2183</v>
      </c>
      <c r="D88" s="632" t="s">
        <v>2184</v>
      </c>
      <c r="E88" s="632" t="s">
        <v>2927</v>
      </c>
      <c r="F88" s="635"/>
      <c r="G88" s="635"/>
      <c r="H88" s="656">
        <v>0</v>
      </c>
      <c r="I88" s="635">
        <v>2</v>
      </c>
      <c r="J88" s="635">
        <v>124.10004896312699</v>
      </c>
      <c r="K88" s="656">
        <v>1</v>
      </c>
      <c r="L88" s="635">
        <v>2</v>
      </c>
      <c r="M88" s="636">
        <v>124.10004896312699</v>
      </c>
    </row>
    <row r="89" spans="1:13" ht="14.4" customHeight="1" x14ac:dyDescent="0.3">
      <c r="A89" s="631" t="s">
        <v>542</v>
      </c>
      <c r="B89" s="632" t="s">
        <v>2928</v>
      </c>
      <c r="C89" s="632" t="s">
        <v>2662</v>
      </c>
      <c r="D89" s="632" t="s">
        <v>2557</v>
      </c>
      <c r="E89" s="632" t="s">
        <v>2663</v>
      </c>
      <c r="F89" s="635"/>
      <c r="G89" s="635"/>
      <c r="H89" s="656">
        <v>0</v>
      </c>
      <c r="I89" s="635">
        <v>-15</v>
      </c>
      <c r="J89" s="635">
        <v>-687.75</v>
      </c>
      <c r="K89" s="656">
        <v>1</v>
      </c>
      <c r="L89" s="635">
        <v>-15</v>
      </c>
      <c r="M89" s="636">
        <v>-687.75</v>
      </c>
    </row>
    <row r="90" spans="1:13" ht="14.4" customHeight="1" x14ac:dyDescent="0.3">
      <c r="A90" s="631" t="s">
        <v>542</v>
      </c>
      <c r="B90" s="632" t="s">
        <v>2929</v>
      </c>
      <c r="C90" s="632" t="s">
        <v>2654</v>
      </c>
      <c r="D90" s="632" t="s">
        <v>2930</v>
      </c>
      <c r="E90" s="632" t="s">
        <v>2931</v>
      </c>
      <c r="F90" s="635"/>
      <c r="G90" s="635"/>
      <c r="H90" s="656">
        <v>0</v>
      </c>
      <c r="I90" s="635">
        <v>57</v>
      </c>
      <c r="J90" s="635">
        <v>8424.7712343255098</v>
      </c>
      <c r="K90" s="656">
        <v>1</v>
      </c>
      <c r="L90" s="635">
        <v>57</v>
      </c>
      <c r="M90" s="636">
        <v>8424.7712343255098</v>
      </c>
    </row>
    <row r="91" spans="1:13" ht="14.4" customHeight="1" x14ac:dyDescent="0.3">
      <c r="A91" s="631" t="s">
        <v>542</v>
      </c>
      <c r="B91" s="632" t="s">
        <v>2929</v>
      </c>
      <c r="C91" s="632" t="s">
        <v>2684</v>
      </c>
      <c r="D91" s="632" t="s">
        <v>2932</v>
      </c>
      <c r="E91" s="632" t="s">
        <v>2933</v>
      </c>
      <c r="F91" s="635"/>
      <c r="G91" s="635"/>
      <c r="H91" s="656">
        <v>0</v>
      </c>
      <c r="I91" s="635">
        <v>53.999999999999993</v>
      </c>
      <c r="J91" s="635">
        <v>5456.1214242318183</v>
      </c>
      <c r="K91" s="656">
        <v>1</v>
      </c>
      <c r="L91" s="635">
        <v>53.999999999999993</v>
      </c>
      <c r="M91" s="636">
        <v>5456.1214242318183</v>
      </c>
    </row>
    <row r="92" spans="1:13" ht="14.4" customHeight="1" x14ac:dyDescent="0.3">
      <c r="A92" s="631" t="s">
        <v>542</v>
      </c>
      <c r="B92" s="632" t="s">
        <v>2929</v>
      </c>
      <c r="C92" s="632" t="s">
        <v>2692</v>
      </c>
      <c r="D92" s="632" t="s">
        <v>2934</v>
      </c>
      <c r="E92" s="632" t="s">
        <v>2935</v>
      </c>
      <c r="F92" s="635"/>
      <c r="G92" s="635"/>
      <c r="H92" s="656">
        <v>0</v>
      </c>
      <c r="I92" s="635">
        <v>10</v>
      </c>
      <c r="J92" s="635">
        <v>1164.4783742787272</v>
      </c>
      <c r="K92" s="656">
        <v>1</v>
      </c>
      <c r="L92" s="635">
        <v>10</v>
      </c>
      <c r="M92" s="636">
        <v>1164.4783742787272</v>
      </c>
    </row>
    <row r="93" spans="1:13" ht="14.4" customHeight="1" x14ac:dyDescent="0.3">
      <c r="A93" s="631" t="s">
        <v>542</v>
      </c>
      <c r="B93" s="632" t="s">
        <v>2936</v>
      </c>
      <c r="C93" s="632" t="s">
        <v>2700</v>
      </c>
      <c r="D93" s="632" t="s">
        <v>2701</v>
      </c>
      <c r="E93" s="632" t="s">
        <v>2937</v>
      </c>
      <c r="F93" s="635"/>
      <c r="G93" s="635"/>
      <c r="H93" s="656">
        <v>0</v>
      </c>
      <c r="I93" s="635">
        <v>8</v>
      </c>
      <c r="J93" s="635">
        <v>669.3595803851141</v>
      </c>
      <c r="K93" s="656">
        <v>1</v>
      </c>
      <c r="L93" s="635">
        <v>8</v>
      </c>
      <c r="M93" s="636">
        <v>669.3595803851141</v>
      </c>
    </row>
    <row r="94" spans="1:13" ht="14.4" customHeight="1" x14ac:dyDescent="0.3">
      <c r="A94" s="631" t="s">
        <v>542</v>
      </c>
      <c r="B94" s="632" t="s">
        <v>2936</v>
      </c>
      <c r="C94" s="632" t="s">
        <v>2665</v>
      </c>
      <c r="D94" s="632" t="s">
        <v>2666</v>
      </c>
      <c r="E94" s="632" t="s">
        <v>2938</v>
      </c>
      <c r="F94" s="635"/>
      <c r="G94" s="635"/>
      <c r="H94" s="656">
        <v>0</v>
      </c>
      <c r="I94" s="635">
        <v>41</v>
      </c>
      <c r="J94" s="635">
        <v>5664.9297619119616</v>
      </c>
      <c r="K94" s="656">
        <v>1</v>
      </c>
      <c r="L94" s="635">
        <v>41</v>
      </c>
      <c r="M94" s="636">
        <v>5664.9297619119616</v>
      </c>
    </row>
    <row r="95" spans="1:13" ht="14.4" customHeight="1" x14ac:dyDescent="0.3">
      <c r="A95" s="631" t="s">
        <v>542</v>
      </c>
      <c r="B95" s="632" t="s">
        <v>2936</v>
      </c>
      <c r="C95" s="632" t="s">
        <v>2688</v>
      </c>
      <c r="D95" s="632" t="s">
        <v>2939</v>
      </c>
      <c r="E95" s="632" t="s">
        <v>2663</v>
      </c>
      <c r="F95" s="635"/>
      <c r="G95" s="635"/>
      <c r="H95" s="656">
        <v>0</v>
      </c>
      <c r="I95" s="635">
        <v>30</v>
      </c>
      <c r="J95" s="635">
        <v>2256.6</v>
      </c>
      <c r="K95" s="656">
        <v>1</v>
      </c>
      <c r="L95" s="635">
        <v>30</v>
      </c>
      <c r="M95" s="636">
        <v>2256.6</v>
      </c>
    </row>
    <row r="96" spans="1:13" ht="14.4" customHeight="1" x14ac:dyDescent="0.3">
      <c r="A96" s="631" t="s">
        <v>542</v>
      </c>
      <c r="B96" s="632" t="s">
        <v>2936</v>
      </c>
      <c r="C96" s="632" t="s">
        <v>2717</v>
      </c>
      <c r="D96" s="632" t="s">
        <v>2940</v>
      </c>
      <c r="E96" s="632" t="s">
        <v>2941</v>
      </c>
      <c r="F96" s="635"/>
      <c r="G96" s="635"/>
      <c r="H96" s="656">
        <v>0</v>
      </c>
      <c r="I96" s="635">
        <v>30</v>
      </c>
      <c r="J96" s="635">
        <v>1386.0000000000002</v>
      </c>
      <c r="K96" s="656">
        <v>1</v>
      </c>
      <c r="L96" s="635">
        <v>30</v>
      </c>
      <c r="M96" s="636">
        <v>1386.0000000000002</v>
      </c>
    </row>
    <row r="97" spans="1:13" ht="14.4" customHeight="1" x14ac:dyDescent="0.3">
      <c r="A97" s="631" t="s">
        <v>542</v>
      </c>
      <c r="B97" s="632" t="s">
        <v>2942</v>
      </c>
      <c r="C97" s="632" t="s">
        <v>2713</v>
      </c>
      <c r="D97" s="632" t="s">
        <v>2714</v>
      </c>
      <c r="E97" s="632" t="s">
        <v>2715</v>
      </c>
      <c r="F97" s="635"/>
      <c r="G97" s="635"/>
      <c r="H97" s="656">
        <v>0</v>
      </c>
      <c r="I97" s="635">
        <v>3</v>
      </c>
      <c r="J97" s="635">
        <v>4485</v>
      </c>
      <c r="K97" s="656">
        <v>1</v>
      </c>
      <c r="L97" s="635">
        <v>3</v>
      </c>
      <c r="M97" s="636">
        <v>4485</v>
      </c>
    </row>
    <row r="98" spans="1:13" ht="14.4" customHeight="1" x14ac:dyDescent="0.3">
      <c r="A98" s="631" t="s">
        <v>542</v>
      </c>
      <c r="B98" s="632" t="s">
        <v>2943</v>
      </c>
      <c r="C98" s="632" t="s">
        <v>2696</v>
      </c>
      <c r="D98" s="632" t="s">
        <v>2697</v>
      </c>
      <c r="E98" s="632" t="s">
        <v>2944</v>
      </c>
      <c r="F98" s="635"/>
      <c r="G98" s="635"/>
      <c r="H98" s="656">
        <v>0</v>
      </c>
      <c r="I98" s="635">
        <v>5</v>
      </c>
      <c r="J98" s="635">
        <v>950.80278702748387</v>
      </c>
      <c r="K98" s="656">
        <v>1</v>
      </c>
      <c r="L98" s="635">
        <v>5</v>
      </c>
      <c r="M98" s="636">
        <v>950.80278702748387</v>
      </c>
    </row>
    <row r="99" spans="1:13" ht="14.4" customHeight="1" x14ac:dyDescent="0.3">
      <c r="A99" s="631" t="s">
        <v>542</v>
      </c>
      <c r="B99" s="632" t="s">
        <v>2943</v>
      </c>
      <c r="C99" s="632" t="s">
        <v>2672</v>
      </c>
      <c r="D99" s="632" t="s">
        <v>2673</v>
      </c>
      <c r="E99" s="632" t="s">
        <v>2945</v>
      </c>
      <c r="F99" s="635"/>
      <c r="G99" s="635"/>
      <c r="H99" s="656">
        <v>0</v>
      </c>
      <c r="I99" s="635">
        <v>21</v>
      </c>
      <c r="J99" s="635">
        <v>3199.4703628914594</v>
      </c>
      <c r="K99" s="656">
        <v>1</v>
      </c>
      <c r="L99" s="635">
        <v>21</v>
      </c>
      <c r="M99" s="636">
        <v>3199.4703628914594</v>
      </c>
    </row>
    <row r="100" spans="1:13" ht="14.4" customHeight="1" x14ac:dyDescent="0.3">
      <c r="A100" s="631" t="s">
        <v>542</v>
      </c>
      <c r="B100" s="632" t="s">
        <v>2943</v>
      </c>
      <c r="C100" s="632" t="s">
        <v>2680</v>
      </c>
      <c r="D100" s="632" t="s">
        <v>2681</v>
      </c>
      <c r="E100" s="632" t="s">
        <v>2946</v>
      </c>
      <c r="F100" s="635"/>
      <c r="G100" s="635"/>
      <c r="H100" s="656">
        <v>0</v>
      </c>
      <c r="I100" s="635">
        <v>20</v>
      </c>
      <c r="J100" s="635">
        <v>5221</v>
      </c>
      <c r="K100" s="656">
        <v>1</v>
      </c>
      <c r="L100" s="635">
        <v>20</v>
      </c>
      <c r="M100" s="636">
        <v>5221</v>
      </c>
    </row>
    <row r="101" spans="1:13" ht="14.4" customHeight="1" x14ac:dyDescent="0.3">
      <c r="A101" s="631" t="s">
        <v>542</v>
      </c>
      <c r="B101" s="632" t="s">
        <v>2947</v>
      </c>
      <c r="C101" s="632" t="s">
        <v>2703</v>
      </c>
      <c r="D101" s="632" t="s">
        <v>2704</v>
      </c>
      <c r="E101" s="632" t="s">
        <v>2705</v>
      </c>
      <c r="F101" s="635"/>
      <c r="G101" s="635"/>
      <c r="H101" s="656">
        <v>0</v>
      </c>
      <c r="I101" s="635">
        <v>2</v>
      </c>
      <c r="J101" s="635">
        <v>117.27000000000001</v>
      </c>
      <c r="K101" s="656">
        <v>1</v>
      </c>
      <c r="L101" s="635">
        <v>2</v>
      </c>
      <c r="M101" s="636">
        <v>117.27000000000001</v>
      </c>
    </row>
    <row r="102" spans="1:13" ht="14.4" customHeight="1" x14ac:dyDescent="0.3">
      <c r="A102" s="631" t="s">
        <v>542</v>
      </c>
      <c r="B102" s="632" t="s">
        <v>2947</v>
      </c>
      <c r="C102" s="632" t="s">
        <v>2707</v>
      </c>
      <c r="D102" s="632" t="s">
        <v>2708</v>
      </c>
      <c r="E102" s="632" t="s">
        <v>2709</v>
      </c>
      <c r="F102" s="635"/>
      <c r="G102" s="635"/>
      <c r="H102" s="656">
        <v>0</v>
      </c>
      <c r="I102" s="635">
        <v>2</v>
      </c>
      <c r="J102" s="635">
        <v>224.06000000000003</v>
      </c>
      <c r="K102" s="656">
        <v>1</v>
      </c>
      <c r="L102" s="635">
        <v>2</v>
      </c>
      <c r="M102" s="636">
        <v>224.06000000000003</v>
      </c>
    </row>
    <row r="103" spans="1:13" ht="14.4" customHeight="1" x14ac:dyDescent="0.3">
      <c r="A103" s="631" t="s">
        <v>542</v>
      </c>
      <c r="B103" s="632" t="s">
        <v>2948</v>
      </c>
      <c r="C103" s="632" t="s">
        <v>2711</v>
      </c>
      <c r="D103" s="632" t="s">
        <v>2949</v>
      </c>
      <c r="E103" s="632" t="s">
        <v>2950</v>
      </c>
      <c r="F103" s="635"/>
      <c r="G103" s="635"/>
      <c r="H103" s="656">
        <v>0</v>
      </c>
      <c r="I103" s="635">
        <v>20</v>
      </c>
      <c r="J103" s="635">
        <v>1480</v>
      </c>
      <c r="K103" s="656">
        <v>1</v>
      </c>
      <c r="L103" s="635">
        <v>20</v>
      </c>
      <c r="M103" s="636">
        <v>1480</v>
      </c>
    </row>
    <row r="104" spans="1:13" ht="14.4" customHeight="1" x14ac:dyDescent="0.3">
      <c r="A104" s="631" t="s">
        <v>542</v>
      </c>
      <c r="B104" s="632" t="s">
        <v>2948</v>
      </c>
      <c r="C104" s="632" t="s">
        <v>2658</v>
      </c>
      <c r="D104" s="632" t="s">
        <v>2949</v>
      </c>
      <c r="E104" s="632" t="s">
        <v>2951</v>
      </c>
      <c r="F104" s="635"/>
      <c r="G104" s="635"/>
      <c r="H104" s="656">
        <v>0</v>
      </c>
      <c r="I104" s="635">
        <v>32</v>
      </c>
      <c r="J104" s="635">
        <v>2835.1999999999994</v>
      </c>
      <c r="K104" s="656">
        <v>1</v>
      </c>
      <c r="L104" s="635">
        <v>32</v>
      </c>
      <c r="M104" s="636">
        <v>2835.1999999999994</v>
      </c>
    </row>
    <row r="105" spans="1:13" ht="14.4" customHeight="1" x14ac:dyDescent="0.3">
      <c r="A105" s="631" t="s">
        <v>542</v>
      </c>
      <c r="B105" s="632" t="s">
        <v>2952</v>
      </c>
      <c r="C105" s="632" t="s">
        <v>2676</v>
      </c>
      <c r="D105" s="632" t="s">
        <v>2677</v>
      </c>
      <c r="E105" s="632" t="s">
        <v>2953</v>
      </c>
      <c r="F105" s="635"/>
      <c r="G105" s="635"/>
      <c r="H105" s="656">
        <v>0</v>
      </c>
      <c r="I105" s="635">
        <v>6</v>
      </c>
      <c r="J105" s="635">
        <v>333.30060158937226</v>
      </c>
      <c r="K105" s="656">
        <v>1</v>
      </c>
      <c r="L105" s="635">
        <v>6</v>
      </c>
      <c r="M105" s="636">
        <v>333.30060158937226</v>
      </c>
    </row>
    <row r="106" spans="1:13" ht="14.4" customHeight="1" x14ac:dyDescent="0.3">
      <c r="A106" s="631" t="s">
        <v>542</v>
      </c>
      <c r="B106" s="632" t="s">
        <v>2954</v>
      </c>
      <c r="C106" s="632" t="s">
        <v>2669</v>
      </c>
      <c r="D106" s="632" t="s">
        <v>2670</v>
      </c>
      <c r="E106" s="632" t="s">
        <v>2938</v>
      </c>
      <c r="F106" s="635"/>
      <c r="G106" s="635"/>
      <c r="H106" s="656">
        <v>0</v>
      </c>
      <c r="I106" s="635">
        <v>21</v>
      </c>
      <c r="J106" s="635">
        <v>1204.7695440296407</v>
      </c>
      <c r="K106" s="656">
        <v>1</v>
      </c>
      <c r="L106" s="635">
        <v>21</v>
      </c>
      <c r="M106" s="636">
        <v>1204.7695440296407</v>
      </c>
    </row>
    <row r="107" spans="1:13" ht="14.4" customHeight="1" x14ac:dyDescent="0.3">
      <c r="A107" s="631" t="s">
        <v>542</v>
      </c>
      <c r="B107" s="632" t="s">
        <v>2954</v>
      </c>
      <c r="C107" s="632" t="s">
        <v>2531</v>
      </c>
      <c r="D107" s="632" t="s">
        <v>2532</v>
      </c>
      <c r="E107" s="632" t="s">
        <v>2937</v>
      </c>
      <c r="F107" s="635">
        <v>1</v>
      </c>
      <c r="G107" s="635">
        <v>64.15000000000002</v>
      </c>
      <c r="H107" s="656">
        <v>1</v>
      </c>
      <c r="I107" s="635"/>
      <c r="J107" s="635"/>
      <c r="K107" s="656">
        <v>0</v>
      </c>
      <c r="L107" s="635">
        <v>1</v>
      </c>
      <c r="M107" s="636">
        <v>64.15000000000002</v>
      </c>
    </row>
    <row r="108" spans="1:13" ht="14.4" customHeight="1" x14ac:dyDescent="0.3">
      <c r="A108" s="631" t="s">
        <v>542</v>
      </c>
      <c r="B108" s="632" t="s">
        <v>2955</v>
      </c>
      <c r="C108" s="632" t="s">
        <v>2583</v>
      </c>
      <c r="D108" s="632" t="s">
        <v>2956</v>
      </c>
      <c r="E108" s="632" t="s">
        <v>2957</v>
      </c>
      <c r="F108" s="635"/>
      <c r="G108" s="635"/>
      <c r="H108" s="656">
        <v>0</v>
      </c>
      <c r="I108" s="635">
        <v>15</v>
      </c>
      <c r="J108" s="635">
        <v>2428.7985064616551</v>
      </c>
      <c r="K108" s="656">
        <v>1</v>
      </c>
      <c r="L108" s="635">
        <v>15</v>
      </c>
      <c r="M108" s="636">
        <v>2428.7985064616551</v>
      </c>
    </row>
    <row r="109" spans="1:13" ht="14.4" customHeight="1" x14ac:dyDescent="0.3">
      <c r="A109" s="631" t="s">
        <v>542</v>
      </c>
      <c r="B109" s="632" t="s">
        <v>2958</v>
      </c>
      <c r="C109" s="632" t="s">
        <v>2752</v>
      </c>
      <c r="D109" s="632" t="s">
        <v>2959</v>
      </c>
      <c r="E109" s="632" t="s">
        <v>2960</v>
      </c>
      <c r="F109" s="635"/>
      <c r="G109" s="635"/>
      <c r="H109" s="656">
        <v>0</v>
      </c>
      <c r="I109" s="635">
        <v>56</v>
      </c>
      <c r="J109" s="635">
        <v>2971.4399766685497</v>
      </c>
      <c r="K109" s="656">
        <v>1</v>
      </c>
      <c r="L109" s="635">
        <v>56</v>
      </c>
      <c r="M109" s="636">
        <v>2971.4399766685497</v>
      </c>
    </row>
    <row r="110" spans="1:13" ht="14.4" customHeight="1" x14ac:dyDescent="0.3">
      <c r="A110" s="631" t="s">
        <v>542</v>
      </c>
      <c r="B110" s="632" t="s">
        <v>2958</v>
      </c>
      <c r="C110" s="632" t="s">
        <v>2755</v>
      </c>
      <c r="D110" s="632" t="s">
        <v>2756</v>
      </c>
      <c r="E110" s="632" t="s">
        <v>2961</v>
      </c>
      <c r="F110" s="635"/>
      <c r="G110" s="635"/>
      <c r="H110" s="656">
        <v>0</v>
      </c>
      <c r="I110" s="635">
        <v>4</v>
      </c>
      <c r="J110" s="635">
        <v>7325.3536545324805</v>
      </c>
      <c r="K110" s="656">
        <v>1</v>
      </c>
      <c r="L110" s="635">
        <v>4</v>
      </c>
      <c r="M110" s="636">
        <v>7325.3536545324805</v>
      </c>
    </row>
    <row r="111" spans="1:13" ht="14.4" customHeight="1" x14ac:dyDescent="0.3">
      <c r="A111" s="631" t="s">
        <v>542</v>
      </c>
      <c r="B111" s="632" t="s">
        <v>2962</v>
      </c>
      <c r="C111" s="632" t="s">
        <v>2487</v>
      </c>
      <c r="D111" s="632" t="s">
        <v>2488</v>
      </c>
      <c r="E111" s="632" t="s">
        <v>2963</v>
      </c>
      <c r="F111" s="635"/>
      <c r="G111" s="635"/>
      <c r="H111" s="656">
        <v>0</v>
      </c>
      <c r="I111" s="635">
        <v>2</v>
      </c>
      <c r="J111" s="635">
        <v>1274.08</v>
      </c>
      <c r="K111" s="656">
        <v>1</v>
      </c>
      <c r="L111" s="635">
        <v>2</v>
      </c>
      <c r="M111" s="636">
        <v>1274.08</v>
      </c>
    </row>
    <row r="112" spans="1:13" ht="14.4" customHeight="1" x14ac:dyDescent="0.3">
      <c r="A112" s="631" t="s">
        <v>542</v>
      </c>
      <c r="B112" s="632" t="s">
        <v>2964</v>
      </c>
      <c r="C112" s="632" t="s">
        <v>2120</v>
      </c>
      <c r="D112" s="632" t="s">
        <v>772</v>
      </c>
      <c r="E112" s="632" t="s">
        <v>2965</v>
      </c>
      <c r="F112" s="635"/>
      <c r="G112" s="635"/>
      <c r="H112" s="656">
        <v>0</v>
      </c>
      <c r="I112" s="635">
        <v>3</v>
      </c>
      <c r="J112" s="635">
        <v>401.58000000000015</v>
      </c>
      <c r="K112" s="656">
        <v>1</v>
      </c>
      <c r="L112" s="635">
        <v>3</v>
      </c>
      <c r="M112" s="636">
        <v>401.58000000000015</v>
      </c>
    </row>
    <row r="113" spans="1:13" ht="14.4" customHeight="1" x14ac:dyDescent="0.3">
      <c r="A113" s="631" t="s">
        <v>542</v>
      </c>
      <c r="B113" s="632" t="s">
        <v>2966</v>
      </c>
      <c r="C113" s="632" t="s">
        <v>1234</v>
      </c>
      <c r="D113" s="632" t="s">
        <v>1235</v>
      </c>
      <c r="E113" s="632" t="s">
        <v>1236</v>
      </c>
      <c r="F113" s="635"/>
      <c r="G113" s="635"/>
      <c r="H113" s="656">
        <v>0</v>
      </c>
      <c r="I113" s="635">
        <v>3</v>
      </c>
      <c r="J113" s="635">
        <v>215.42999999999995</v>
      </c>
      <c r="K113" s="656">
        <v>1</v>
      </c>
      <c r="L113" s="635">
        <v>3</v>
      </c>
      <c r="M113" s="636">
        <v>215.42999999999995</v>
      </c>
    </row>
    <row r="114" spans="1:13" ht="14.4" customHeight="1" x14ac:dyDescent="0.3">
      <c r="A114" s="631" t="s">
        <v>542</v>
      </c>
      <c r="B114" s="632" t="s">
        <v>2967</v>
      </c>
      <c r="C114" s="632" t="s">
        <v>2448</v>
      </c>
      <c r="D114" s="632" t="s">
        <v>2449</v>
      </c>
      <c r="E114" s="632" t="s">
        <v>2450</v>
      </c>
      <c r="F114" s="635"/>
      <c r="G114" s="635"/>
      <c r="H114" s="656">
        <v>0</v>
      </c>
      <c r="I114" s="635">
        <v>1</v>
      </c>
      <c r="J114" s="635">
        <v>159.16999999999999</v>
      </c>
      <c r="K114" s="656">
        <v>1</v>
      </c>
      <c r="L114" s="635">
        <v>1</v>
      </c>
      <c r="M114" s="636">
        <v>159.16999999999999</v>
      </c>
    </row>
    <row r="115" spans="1:13" ht="14.4" customHeight="1" x14ac:dyDescent="0.3">
      <c r="A115" s="631" t="s">
        <v>542</v>
      </c>
      <c r="B115" s="632" t="s">
        <v>2968</v>
      </c>
      <c r="C115" s="632" t="s">
        <v>2336</v>
      </c>
      <c r="D115" s="632" t="s">
        <v>2337</v>
      </c>
      <c r="E115" s="632" t="s">
        <v>2338</v>
      </c>
      <c r="F115" s="635"/>
      <c r="G115" s="635"/>
      <c r="H115" s="656">
        <v>0</v>
      </c>
      <c r="I115" s="635">
        <v>16</v>
      </c>
      <c r="J115" s="635">
        <v>11271.87214171206</v>
      </c>
      <c r="K115" s="656">
        <v>1</v>
      </c>
      <c r="L115" s="635">
        <v>16</v>
      </c>
      <c r="M115" s="636">
        <v>11271.87214171206</v>
      </c>
    </row>
    <row r="116" spans="1:13" ht="14.4" customHeight="1" x14ac:dyDescent="0.3">
      <c r="A116" s="631" t="s">
        <v>542</v>
      </c>
      <c r="B116" s="632" t="s">
        <v>2968</v>
      </c>
      <c r="C116" s="632" t="s">
        <v>2478</v>
      </c>
      <c r="D116" s="632" t="s">
        <v>2969</v>
      </c>
      <c r="E116" s="632" t="s">
        <v>2480</v>
      </c>
      <c r="F116" s="635"/>
      <c r="G116" s="635"/>
      <c r="H116" s="656">
        <v>0</v>
      </c>
      <c r="I116" s="635">
        <v>3</v>
      </c>
      <c r="J116" s="635">
        <v>3039.0430755311172</v>
      </c>
      <c r="K116" s="656">
        <v>1</v>
      </c>
      <c r="L116" s="635">
        <v>3</v>
      </c>
      <c r="M116" s="636">
        <v>3039.0430755311172</v>
      </c>
    </row>
    <row r="117" spans="1:13" ht="14.4" customHeight="1" x14ac:dyDescent="0.3">
      <c r="A117" s="631" t="s">
        <v>542</v>
      </c>
      <c r="B117" s="632" t="s">
        <v>2970</v>
      </c>
      <c r="C117" s="632" t="s">
        <v>2163</v>
      </c>
      <c r="D117" s="632" t="s">
        <v>2164</v>
      </c>
      <c r="E117" s="632" t="s">
        <v>2165</v>
      </c>
      <c r="F117" s="635"/>
      <c r="G117" s="635"/>
      <c r="H117" s="656">
        <v>0</v>
      </c>
      <c r="I117" s="635">
        <v>11</v>
      </c>
      <c r="J117" s="635">
        <v>443.85235830453701</v>
      </c>
      <c r="K117" s="656">
        <v>1</v>
      </c>
      <c r="L117" s="635">
        <v>11</v>
      </c>
      <c r="M117" s="636">
        <v>443.85235830453701</v>
      </c>
    </row>
    <row r="118" spans="1:13" ht="14.4" customHeight="1" x14ac:dyDescent="0.3">
      <c r="A118" s="631" t="s">
        <v>542</v>
      </c>
      <c r="B118" s="632" t="s">
        <v>2970</v>
      </c>
      <c r="C118" s="632" t="s">
        <v>2167</v>
      </c>
      <c r="D118" s="632" t="s">
        <v>2168</v>
      </c>
      <c r="E118" s="632" t="s">
        <v>2169</v>
      </c>
      <c r="F118" s="635"/>
      <c r="G118" s="635"/>
      <c r="H118" s="656">
        <v>0</v>
      </c>
      <c r="I118" s="635">
        <v>12</v>
      </c>
      <c r="J118" s="635">
        <v>736.08015464469372</v>
      </c>
      <c r="K118" s="656">
        <v>1</v>
      </c>
      <c r="L118" s="635">
        <v>12</v>
      </c>
      <c r="M118" s="636">
        <v>736.08015464469372</v>
      </c>
    </row>
    <row r="119" spans="1:13" ht="14.4" customHeight="1" x14ac:dyDescent="0.3">
      <c r="A119" s="631" t="s">
        <v>542</v>
      </c>
      <c r="B119" s="632" t="s">
        <v>2970</v>
      </c>
      <c r="C119" s="632" t="s">
        <v>2171</v>
      </c>
      <c r="D119" s="632" t="s">
        <v>2172</v>
      </c>
      <c r="E119" s="632" t="s">
        <v>2173</v>
      </c>
      <c r="F119" s="635"/>
      <c r="G119" s="635"/>
      <c r="H119" s="656">
        <v>0</v>
      </c>
      <c r="I119" s="635">
        <v>3</v>
      </c>
      <c r="J119" s="635">
        <v>176.31</v>
      </c>
      <c r="K119" s="656">
        <v>1</v>
      </c>
      <c r="L119" s="635">
        <v>3</v>
      </c>
      <c r="M119" s="636">
        <v>176.31</v>
      </c>
    </row>
    <row r="120" spans="1:13" ht="14.4" customHeight="1" x14ac:dyDescent="0.3">
      <c r="A120" s="631" t="s">
        <v>542</v>
      </c>
      <c r="B120" s="632" t="s">
        <v>2970</v>
      </c>
      <c r="C120" s="632" t="s">
        <v>2224</v>
      </c>
      <c r="D120" s="632" t="s">
        <v>2225</v>
      </c>
      <c r="E120" s="632" t="s">
        <v>2971</v>
      </c>
      <c r="F120" s="635"/>
      <c r="G120" s="635"/>
      <c r="H120" s="656">
        <v>0</v>
      </c>
      <c r="I120" s="635">
        <v>2</v>
      </c>
      <c r="J120" s="635">
        <v>68.739999999999995</v>
      </c>
      <c r="K120" s="656">
        <v>1</v>
      </c>
      <c r="L120" s="635">
        <v>2</v>
      </c>
      <c r="M120" s="636">
        <v>68.739999999999995</v>
      </c>
    </row>
    <row r="121" spans="1:13" ht="14.4" customHeight="1" x14ac:dyDescent="0.3">
      <c r="A121" s="631" t="s">
        <v>542</v>
      </c>
      <c r="B121" s="632" t="s">
        <v>2970</v>
      </c>
      <c r="C121" s="632" t="s">
        <v>2228</v>
      </c>
      <c r="D121" s="632" t="s">
        <v>2225</v>
      </c>
      <c r="E121" s="632" t="s">
        <v>2972</v>
      </c>
      <c r="F121" s="635"/>
      <c r="G121" s="635"/>
      <c r="H121" s="656">
        <v>0</v>
      </c>
      <c r="I121" s="635">
        <v>8</v>
      </c>
      <c r="J121" s="635">
        <v>775.1000539962364</v>
      </c>
      <c r="K121" s="656">
        <v>1</v>
      </c>
      <c r="L121" s="635">
        <v>8</v>
      </c>
      <c r="M121" s="636">
        <v>775.1000539962364</v>
      </c>
    </row>
    <row r="122" spans="1:13" ht="14.4" customHeight="1" x14ac:dyDescent="0.3">
      <c r="A122" s="631" t="s">
        <v>542</v>
      </c>
      <c r="B122" s="632" t="s">
        <v>2970</v>
      </c>
      <c r="C122" s="632" t="s">
        <v>2231</v>
      </c>
      <c r="D122" s="632" t="s">
        <v>2225</v>
      </c>
      <c r="E122" s="632" t="s">
        <v>2973</v>
      </c>
      <c r="F122" s="635"/>
      <c r="G122" s="635"/>
      <c r="H122" s="656">
        <v>0</v>
      </c>
      <c r="I122" s="635">
        <v>5</v>
      </c>
      <c r="J122" s="635">
        <v>614.16038716426283</v>
      </c>
      <c r="K122" s="656">
        <v>1</v>
      </c>
      <c r="L122" s="635">
        <v>5</v>
      </c>
      <c r="M122" s="636">
        <v>614.16038716426283</v>
      </c>
    </row>
    <row r="123" spans="1:13" ht="14.4" customHeight="1" x14ac:dyDescent="0.3">
      <c r="A123" s="631" t="s">
        <v>542</v>
      </c>
      <c r="B123" s="632" t="s">
        <v>2974</v>
      </c>
      <c r="C123" s="632" t="s">
        <v>2468</v>
      </c>
      <c r="D123" s="632" t="s">
        <v>2469</v>
      </c>
      <c r="E123" s="632" t="s">
        <v>2470</v>
      </c>
      <c r="F123" s="635"/>
      <c r="G123" s="635"/>
      <c r="H123" s="656">
        <v>0</v>
      </c>
      <c r="I123" s="635">
        <v>4</v>
      </c>
      <c r="J123" s="635">
        <v>4015.5600000000004</v>
      </c>
      <c r="K123" s="656">
        <v>1</v>
      </c>
      <c r="L123" s="635">
        <v>4</v>
      </c>
      <c r="M123" s="636">
        <v>4015.5600000000004</v>
      </c>
    </row>
    <row r="124" spans="1:13" ht="14.4" customHeight="1" x14ac:dyDescent="0.3">
      <c r="A124" s="631" t="s">
        <v>542</v>
      </c>
      <c r="B124" s="632" t="s">
        <v>2974</v>
      </c>
      <c r="C124" s="632" t="s">
        <v>2444</v>
      </c>
      <c r="D124" s="632" t="s">
        <v>2975</v>
      </c>
      <c r="E124" s="632" t="s">
        <v>2976</v>
      </c>
      <c r="F124" s="635"/>
      <c r="G124" s="635"/>
      <c r="H124" s="656">
        <v>0</v>
      </c>
      <c r="I124" s="635">
        <v>1</v>
      </c>
      <c r="J124" s="635">
        <v>217.0100000000001</v>
      </c>
      <c r="K124" s="656">
        <v>1</v>
      </c>
      <c r="L124" s="635">
        <v>1</v>
      </c>
      <c r="M124" s="636">
        <v>217.0100000000001</v>
      </c>
    </row>
    <row r="125" spans="1:13" ht="14.4" customHeight="1" x14ac:dyDescent="0.3">
      <c r="A125" s="631" t="s">
        <v>542</v>
      </c>
      <c r="B125" s="632" t="s">
        <v>2974</v>
      </c>
      <c r="C125" s="632" t="s">
        <v>2355</v>
      </c>
      <c r="D125" s="632" t="s">
        <v>2977</v>
      </c>
      <c r="E125" s="632" t="s">
        <v>2978</v>
      </c>
      <c r="F125" s="635"/>
      <c r="G125" s="635"/>
      <c r="H125" s="656">
        <v>0</v>
      </c>
      <c r="I125" s="635">
        <v>4</v>
      </c>
      <c r="J125" s="635">
        <v>411.5602285791764</v>
      </c>
      <c r="K125" s="656">
        <v>1</v>
      </c>
      <c r="L125" s="635">
        <v>4</v>
      </c>
      <c r="M125" s="636">
        <v>411.5602285791764</v>
      </c>
    </row>
    <row r="126" spans="1:13" ht="14.4" customHeight="1" x14ac:dyDescent="0.3">
      <c r="A126" s="631" t="s">
        <v>542</v>
      </c>
      <c r="B126" s="632" t="s">
        <v>2979</v>
      </c>
      <c r="C126" s="632" t="s">
        <v>2426</v>
      </c>
      <c r="D126" s="632" t="s">
        <v>2427</v>
      </c>
      <c r="E126" s="632" t="s">
        <v>2428</v>
      </c>
      <c r="F126" s="635"/>
      <c r="G126" s="635"/>
      <c r="H126" s="656">
        <v>0</v>
      </c>
      <c r="I126" s="635">
        <v>1</v>
      </c>
      <c r="J126" s="635">
        <v>182.55</v>
      </c>
      <c r="K126" s="656">
        <v>1</v>
      </c>
      <c r="L126" s="635">
        <v>1</v>
      </c>
      <c r="M126" s="636">
        <v>182.55</v>
      </c>
    </row>
    <row r="127" spans="1:13" ht="14.4" customHeight="1" x14ac:dyDescent="0.3">
      <c r="A127" s="631" t="s">
        <v>542</v>
      </c>
      <c r="B127" s="632" t="s">
        <v>2980</v>
      </c>
      <c r="C127" s="632" t="s">
        <v>2441</v>
      </c>
      <c r="D127" s="632" t="s">
        <v>2981</v>
      </c>
      <c r="E127" s="632" t="s">
        <v>2982</v>
      </c>
      <c r="F127" s="635"/>
      <c r="G127" s="635"/>
      <c r="H127" s="656">
        <v>0</v>
      </c>
      <c r="I127" s="635">
        <v>2</v>
      </c>
      <c r="J127" s="635">
        <v>168.36</v>
      </c>
      <c r="K127" s="656">
        <v>1</v>
      </c>
      <c r="L127" s="635">
        <v>2</v>
      </c>
      <c r="M127" s="636">
        <v>168.36</v>
      </c>
    </row>
    <row r="128" spans="1:13" ht="14.4" customHeight="1" x14ac:dyDescent="0.3">
      <c r="A128" s="631" t="s">
        <v>542</v>
      </c>
      <c r="B128" s="632" t="s">
        <v>2980</v>
      </c>
      <c r="C128" s="632" t="s">
        <v>2246</v>
      </c>
      <c r="D128" s="632" t="s">
        <v>2981</v>
      </c>
      <c r="E128" s="632" t="s">
        <v>2983</v>
      </c>
      <c r="F128" s="635"/>
      <c r="G128" s="635"/>
      <c r="H128" s="656">
        <v>0</v>
      </c>
      <c r="I128" s="635">
        <v>3</v>
      </c>
      <c r="J128" s="635">
        <v>1041.4441910228607</v>
      </c>
      <c r="K128" s="656">
        <v>1</v>
      </c>
      <c r="L128" s="635">
        <v>3</v>
      </c>
      <c r="M128" s="636">
        <v>1041.4441910228607</v>
      </c>
    </row>
    <row r="129" spans="1:13" ht="14.4" customHeight="1" x14ac:dyDescent="0.3">
      <c r="A129" s="631" t="s">
        <v>542</v>
      </c>
      <c r="B129" s="632" t="s">
        <v>2980</v>
      </c>
      <c r="C129" s="632" t="s">
        <v>2250</v>
      </c>
      <c r="D129" s="632" t="s">
        <v>2255</v>
      </c>
      <c r="E129" s="632" t="s">
        <v>2984</v>
      </c>
      <c r="F129" s="635"/>
      <c r="G129" s="635"/>
      <c r="H129" s="656">
        <v>0</v>
      </c>
      <c r="I129" s="635">
        <v>11</v>
      </c>
      <c r="J129" s="635">
        <v>3711.902624772682</v>
      </c>
      <c r="K129" s="656">
        <v>1</v>
      </c>
      <c r="L129" s="635">
        <v>11</v>
      </c>
      <c r="M129" s="636">
        <v>3711.902624772682</v>
      </c>
    </row>
    <row r="130" spans="1:13" ht="14.4" customHeight="1" x14ac:dyDescent="0.3">
      <c r="A130" s="631" t="s">
        <v>542</v>
      </c>
      <c r="B130" s="632" t="s">
        <v>2980</v>
      </c>
      <c r="C130" s="632" t="s">
        <v>2254</v>
      </c>
      <c r="D130" s="632" t="s">
        <v>2255</v>
      </c>
      <c r="E130" s="632" t="s">
        <v>2256</v>
      </c>
      <c r="F130" s="635"/>
      <c r="G130" s="635"/>
      <c r="H130" s="656">
        <v>0</v>
      </c>
      <c r="I130" s="635">
        <v>3</v>
      </c>
      <c r="J130" s="635">
        <v>2125.1420642728513</v>
      </c>
      <c r="K130" s="656">
        <v>1</v>
      </c>
      <c r="L130" s="635">
        <v>3</v>
      </c>
      <c r="M130" s="636">
        <v>2125.1420642728513</v>
      </c>
    </row>
    <row r="131" spans="1:13" ht="14.4" customHeight="1" x14ac:dyDescent="0.3">
      <c r="A131" s="631" t="s">
        <v>542</v>
      </c>
      <c r="B131" s="632" t="s">
        <v>2985</v>
      </c>
      <c r="C131" s="632" t="s">
        <v>2474</v>
      </c>
      <c r="D131" s="632" t="s">
        <v>2475</v>
      </c>
      <c r="E131" s="632" t="s">
        <v>2476</v>
      </c>
      <c r="F131" s="635"/>
      <c r="G131" s="635"/>
      <c r="H131" s="656">
        <v>0</v>
      </c>
      <c r="I131" s="635">
        <v>2</v>
      </c>
      <c r="J131" s="635">
        <v>462.43006538081499</v>
      </c>
      <c r="K131" s="656">
        <v>1</v>
      </c>
      <c r="L131" s="635">
        <v>2</v>
      </c>
      <c r="M131" s="636">
        <v>462.43006538081499</v>
      </c>
    </row>
    <row r="132" spans="1:13" ht="14.4" customHeight="1" x14ac:dyDescent="0.3">
      <c r="A132" s="631" t="s">
        <v>542</v>
      </c>
      <c r="B132" s="632" t="s">
        <v>2985</v>
      </c>
      <c r="C132" s="632" t="s">
        <v>2494</v>
      </c>
      <c r="D132" s="632" t="s">
        <v>2495</v>
      </c>
      <c r="E132" s="632" t="s">
        <v>2496</v>
      </c>
      <c r="F132" s="635"/>
      <c r="G132" s="635"/>
      <c r="H132" s="656">
        <v>0</v>
      </c>
      <c r="I132" s="635">
        <v>1</v>
      </c>
      <c r="J132" s="635">
        <v>2069.3000000000002</v>
      </c>
      <c r="K132" s="656">
        <v>1</v>
      </c>
      <c r="L132" s="635">
        <v>1</v>
      </c>
      <c r="M132" s="636">
        <v>2069.3000000000002</v>
      </c>
    </row>
    <row r="133" spans="1:13" ht="14.4" customHeight="1" x14ac:dyDescent="0.3">
      <c r="A133" s="631" t="s">
        <v>542</v>
      </c>
      <c r="B133" s="632" t="s">
        <v>2986</v>
      </c>
      <c r="C133" s="632" t="s">
        <v>581</v>
      </c>
      <c r="D133" s="632" t="s">
        <v>582</v>
      </c>
      <c r="E133" s="632" t="s">
        <v>583</v>
      </c>
      <c r="F133" s="635">
        <v>1</v>
      </c>
      <c r="G133" s="635">
        <v>468.32999999999976</v>
      </c>
      <c r="H133" s="656">
        <v>1</v>
      </c>
      <c r="I133" s="635"/>
      <c r="J133" s="635"/>
      <c r="K133" s="656">
        <v>0</v>
      </c>
      <c r="L133" s="635">
        <v>1</v>
      </c>
      <c r="M133" s="636">
        <v>468.32999999999976</v>
      </c>
    </row>
    <row r="134" spans="1:13" ht="14.4" customHeight="1" x14ac:dyDescent="0.3">
      <c r="A134" s="631" t="s">
        <v>542</v>
      </c>
      <c r="B134" s="632" t="s">
        <v>2987</v>
      </c>
      <c r="C134" s="632" t="s">
        <v>1619</v>
      </c>
      <c r="D134" s="632" t="s">
        <v>2484</v>
      </c>
      <c r="E134" s="632" t="s">
        <v>2485</v>
      </c>
      <c r="F134" s="635"/>
      <c r="G134" s="635"/>
      <c r="H134" s="656">
        <v>0</v>
      </c>
      <c r="I134" s="635">
        <v>1</v>
      </c>
      <c r="J134" s="635">
        <v>151.69000000000003</v>
      </c>
      <c r="K134" s="656">
        <v>1</v>
      </c>
      <c r="L134" s="635">
        <v>1</v>
      </c>
      <c r="M134" s="636">
        <v>151.69000000000003</v>
      </c>
    </row>
    <row r="135" spans="1:13" ht="14.4" customHeight="1" x14ac:dyDescent="0.3">
      <c r="A135" s="631" t="s">
        <v>542</v>
      </c>
      <c r="B135" s="632" t="s">
        <v>2988</v>
      </c>
      <c r="C135" s="632" t="s">
        <v>2397</v>
      </c>
      <c r="D135" s="632" t="s">
        <v>2398</v>
      </c>
      <c r="E135" s="632" t="s">
        <v>580</v>
      </c>
      <c r="F135" s="635"/>
      <c r="G135" s="635"/>
      <c r="H135" s="656">
        <v>0</v>
      </c>
      <c r="I135" s="635">
        <v>1</v>
      </c>
      <c r="J135" s="635">
        <v>28.922500000000003</v>
      </c>
      <c r="K135" s="656">
        <v>1</v>
      </c>
      <c r="L135" s="635">
        <v>1</v>
      </c>
      <c r="M135" s="636">
        <v>28.922500000000003</v>
      </c>
    </row>
    <row r="136" spans="1:13" ht="14.4" customHeight="1" x14ac:dyDescent="0.3">
      <c r="A136" s="631" t="s">
        <v>542</v>
      </c>
      <c r="B136" s="632" t="s">
        <v>2988</v>
      </c>
      <c r="C136" s="632" t="s">
        <v>578</v>
      </c>
      <c r="D136" s="632" t="s">
        <v>579</v>
      </c>
      <c r="E136" s="632" t="s">
        <v>580</v>
      </c>
      <c r="F136" s="635">
        <v>2</v>
      </c>
      <c r="G136" s="635">
        <v>132.80000000000001</v>
      </c>
      <c r="H136" s="656">
        <v>1</v>
      </c>
      <c r="I136" s="635"/>
      <c r="J136" s="635"/>
      <c r="K136" s="656">
        <v>0</v>
      </c>
      <c r="L136" s="635">
        <v>2</v>
      </c>
      <c r="M136" s="636">
        <v>132.80000000000001</v>
      </c>
    </row>
    <row r="137" spans="1:13" ht="14.4" customHeight="1" x14ac:dyDescent="0.3">
      <c r="A137" s="631" t="s">
        <v>542</v>
      </c>
      <c r="B137" s="632" t="s">
        <v>2988</v>
      </c>
      <c r="C137" s="632" t="s">
        <v>585</v>
      </c>
      <c r="D137" s="632" t="s">
        <v>586</v>
      </c>
      <c r="E137" s="632" t="s">
        <v>587</v>
      </c>
      <c r="F137" s="635">
        <v>1</v>
      </c>
      <c r="G137" s="635">
        <v>153.45980396314823</v>
      </c>
      <c r="H137" s="656">
        <v>1</v>
      </c>
      <c r="I137" s="635"/>
      <c r="J137" s="635"/>
      <c r="K137" s="656">
        <v>0</v>
      </c>
      <c r="L137" s="635">
        <v>1</v>
      </c>
      <c r="M137" s="636">
        <v>153.45980396314823</v>
      </c>
    </row>
    <row r="138" spans="1:13" ht="14.4" customHeight="1" x14ac:dyDescent="0.3">
      <c r="A138" s="631" t="s">
        <v>542</v>
      </c>
      <c r="B138" s="632" t="s">
        <v>2988</v>
      </c>
      <c r="C138" s="632" t="s">
        <v>589</v>
      </c>
      <c r="D138" s="632" t="s">
        <v>590</v>
      </c>
      <c r="E138" s="632" t="s">
        <v>591</v>
      </c>
      <c r="F138" s="635">
        <v>2</v>
      </c>
      <c r="G138" s="635">
        <v>385.06000000000012</v>
      </c>
      <c r="H138" s="656">
        <v>1</v>
      </c>
      <c r="I138" s="635"/>
      <c r="J138" s="635"/>
      <c r="K138" s="656">
        <v>0</v>
      </c>
      <c r="L138" s="635">
        <v>2</v>
      </c>
      <c r="M138" s="636">
        <v>385.06000000000012</v>
      </c>
    </row>
    <row r="139" spans="1:13" ht="14.4" customHeight="1" x14ac:dyDescent="0.3">
      <c r="A139" s="631" t="s">
        <v>542</v>
      </c>
      <c r="B139" s="632" t="s">
        <v>2989</v>
      </c>
      <c r="C139" s="632" t="s">
        <v>2260</v>
      </c>
      <c r="D139" s="632" t="s">
        <v>2990</v>
      </c>
      <c r="E139" s="632" t="s">
        <v>2991</v>
      </c>
      <c r="F139" s="635"/>
      <c r="G139" s="635"/>
      <c r="H139" s="656">
        <v>0</v>
      </c>
      <c r="I139" s="635">
        <v>25</v>
      </c>
      <c r="J139" s="635">
        <v>1144.3702681129816</v>
      </c>
      <c r="K139" s="656">
        <v>1</v>
      </c>
      <c r="L139" s="635">
        <v>25</v>
      </c>
      <c r="M139" s="636">
        <v>1144.3702681129816</v>
      </c>
    </row>
    <row r="140" spans="1:13" ht="14.4" customHeight="1" x14ac:dyDescent="0.3">
      <c r="A140" s="631" t="s">
        <v>542</v>
      </c>
      <c r="B140" s="632" t="s">
        <v>2989</v>
      </c>
      <c r="C140" s="632" t="s">
        <v>2423</v>
      </c>
      <c r="D140" s="632" t="s">
        <v>2992</v>
      </c>
      <c r="E140" s="632" t="s">
        <v>2993</v>
      </c>
      <c r="F140" s="635"/>
      <c r="G140" s="635"/>
      <c r="H140" s="656">
        <v>0</v>
      </c>
      <c r="I140" s="635">
        <v>3</v>
      </c>
      <c r="J140" s="635">
        <v>186.02958721991715</v>
      </c>
      <c r="K140" s="656">
        <v>1</v>
      </c>
      <c r="L140" s="635">
        <v>3</v>
      </c>
      <c r="M140" s="636">
        <v>186.02958721991715</v>
      </c>
    </row>
    <row r="141" spans="1:13" ht="14.4" customHeight="1" x14ac:dyDescent="0.3">
      <c r="A141" s="631" t="s">
        <v>542</v>
      </c>
      <c r="B141" s="632" t="s">
        <v>2989</v>
      </c>
      <c r="C141" s="632" t="s">
        <v>2281</v>
      </c>
      <c r="D141" s="632" t="s">
        <v>2994</v>
      </c>
      <c r="E141" s="632" t="s">
        <v>2045</v>
      </c>
      <c r="F141" s="635"/>
      <c r="G141" s="635"/>
      <c r="H141" s="656">
        <v>0</v>
      </c>
      <c r="I141" s="635">
        <v>5</v>
      </c>
      <c r="J141" s="635">
        <v>528.97</v>
      </c>
      <c r="K141" s="656">
        <v>1</v>
      </c>
      <c r="L141" s="635">
        <v>5</v>
      </c>
      <c r="M141" s="636">
        <v>528.97</v>
      </c>
    </row>
    <row r="142" spans="1:13" ht="14.4" customHeight="1" x14ac:dyDescent="0.3">
      <c r="A142" s="631" t="s">
        <v>542</v>
      </c>
      <c r="B142" s="632" t="s">
        <v>2995</v>
      </c>
      <c r="C142" s="632" t="s">
        <v>2324</v>
      </c>
      <c r="D142" s="632" t="s">
        <v>2325</v>
      </c>
      <c r="E142" s="632" t="s">
        <v>2996</v>
      </c>
      <c r="F142" s="635"/>
      <c r="G142" s="635"/>
      <c r="H142" s="656">
        <v>0</v>
      </c>
      <c r="I142" s="635">
        <v>1</v>
      </c>
      <c r="J142" s="635">
        <v>121.53964930926665</v>
      </c>
      <c r="K142" s="656">
        <v>1</v>
      </c>
      <c r="L142" s="635">
        <v>1</v>
      </c>
      <c r="M142" s="636">
        <v>121.53964930926665</v>
      </c>
    </row>
    <row r="143" spans="1:13" ht="14.4" customHeight="1" x14ac:dyDescent="0.3">
      <c r="A143" s="631" t="s">
        <v>542</v>
      </c>
      <c r="B143" s="632" t="s">
        <v>2995</v>
      </c>
      <c r="C143" s="632" t="s">
        <v>2434</v>
      </c>
      <c r="D143" s="632" t="s">
        <v>2146</v>
      </c>
      <c r="E143" s="632" t="s">
        <v>2997</v>
      </c>
      <c r="F143" s="635"/>
      <c r="G143" s="635"/>
      <c r="H143" s="656">
        <v>0</v>
      </c>
      <c r="I143" s="635">
        <v>11</v>
      </c>
      <c r="J143" s="635">
        <v>1784.36</v>
      </c>
      <c r="K143" s="656">
        <v>1</v>
      </c>
      <c r="L143" s="635">
        <v>11</v>
      </c>
      <c r="M143" s="636">
        <v>1784.36</v>
      </c>
    </row>
    <row r="144" spans="1:13" ht="14.4" customHeight="1" x14ac:dyDescent="0.3">
      <c r="A144" s="631" t="s">
        <v>542</v>
      </c>
      <c r="B144" s="632" t="s">
        <v>2995</v>
      </c>
      <c r="C144" s="632" t="s">
        <v>2145</v>
      </c>
      <c r="D144" s="632" t="s">
        <v>2146</v>
      </c>
      <c r="E144" s="632" t="s">
        <v>2998</v>
      </c>
      <c r="F144" s="635"/>
      <c r="G144" s="635"/>
      <c r="H144" s="656">
        <v>0</v>
      </c>
      <c r="I144" s="635">
        <v>1</v>
      </c>
      <c r="J144" s="635">
        <v>328.49999999999994</v>
      </c>
      <c r="K144" s="656">
        <v>1</v>
      </c>
      <c r="L144" s="635">
        <v>1</v>
      </c>
      <c r="M144" s="636">
        <v>328.49999999999994</v>
      </c>
    </row>
    <row r="145" spans="1:13" ht="14.4" customHeight="1" x14ac:dyDescent="0.3">
      <c r="A145" s="631" t="s">
        <v>542</v>
      </c>
      <c r="B145" s="632" t="s">
        <v>2999</v>
      </c>
      <c r="C145" s="632" t="s">
        <v>2437</v>
      </c>
      <c r="D145" s="632" t="s">
        <v>3000</v>
      </c>
      <c r="E145" s="632" t="s">
        <v>3001</v>
      </c>
      <c r="F145" s="635"/>
      <c r="G145" s="635"/>
      <c r="H145" s="656">
        <v>0</v>
      </c>
      <c r="I145" s="635">
        <v>11</v>
      </c>
      <c r="J145" s="635">
        <v>1253.8797854935724</v>
      </c>
      <c r="K145" s="656">
        <v>1</v>
      </c>
      <c r="L145" s="635">
        <v>11</v>
      </c>
      <c r="M145" s="636">
        <v>1253.8797854935724</v>
      </c>
    </row>
    <row r="146" spans="1:13" ht="14.4" customHeight="1" x14ac:dyDescent="0.3">
      <c r="A146" s="631" t="s">
        <v>542</v>
      </c>
      <c r="B146" s="632" t="s">
        <v>3002</v>
      </c>
      <c r="C146" s="632" t="s">
        <v>2380</v>
      </c>
      <c r="D146" s="632" t="s">
        <v>2381</v>
      </c>
      <c r="E146" s="632" t="s">
        <v>1020</v>
      </c>
      <c r="F146" s="635"/>
      <c r="G146" s="635"/>
      <c r="H146" s="656">
        <v>0</v>
      </c>
      <c r="I146" s="635">
        <v>6</v>
      </c>
      <c r="J146" s="635">
        <v>1009.772156240028</v>
      </c>
      <c r="K146" s="656">
        <v>1</v>
      </c>
      <c r="L146" s="635">
        <v>6</v>
      </c>
      <c r="M146" s="636">
        <v>1009.772156240028</v>
      </c>
    </row>
    <row r="147" spans="1:13" ht="14.4" customHeight="1" x14ac:dyDescent="0.3">
      <c r="A147" s="631" t="s">
        <v>542</v>
      </c>
      <c r="B147" s="632" t="s">
        <v>3003</v>
      </c>
      <c r="C147" s="632" t="s">
        <v>574</v>
      </c>
      <c r="D147" s="632" t="s">
        <v>575</v>
      </c>
      <c r="E147" s="632" t="s">
        <v>576</v>
      </c>
      <c r="F147" s="635">
        <v>3</v>
      </c>
      <c r="G147" s="635">
        <v>313.55999999999989</v>
      </c>
      <c r="H147" s="656">
        <v>1</v>
      </c>
      <c r="I147" s="635"/>
      <c r="J147" s="635"/>
      <c r="K147" s="656">
        <v>0</v>
      </c>
      <c r="L147" s="635">
        <v>3</v>
      </c>
      <c r="M147" s="636">
        <v>313.55999999999989</v>
      </c>
    </row>
    <row r="148" spans="1:13" ht="14.4" customHeight="1" x14ac:dyDescent="0.3">
      <c r="A148" s="631" t="s">
        <v>542</v>
      </c>
      <c r="B148" s="632" t="s">
        <v>3004</v>
      </c>
      <c r="C148" s="632" t="s">
        <v>2117</v>
      </c>
      <c r="D148" s="632" t="s">
        <v>2118</v>
      </c>
      <c r="E148" s="632" t="s">
        <v>1265</v>
      </c>
      <c r="F148" s="635"/>
      <c r="G148" s="635"/>
      <c r="H148" s="656">
        <v>0</v>
      </c>
      <c r="I148" s="635">
        <v>4</v>
      </c>
      <c r="J148" s="635">
        <v>379.35978929421776</v>
      </c>
      <c r="K148" s="656">
        <v>1</v>
      </c>
      <c r="L148" s="635">
        <v>4</v>
      </c>
      <c r="M148" s="636">
        <v>379.35978929421776</v>
      </c>
    </row>
    <row r="149" spans="1:13" ht="14.4" customHeight="1" x14ac:dyDescent="0.3">
      <c r="A149" s="631" t="s">
        <v>542</v>
      </c>
      <c r="B149" s="632" t="s">
        <v>3004</v>
      </c>
      <c r="C149" s="632" t="s">
        <v>2472</v>
      </c>
      <c r="D149" s="632" t="s">
        <v>2473</v>
      </c>
      <c r="E149" s="632" t="s">
        <v>3005</v>
      </c>
      <c r="F149" s="635"/>
      <c r="G149" s="635"/>
      <c r="H149" s="656">
        <v>0</v>
      </c>
      <c r="I149" s="635">
        <v>15</v>
      </c>
      <c r="J149" s="635">
        <v>2268.1796773723177</v>
      </c>
      <c r="K149" s="656">
        <v>1</v>
      </c>
      <c r="L149" s="635">
        <v>15</v>
      </c>
      <c r="M149" s="636">
        <v>2268.1796773723177</v>
      </c>
    </row>
    <row r="150" spans="1:13" ht="14.4" customHeight="1" x14ac:dyDescent="0.3">
      <c r="A150" s="631" t="s">
        <v>542</v>
      </c>
      <c r="B150" s="632" t="s">
        <v>3006</v>
      </c>
      <c r="C150" s="632" t="s">
        <v>2080</v>
      </c>
      <c r="D150" s="632" t="s">
        <v>2074</v>
      </c>
      <c r="E150" s="632" t="s">
        <v>1580</v>
      </c>
      <c r="F150" s="635">
        <v>2</v>
      </c>
      <c r="G150" s="635">
        <v>1160.2399999999998</v>
      </c>
      <c r="H150" s="656">
        <v>1</v>
      </c>
      <c r="I150" s="635"/>
      <c r="J150" s="635"/>
      <c r="K150" s="656">
        <v>0</v>
      </c>
      <c r="L150" s="635">
        <v>2</v>
      </c>
      <c r="M150" s="636">
        <v>1160.2399999999998</v>
      </c>
    </row>
    <row r="151" spans="1:13" ht="14.4" customHeight="1" x14ac:dyDescent="0.3">
      <c r="A151" s="631" t="s">
        <v>542</v>
      </c>
      <c r="B151" s="632" t="s">
        <v>3006</v>
      </c>
      <c r="C151" s="632" t="s">
        <v>2073</v>
      </c>
      <c r="D151" s="632" t="s">
        <v>2074</v>
      </c>
      <c r="E151" s="632" t="s">
        <v>2075</v>
      </c>
      <c r="F151" s="635">
        <v>1</v>
      </c>
      <c r="G151" s="635">
        <v>1826.29</v>
      </c>
      <c r="H151" s="656">
        <v>1</v>
      </c>
      <c r="I151" s="635"/>
      <c r="J151" s="635"/>
      <c r="K151" s="656">
        <v>0</v>
      </c>
      <c r="L151" s="635">
        <v>1</v>
      </c>
      <c r="M151" s="636">
        <v>1826.29</v>
      </c>
    </row>
    <row r="152" spans="1:13" ht="14.4" customHeight="1" x14ac:dyDescent="0.3">
      <c r="A152" s="631" t="s">
        <v>542</v>
      </c>
      <c r="B152" s="632" t="s">
        <v>3006</v>
      </c>
      <c r="C152" s="632" t="s">
        <v>2067</v>
      </c>
      <c r="D152" s="632" t="s">
        <v>2068</v>
      </c>
      <c r="E152" s="632" t="s">
        <v>2069</v>
      </c>
      <c r="F152" s="635">
        <v>1</v>
      </c>
      <c r="G152" s="635">
        <v>426.87</v>
      </c>
      <c r="H152" s="656">
        <v>1</v>
      </c>
      <c r="I152" s="635"/>
      <c r="J152" s="635"/>
      <c r="K152" s="656">
        <v>0</v>
      </c>
      <c r="L152" s="635">
        <v>1</v>
      </c>
      <c r="M152" s="636">
        <v>426.87</v>
      </c>
    </row>
    <row r="153" spans="1:13" ht="14.4" customHeight="1" x14ac:dyDescent="0.3">
      <c r="A153" s="631" t="s">
        <v>542</v>
      </c>
      <c r="B153" s="632" t="s">
        <v>3007</v>
      </c>
      <c r="C153" s="632" t="s">
        <v>2412</v>
      </c>
      <c r="D153" s="632" t="s">
        <v>2413</v>
      </c>
      <c r="E153" s="632" t="s">
        <v>3008</v>
      </c>
      <c r="F153" s="635"/>
      <c r="G153" s="635"/>
      <c r="H153" s="656">
        <v>0</v>
      </c>
      <c r="I153" s="635">
        <v>3</v>
      </c>
      <c r="J153" s="635">
        <v>386.78897851738083</v>
      </c>
      <c r="K153" s="656">
        <v>1</v>
      </c>
      <c r="L153" s="635">
        <v>3</v>
      </c>
      <c r="M153" s="636">
        <v>386.78897851738083</v>
      </c>
    </row>
    <row r="154" spans="1:13" ht="14.4" customHeight="1" x14ac:dyDescent="0.3">
      <c r="A154" s="631" t="s">
        <v>542</v>
      </c>
      <c r="B154" s="632" t="s">
        <v>3007</v>
      </c>
      <c r="C154" s="632" t="s">
        <v>1498</v>
      </c>
      <c r="D154" s="632" t="s">
        <v>2369</v>
      </c>
      <c r="E154" s="632" t="s">
        <v>2370</v>
      </c>
      <c r="F154" s="635"/>
      <c r="G154" s="635"/>
      <c r="H154" s="656">
        <v>0</v>
      </c>
      <c r="I154" s="635">
        <v>24</v>
      </c>
      <c r="J154" s="635">
        <v>2477.929845259423</v>
      </c>
      <c r="K154" s="656">
        <v>1</v>
      </c>
      <c r="L154" s="635">
        <v>24</v>
      </c>
      <c r="M154" s="636">
        <v>2477.929845259423</v>
      </c>
    </row>
    <row r="155" spans="1:13" ht="14.4" customHeight="1" x14ac:dyDescent="0.3">
      <c r="A155" s="631" t="s">
        <v>542</v>
      </c>
      <c r="B155" s="632" t="s">
        <v>3007</v>
      </c>
      <c r="C155" s="632" t="s">
        <v>2242</v>
      </c>
      <c r="D155" s="632" t="s">
        <v>2243</v>
      </c>
      <c r="E155" s="632" t="s">
        <v>2244</v>
      </c>
      <c r="F155" s="635"/>
      <c r="G155" s="635"/>
      <c r="H155" s="656">
        <v>0</v>
      </c>
      <c r="I155" s="635">
        <v>2</v>
      </c>
      <c r="J155" s="635">
        <v>244.05937208851341</v>
      </c>
      <c r="K155" s="656">
        <v>1</v>
      </c>
      <c r="L155" s="635">
        <v>2</v>
      </c>
      <c r="M155" s="636">
        <v>244.05937208851341</v>
      </c>
    </row>
    <row r="156" spans="1:13" ht="14.4" customHeight="1" x14ac:dyDescent="0.3">
      <c r="A156" s="631" t="s">
        <v>542</v>
      </c>
      <c r="B156" s="632" t="s">
        <v>3009</v>
      </c>
      <c r="C156" s="632" t="s">
        <v>2332</v>
      </c>
      <c r="D156" s="632" t="s">
        <v>2333</v>
      </c>
      <c r="E156" s="632" t="s">
        <v>3010</v>
      </c>
      <c r="F156" s="635"/>
      <c r="G156" s="635"/>
      <c r="H156" s="656">
        <v>0</v>
      </c>
      <c r="I156" s="635">
        <v>5</v>
      </c>
      <c r="J156" s="635">
        <v>264.05</v>
      </c>
      <c r="K156" s="656">
        <v>1</v>
      </c>
      <c r="L156" s="635">
        <v>5</v>
      </c>
      <c r="M156" s="636">
        <v>264.05</v>
      </c>
    </row>
    <row r="157" spans="1:13" ht="14.4" customHeight="1" x14ac:dyDescent="0.3">
      <c r="A157" s="631" t="s">
        <v>542</v>
      </c>
      <c r="B157" s="632" t="s">
        <v>3011</v>
      </c>
      <c r="C157" s="632" t="s">
        <v>2419</v>
      </c>
      <c r="D157" s="632" t="s">
        <v>2420</v>
      </c>
      <c r="E157" s="632" t="s">
        <v>3012</v>
      </c>
      <c r="F157" s="635"/>
      <c r="G157" s="635"/>
      <c r="H157" s="656">
        <v>0</v>
      </c>
      <c r="I157" s="635">
        <v>1</v>
      </c>
      <c r="J157" s="635">
        <v>1172.72</v>
      </c>
      <c r="K157" s="656">
        <v>1</v>
      </c>
      <c r="L157" s="635">
        <v>1</v>
      </c>
      <c r="M157" s="636">
        <v>1172.72</v>
      </c>
    </row>
    <row r="158" spans="1:13" ht="14.4" customHeight="1" x14ac:dyDescent="0.3">
      <c r="A158" s="631" t="s">
        <v>542</v>
      </c>
      <c r="B158" s="632" t="s">
        <v>3011</v>
      </c>
      <c r="C158" s="632" t="s">
        <v>2340</v>
      </c>
      <c r="D158" s="632" t="s">
        <v>2341</v>
      </c>
      <c r="E158" s="632" t="s">
        <v>3013</v>
      </c>
      <c r="F158" s="635"/>
      <c r="G158" s="635"/>
      <c r="H158" s="656">
        <v>0</v>
      </c>
      <c r="I158" s="635">
        <v>2</v>
      </c>
      <c r="J158" s="635">
        <v>1738.5400000000004</v>
      </c>
      <c r="K158" s="656">
        <v>1</v>
      </c>
      <c r="L158" s="635">
        <v>2</v>
      </c>
      <c r="M158" s="636">
        <v>1738.5400000000004</v>
      </c>
    </row>
    <row r="159" spans="1:13" ht="14.4" customHeight="1" x14ac:dyDescent="0.3">
      <c r="A159" s="631" t="s">
        <v>542</v>
      </c>
      <c r="B159" s="632" t="s">
        <v>3014</v>
      </c>
      <c r="C159" s="632" t="s">
        <v>2113</v>
      </c>
      <c r="D159" s="632" t="s">
        <v>2114</v>
      </c>
      <c r="E159" s="632" t="s">
        <v>3015</v>
      </c>
      <c r="F159" s="635"/>
      <c r="G159" s="635"/>
      <c r="H159" s="656">
        <v>0</v>
      </c>
      <c r="I159" s="635">
        <v>4</v>
      </c>
      <c r="J159" s="635">
        <v>1092.5190536232799</v>
      </c>
      <c r="K159" s="656">
        <v>1</v>
      </c>
      <c r="L159" s="635">
        <v>4</v>
      </c>
      <c r="M159" s="636">
        <v>1092.5190536232799</v>
      </c>
    </row>
    <row r="160" spans="1:13" ht="14.4" customHeight="1" x14ac:dyDescent="0.3">
      <c r="A160" s="631" t="s">
        <v>542</v>
      </c>
      <c r="B160" s="632" t="s">
        <v>3014</v>
      </c>
      <c r="C160" s="632" t="s">
        <v>2238</v>
      </c>
      <c r="D160" s="632" t="s">
        <v>2114</v>
      </c>
      <c r="E160" s="632" t="s">
        <v>1020</v>
      </c>
      <c r="F160" s="635"/>
      <c r="G160" s="635"/>
      <c r="H160" s="656">
        <v>0</v>
      </c>
      <c r="I160" s="635">
        <v>13</v>
      </c>
      <c r="J160" s="635">
        <v>1380.0033283968719</v>
      </c>
      <c r="K160" s="656">
        <v>1</v>
      </c>
      <c r="L160" s="635">
        <v>13</v>
      </c>
      <c r="M160" s="636">
        <v>1380.0033283968719</v>
      </c>
    </row>
    <row r="161" spans="1:13" ht="14.4" customHeight="1" x14ac:dyDescent="0.3">
      <c r="A161" s="631" t="s">
        <v>542</v>
      </c>
      <c r="B161" s="632" t="s">
        <v>3014</v>
      </c>
      <c r="C161" s="632" t="s">
        <v>2395</v>
      </c>
      <c r="D161" s="632" t="s">
        <v>2114</v>
      </c>
      <c r="E161" s="632" t="s">
        <v>2396</v>
      </c>
      <c r="F161" s="635"/>
      <c r="G161" s="635"/>
      <c r="H161" s="656">
        <v>0</v>
      </c>
      <c r="I161" s="635">
        <v>1</v>
      </c>
      <c r="J161" s="635">
        <v>314.35000000000002</v>
      </c>
      <c r="K161" s="656">
        <v>1</v>
      </c>
      <c r="L161" s="635">
        <v>1</v>
      </c>
      <c r="M161" s="636">
        <v>314.35000000000002</v>
      </c>
    </row>
    <row r="162" spans="1:13" ht="14.4" customHeight="1" x14ac:dyDescent="0.3">
      <c r="A162" s="631" t="s">
        <v>542</v>
      </c>
      <c r="B162" s="632" t="s">
        <v>3016</v>
      </c>
      <c r="C162" s="632" t="s">
        <v>2291</v>
      </c>
      <c r="D162" s="632" t="s">
        <v>2292</v>
      </c>
      <c r="E162" s="632" t="s">
        <v>1181</v>
      </c>
      <c r="F162" s="635"/>
      <c r="G162" s="635"/>
      <c r="H162" s="656">
        <v>0</v>
      </c>
      <c r="I162" s="635">
        <v>2</v>
      </c>
      <c r="J162" s="635">
        <v>178.5</v>
      </c>
      <c r="K162" s="656">
        <v>1</v>
      </c>
      <c r="L162" s="635">
        <v>2</v>
      </c>
      <c r="M162" s="636">
        <v>178.5</v>
      </c>
    </row>
    <row r="163" spans="1:13" ht="14.4" customHeight="1" x14ac:dyDescent="0.3">
      <c r="A163" s="631" t="s">
        <v>542</v>
      </c>
      <c r="B163" s="632" t="s">
        <v>3017</v>
      </c>
      <c r="C163" s="632" t="s">
        <v>2055</v>
      </c>
      <c r="D163" s="632" t="s">
        <v>2056</v>
      </c>
      <c r="E163" s="632" t="s">
        <v>3018</v>
      </c>
      <c r="F163" s="635"/>
      <c r="G163" s="635"/>
      <c r="H163" s="656">
        <v>0</v>
      </c>
      <c r="I163" s="635">
        <v>2</v>
      </c>
      <c r="J163" s="635">
        <v>1459.2756838665077</v>
      </c>
      <c r="K163" s="656">
        <v>1</v>
      </c>
      <c r="L163" s="635">
        <v>2</v>
      </c>
      <c r="M163" s="636">
        <v>1459.2756838665077</v>
      </c>
    </row>
    <row r="164" spans="1:13" ht="14.4" customHeight="1" x14ac:dyDescent="0.3">
      <c r="A164" s="631" t="s">
        <v>542</v>
      </c>
      <c r="B164" s="632" t="s">
        <v>3017</v>
      </c>
      <c r="C164" s="632" t="s">
        <v>2059</v>
      </c>
      <c r="D164" s="632" t="s">
        <v>2056</v>
      </c>
      <c r="E164" s="632" t="s">
        <v>3019</v>
      </c>
      <c r="F164" s="635"/>
      <c r="G164" s="635"/>
      <c r="H164" s="656">
        <v>0</v>
      </c>
      <c r="I164" s="635">
        <v>2</v>
      </c>
      <c r="J164" s="635">
        <v>460.03</v>
      </c>
      <c r="K164" s="656">
        <v>1</v>
      </c>
      <c r="L164" s="635">
        <v>2</v>
      </c>
      <c r="M164" s="636">
        <v>460.03</v>
      </c>
    </row>
    <row r="165" spans="1:13" ht="14.4" customHeight="1" x14ac:dyDescent="0.3">
      <c r="A165" s="631" t="s">
        <v>542</v>
      </c>
      <c r="B165" s="632" t="s">
        <v>3020</v>
      </c>
      <c r="C165" s="632" t="s">
        <v>2519</v>
      </c>
      <c r="D165" s="632" t="s">
        <v>3021</v>
      </c>
      <c r="E165" s="632" t="s">
        <v>3022</v>
      </c>
      <c r="F165" s="635"/>
      <c r="G165" s="635"/>
      <c r="H165" s="656">
        <v>0</v>
      </c>
      <c r="I165" s="635">
        <v>1</v>
      </c>
      <c r="J165" s="635">
        <v>216.21930501892399</v>
      </c>
      <c r="K165" s="656">
        <v>1</v>
      </c>
      <c r="L165" s="635">
        <v>1</v>
      </c>
      <c r="M165" s="636">
        <v>216.21930501892399</v>
      </c>
    </row>
    <row r="166" spans="1:13" ht="14.4" customHeight="1" x14ac:dyDescent="0.3">
      <c r="A166" s="631" t="s">
        <v>542</v>
      </c>
      <c r="B166" s="632" t="s">
        <v>3020</v>
      </c>
      <c r="C166" s="632" t="s">
        <v>2523</v>
      </c>
      <c r="D166" s="632" t="s">
        <v>2524</v>
      </c>
      <c r="E166" s="632" t="s">
        <v>2525</v>
      </c>
      <c r="F166" s="635"/>
      <c r="G166" s="635"/>
      <c r="H166" s="656">
        <v>0</v>
      </c>
      <c r="I166" s="635">
        <v>1</v>
      </c>
      <c r="J166" s="635">
        <v>198.26</v>
      </c>
      <c r="K166" s="656">
        <v>1</v>
      </c>
      <c r="L166" s="635">
        <v>1</v>
      </c>
      <c r="M166" s="636">
        <v>198.26</v>
      </c>
    </row>
    <row r="167" spans="1:13" ht="14.4" customHeight="1" x14ac:dyDescent="0.3">
      <c r="A167" s="631" t="s">
        <v>542</v>
      </c>
      <c r="B167" s="632" t="s">
        <v>3020</v>
      </c>
      <c r="C167" s="632" t="s">
        <v>2526</v>
      </c>
      <c r="D167" s="632" t="s">
        <v>2527</v>
      </c>
      <c r="E167" s="632" t="s">
        <v>2528</v>
      </c>
      <c r="F167" s="635"/>
      <c r="G167" s="635"/>
      <c r="H167" s="656">
        <v>0</v>
      </c>
      <c r="I167" s="635">
        <v>109</v>
      </c>
      <c r="J167" s="635">
        <v>19987.325908542462</v>
      </c>
      <c r="K167" s="656">
        <v>1</v>
      </c>
      <c r="L167" s="635">
        <v>109</v>
      </c>
      <c r="M167" s="636">
        <v>19987.325908542462</v>
      </c>
    </row>
    <row r="168" spans="1:13" ht="14.4" customHeight="1" thickBot="1" x14ac:dyDescent="0.35">
      <c r="A168" s="637" t="s">
        <v>542</v>
      </c>
      <c r="B168" s="638" t="s">
        <v>3020</v>
      </c>
      <c r="C168" s="638" t="s">
        <v>2515</v>
      </c>
      <c r="D168" s="638" t="s">
        <v>2516</v>
      </c>
      <c r="E168" s="638" t="s">
        <v>2528</v>
      </c>
      <c r="F168" s="641"/>
      <c r="G168" s="641"/>
      <c r="H168" s="649">
        <v>0</v>
      </c>
      <c r="I168" s="641">
        <v>121</v>
      </c>
      <c r="J168" s="641">
        <v>25046.997885312598</v>
      </c>
      <c r="K168" s="649">
        <v>1</v>
      </c>
      <c r="L168" s="641">
        <v>121</v>
      </c>
      <c r="M168" s="642">
        <v>25046.997885312598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2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7" customWidth="1"/>
    <col min="2" max="2" width="34.21875" style="257" customWidth="1"/>
    <col min="3" max="3" width="11.109375" style="257" bestFit="1" customWidth="1"/>
    <col min="4" max="4" width="7.33203125" style="257" bestFit="1" customWidth="1"/>
    <col min="5" max="5" width="11.109375" style="257" bestFit="1" customWidth="1"/>
    <col min="6" max="6" width="5.33203125" style="257" customWidth="1"/>
    <col min="7" max="7" width="7.33203125" style="257" bestFit="1" customWidth="1"/>
    <col min="8" max="8" width="5.33203125" style="257" customWidth="1"/>
    <col min="9" max="9" width="11.109375" style="257" customWidth="1"/>
    <col min="10" max="10" width="5.33203125" style="257" customWidth="1"/>
    <col min="11" max="11" width="7.33203125" style="257" customWidth="1"/>
    <col min="12" max="12" width="5.33203125" style="257" customWidth="1"/>
    <col min="13" max="13" width="0" style="257" hidden="1" customWidth="1"/>
    <col min="14" max="16384" width="8.88671875" style="257"/>
  </cols>
  <sheetData>
    <row r="1" spans="1:14" ht="18.600000000000001" customHeight="1" thickBot="1" x14ac:dyDescent="0.4">
      <c r="A1" s="496" t="s">
        <v>178</v>
      </c>
      <c r="B1" s="496"/>
      <c r="C1" s="496"/>
      <c r="D1" s="496"/>
      <c r="E1" s="496"/>
      <c r="F1" s="496"/>
      <c r="G1" s="496"/>
      <c r="H1" s="496"/>
      <c r="I1" s="459"/>
      <c r="J1" s="459"/>
      <c r="K1" s="459"/>
      <c r="L1" s="459"/>
    </row>
    <row r="2" spans="1:14" ht="14.4" customHeight="1" thickBot="1" x14ac:dyDescent="0.35">
      <c r="A2" s="386" t="s">
        <v>321</v>
      </c>
      <c r="B2" s="339"/>
      <c r="C2" s="339"/>
      <c r="D2" s="339"/>
      <c r="E2" s="339"/>
      <c r="F2" s="339"/>
      <c r="G2" s="339"/>
      <c r="H2" s="339"/>
    </row>
    <row r="3" spans="1:14" ht="14.4" customHeight="1" thickBot="1" x14ac:dyDescent="0.35">
      <c r="A3" s="272"/>
      <c r="B3" s="272"/>
      <c r="C3" s="507" t="s">
        <v>15</v>
      </c>
      <c r="D3" s="506"/>
      <c r="E3" s="506" t="s">
        <v>16</v>
      </c>
      <c r="F3" s="506"/>
      <c r="G3" s="506"/>
      <c r="H3" s="506"/>
      <c r="I3" s="506" t="s">
        <v>191</v>
      </c>
      <c r="J3" s="506"/>
      <c r="K3" s="506"/>
      <c r="L3" s="508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13">
        <v>30</v>
      </c>
      <c r="B5" s="614" t="s">
        <v>533</v>
      </c>
      <c r="C5" s="617">
        <v>256086.47000000029</v>
      </c>
      <c r="D5" s="617">
        <v>854</v>
      </c>
      <c r="E5" s="617">
        <v>78252.909999999974</v>
      </c>
      <c r="F5" s="666">
        <v>0.3055722155098623</v>
      </c>
      <c r="G5" s="617">
        <v>227</v>
      </c>
      <c r="H5" s="666">
        <v>0.26580796252927402</v>
      </c>
      <c r="I5" s="617">
        <v>177833.56000000029</v>
      </c>
      <c r="J5" s="666">
        <v>0.69442778449013765</v>
      </c>
      <c r="K5" s="617">
        <v>627</v>
      </c>
      <c r="L5" s="666">
        <v>0.73419203747072603</v>
      </c>
      <c r="M5" s="617" t="s">
        <v>74</v>
      </c>
      <c r="N5" s="280"/>
    </row>
    <row r="6" spans="1:14" ht="14.4" customHeight="1" x14ac:dyDescent="0.3">
      <c r="A6" s="613">
        <v>30</v>
      </c>
      <c r="B6" s="614" t="s">
        <v>3024</v>
      </c>
      <c r="C6" s="617">
        <v>238538.99000000028</v>
      </c>
      <c r="D6" s="617">
        <v>811</v>
      </c>
      <c r="E6" s="617">
        <v>68625.429999999978</v>
      </c>
      <c r="F6" s="666">
        <v>0.28769062030488141</v>
      </c>
      <c r="G6" s="617">
        <v>202</v>
      </c>
      <c r="H6" s="666">
        <v>0.24907521578298397</v>
      </c>
      <c r="I6" s="617">
        <v>169913.56000000029</v>
      </c>
      <c r="J6" s="666">
        <v>0.71230937969511854</v>
      </c>
      <c r="K6" s="617">
        <v>609</v>
      </c>
      <c r="L6" s="666">
        <v>0.75092478421701603</v>
      </c>
      <c r="M6" s="617" t="s">
        <v>1</v>
      </c>
      <c r="N6" s="280"/>
    </row>
    <row r="7" spans="1:14" ht="14.4" customHeight="1" x14ac:dyDescent="0.3">
      <c r="A7" s="613">
        <v>30</v>
      </c>
      <c r="B7" s="614" t="s">
        <v>3025</v>
      </c>
      <c r="C7" s="617">
        <v>0</v>
      </c>
      <c r="D7" s="617">
        <v>31</v>
      </c>
      <c r="E7" s="617">
        <v>0</v>
      </c>
      <c r="F7" s="666" t="s">
        <v>534</v>
      </c>
      <c r="G7" s="617">
        <v>21</v>
      </c>
      <c r="H7" s="666">
        <v>0.67741935483870963</v>
      </c>
      <c r="I7" s="617">
        <v>0</v>
      </c>
      <c r="J7" s="666" t="s">
        <v>534</v>
      </c>
      <c r="K7" s="617">
        <v>10</v>
      </c>
      <c r="L7" s="666">
        <v>0.32258064516129031</v>
      </c>
      <c r="M7" s="617" t="s">
        <v>1</v>
      </c>
      <c r="N7" s="280"/>
    </row>
    <row r="8" spans="1:14" ht="14.4" customHeight="1" x14ac:dyDescent="0.3">
      <c r="A8" s="613">
        <v>30</v>
      </c>
      <c r="B8" s="614" t="s">
        <v>3026</v>
      </c>
      <c r="C8" s="617">
        <v>17547.480000000003</v>
      </c>
      <c r="D8" s="617">
        <v>12</v>
      </c>
      <c r="E8" s="617">
        <v>9627.4800000000014</v>
      </c>
      <c r="F8" s="666">
        <v>0.54865313993804232</v>
      </c>
      <c r="G8" s="617">
        <v>4</v>
      </c>
      <c r="H8" s="666">
        <v>0.33333333333333331</v>
      </c>
      <c r="I8" s="617">
        <v>7920</v>
      </c>
      <c r="J8" s="666">
        <v>0.45134686006195751</v>
      </c>
      <c r="K8" s="617">
        <v>8</v>
      </c>
      <c r="L8" s="666">
        <v>0.66666666666666663</v>
      </c>
      <c r="M8" s="617" t="s">
        <v>1</v>
      </c>
      <c r="N8" s="280"/>
    </row>
    <row r="9" spans="1:14" ht="14.4" customHeight="1" x14ac:dyDescent="0.3">
      <c r="A9" s="613" t="s">
        <v>532</v>
      </c>
      <c r="B9" s="614" t="s">
        <v>3</v>
      </c>
      <c r="C9" s="617">
        <v>256086.47000000029</v>
      </c>
      <c r="D9" s="617">
        <v>854</v>
      </c>
      <c r="E9" s="617">
        <v>78252.909999999974</v>
      </c>
      <c r="F9" s="666">
        <v>0.3055722155098623</v>
      </c>
      <c r="G9" s="617">
        <v>227</v>
      </c>
      <c r="H9" s="666">
        <v>0.26580796252927402</v>
      </c>
      <c r="I9" s="617">
        <v>177833.56000000029</v>
      </c>
      <c r="J9" s="666">
        <v>0.69442778449013765</v>
      </c>
      <c r="K9" s="617">
        <v>627</v>
      </c>
      <c r="L9" s="666">
        <v>0.73419203747072603</v>
      </c>
      <c r="M9" s="617" t="s">
        <v>536</v>
      </c>
      <c r="N9" s="280"/>
    </row>
    <row r="11" spans="1:14" ht="14.4" customHeight="1" x14ac:dyDescent="0.3">
      <c r="A11" s="613">
        <v>30</v>
      </c>
      <c r="B11" s="614" t="s">
        <v>533</v>
      </c>
      <c r="C11" s="617" t="s">
        <v>534</v>
      </c>
      <c r="D11" s="617" t="s">
        <v>534</v>
      </c>
      <c r="E11" s="617" t="s">
        <v>534</v>
      </c>
      <c r="F11" s="666" t="s">
        <v>534</v>
      </c>
      <c r="G11" s="617" t="s">
        <v>534</v>
      </c>
      <c r="H11" s="666" t="s">
        <v>534</v>
      </c>
      <c r="I11" s="617" t="s">
        <v>534</v>
      </c>
      <c r="J11" s="666" t="s">
        <v>534</v>
      </c>
      <c r="K11" s="617" t="s">
        <v>534</v>
      </c>
      <c r="L11" s="666" t="s">
        <v>534</v>
      </c>
      <c r="M11" s="617" t="s">
        <v>74</v>
      </c>
      <c r="N11" s="280"/>
    </row>
    <row r="12" spans="1:14" ht="14.4" customHeight="1" x14ac:dyDescent="0.3">
      <c r="A12" s="613">
        <v>89301301</v>
      </c>
      <c r="B12" s="614" t="s">
        <v>3024</v>
      </c>
      <c r="C12" s="617">
        <v>125712.94999999997</v>
      </c>
      <c r="D12" s="617">
        <v>462</v>
      </c>
      <c r="E12" s="617">
        <v>23299.699999999997</v>
      </c>
      <c r="F12" s="666">
        <v>0.18534049196999994</v>
      </c>
      <c r="G12" s="617">
        <v>50</v>
      </c>
      <c r="H12" s="666">
        <v>0.10822510822510822</v>
      </c>
      <c r="I12" s="617">
        <v>102413.24999999997</v>
      </c>
      <c r="J12" s="666">
        <v>0.81465950803000009</v>
      </c>
      <c r="K12" s="617">
        <v>412</v>
      </c>
      <c r="L12" s="666">
        <v>0.89177489177489178</v>
      </c>
      <c r="M12" s="617" t="s">
        <v>1</v>
      </c>
      <c r="N12" s="280"/>
    </row>
    <row r="13" spans="1:14" ht="14.4" customHeight="1" x14ac:dyDescent="0.3">
      <c r="A13" s="613">
        <v>89301301</v>
      </c>
      <c r="B13" s="614" t="s">
        <v>3025</v>
      </c>
      <c r="C13" s="617">
        <v>0</v>
      </c>
      <c r="D13" s="617">
        <v>4</v>
      </c>
      <c r="E13" s="617">
        <v>0</v>
      </c>
      <c r="F13" s="666" t="s">
        <v>534</v>
      </c>
      <c r="G13" s="617">
        <v>2</v>
      </c>
      <c r="H13" s="666">
        <v>0.5</v>
      </c>
      <c r="I13" s="617">
        <v>0</v>
      </c>
      <c r="J13" s="666" t="s">
        <v>534</v>
      </c>
      <c r="K13" s="617">
        <v>2</v>
      </c>
      <c r="L13" s="666">
        <v>0.5</v>
      </c>
      <c r="M13" s="617" t="s">
        <v>1</v>
      </c>
      <c r="N13" s="280"/>
    </row>
    <row r="14" spans="1:14" ht="14.4" customHeight="1" x14ac:dyDescent="0.3">
      <c r="A14" s="613">
        <v>89301301</v>
      </c>
      <c r="B14" s="614" t="s">
        <v>3026</v>
      </c>
      <c r="C14" s="617">
        <v>4520</v>
      </c>
      <c r="D14" s="617">
        <v>2</v>
      </c>
      <c r="E14" s="617" t="s">
        <v>534</v>
      </c>
      <c r="F14" s="666">
        <v>0</v>
      </c>
      <c r="G14" s="617" t="s">
        <v>534</v>
      </c>
      <c r="H14" s="666">
        <v>0</v>
      </c>
      <c r="I14" s="617">
        <v>4520</v>
      </c>
      <c r="J14" s="666">
        <v>1</v>
      </c>
      <c r="K14" s="617">
        <v>2</v>
      </c>
      <c r="L14" s="666">
        <v>1</v>
      </c>
      <c r="M14" s="617" t="s">
        <v>1</v>
      </c>
      <c r="N14" s="280"/>
    </row>
    <row r="15" spans="1:14" ht="14.4" customHeight="1" x14ac:dyDescent="0.3">
      <c r="A15" s="613" t="s">
        <v>3027</v>
      </c>
      <c r="B15" s="614" t="s">
        <v>3028</v>
      </c>
      <c r="C15" s="617">
        <v>130232.94999999997</v>
      </c>
      <c r="D15" s="617">
        <v>468</v>
      </c>
      <c r="E15" s="617">
        <v>23299.699999999997</v>
      </c>
      <c r="F15" s="666">
        <v>0.17890787239327685</v>
      </c>
      <c r="G15" s="617">
        <v>52</v>
      </c>
      <c r="H15" s="666">
        <v>0.1111111111111111</v>
      </c>
      <c r="I15" s="617">
        <v>106933.24999999997</v>
      </c>
      <c r="J15" s="666">
        <v>0.82109212760672312</v>
      </c>
      <c r="K15" s="617">
        <v>416</v>
      </c>
      <c r="L15" s="666">
        <v>0.88888888888888884</v>
      </c>
      <c r="M15" s="617" t="s">
        <v>540</v>
      </c>
      <c r="N15" s="280"/>
    </row>
    <row r="16" spans="1:14" ht="14.4" customHeight="1" x14ac:dyDescent="0.3">
      <c r="A16" s="613" t="s">
        <v>534</v>
      </c>
      <c r="B16" s="614" t="s">
        <v>534</v>
      </c>
      <c r="C16" s="617" t="s">
        <v>534</v>
      </c>
      <c r="D16" s="617" t="s">
        <v>534</v>
      </c>
      <c r="E16" s="617" t="s">
        <v>534</v>
      </c>
      <c r="F16" s="666" t="s">
        <v>534</v>
      </c>
      <c r="G16" s="617" t="s">
        <v>534</v>
      </c>
      <c r="H16" s="666" t="s">
        <v>534</v>
      </c>
      <c r="I16" s="617" t="s">
        <v>534</v>
      </c>
      <c r="J16" s="666" t="s">
        <v>534</v>
      </c>
      <c r="K16" s="617" t="s">
        <v>534</v>
      </c>
      <c r="L16" s="666" t="s">
        <v>534</v>
      </c>
      <c r="M16" s="617" t="s">
        <v>541</v>
      </c>
      <c r="N16" s="280"/>
    </row>
    <row r="17" spans="1:14" ht="14.4" customHeight="1" x14ac:dyDescent="0.3">
      <c r="A17" s="613">
        <v>89301303</v>
      </c>
      <c r="B17" s="614" t="s">
        <v>3024</v>
      </c>
      <c r="C17" s="617">
        <v>112826.04000000001</v>
      </c>
      <c r="D17" s="617">
        <v>349</v>
      </c>
      <c r="E17" s="617">
        <v>45325.729999999989</v>
      </c>
      <c r="F17" s="666">
        <v>0.40173110746419871</v>
      </c>
      <c r="G17" s="617">
        <v>152</v>
      </c>
      <c r="H17" s="666">
        <v>0.4355300859598854</v>
      </c>
      <c r="I17" s="617">
        <v>67500.310000000012</v>
      </c>
      <c r="J17" s="666">
        <v>0.59826889253580118</v>
      </c>
      <c r="K17" s="617">
        <v>197</v>
      </c>
      <c r="L17" s="666">
        <v>0.5644699140401146</v>
      </c>
      <c r="M17" s="617" t="s">
        <v>1</v>
      </c>
      <c r="N17" s="280"/>
    </row>
    <row r="18" spans="1:14" ht="14.4" customHeight="1" x14ac:dyDescent="0.3">
      <c r="A18" s="613">
        <v>89301303</v>
      </c>
      <c r="B18" s="614" t="s">
        <v>3025</v>
      </c>
      <c r="C18" s="617">
        <v>0</v>
      </c>
      <c r="D18" s="617">
        <v>27</v>
      </c>
      <c r="E18" s="617">
        <v>0</v>
      </c>
      <c r="F18" s="666" t="s">
        <v>534</v>
      </c>
      <c r="G18" s="617">
        <v>19</v>
      </c>
      <c r="H18" s="666">
        <v>0.70370370370370372</v>
      </c>
      <c r="I18" s="617">
        <v>0</v>
      </c>
      <c r="J18" s="666" t="s">
        <v>534</v>
      </c>
      <c r="K18" s="617">
        <v>8</v>
      </c>
      <c r="L18" s="666">
        <v>0.29629629629629628</v>
      </c>
      <c r="M18" s="617" t="s">
        <v>1</v>
      </c>
      <c r="N18" s="280"/>
    </row>
    <row r="19" spans="1:14" ht="14.4" customHeight="1" x14ac:dyDescent="0.3">
      <c r="A19" s="613">
        <v>89301303</v>
      </c>
      <c r="B19" s="614" t="s">
        <v>3026</v>
      </c>
      <c r="C19" s="617">
        <v>13027.480000000001</v>
      </c>
      <c r="D19" s="617">
        <v>10</v>
      </c>
      <c r="E19" s="617">
        <v>9627.4800000000014</v>
      </c>
      <c r="F19" s="666">
        <v>0.73901322435344363</v>
      </c>
      <c r="G19" s="617">
        <v>4</v>
      </c>
      <c r="H19" s="666">
        <v>0.4</v>
      </c>
      <c r="I19" s="617">
        <v>3400</v>
      </c>
      <c r="J19" s="666">
        <v>0.26098677564655631</v>
      </c>
      <c r="K19" s="617">
        <v>6</v>
      </c>
      <c r="L19" s="666">
        <v>0.6</v>
      </c>
      <c r="M19" s="617" t="s">
        <v>1</v>
      </c>
      <c r="N19" s="280"/>
    </row>
    <row r="20" spans="1:14" ht="14.4" customHeight="1" x14ac:dyDescent="0.3">
      <c r="A20" s="613" t="s">
        <v>3029</v>
      </c>
      <c r="B20" s="614" t="s">
        <v>3030</v>
      </c>
      <c r="C20" s="617">
        <v>125853.52</v>
      </c>
      <c r="D20" s="617">
        <v>386</v>
      </c>
      <c r="E20" s="617">
        <v>54953.209999999992</v>
      </c>
      <c r="F20" s="666">
        <v>0.43664420351532474</v>
      </c>
      <c r="G20" s="617">
        <v>175</v>
      </c>
      <c r="H20" s="666">
        <v>0.45336787564766839</v>
      </c>
      <c r="I20" s="617">
        <v>70900.310000000012</v>
      </c>
      <c r="J20" s="666">
        <v>0.56335579648467526</v>
      </c>
      <c r="K20" s="617">
        <v>211</v>
      </c>
      <c r="L20" s="666">
        <v>0.54663212435233166</v>
      </c>
      <c r="M20" s="617" t="s">
        <v>540</v>
      </c>
      <c r="N20" s="280"/>
    </row>
    <row r="21" spans="1:14" ht="14.4" customHeight="1" x14ac:dyDescent="0.3">
      <c r="A21" s="613" t="s">
        <v>534</v>
      </c>
      <c r="B21" s="614" t="s">
        <v>534</v>
      </c>
      <c r="C21" s="617" t="s">
        <v>534</v>
      </c>
      <c r="D21" s="617" t="s">
        <v>534</v>
      </c>
      <c r="E21" s="617" t="s">
        <v>534</v>
      </c>
      <c r="F21" s="666" t="s">
        <v>534</v>
      </c>
      <c r="G21" s="617" t="s">
        <v>534</v>
      </c>
      <c r="H21" s="666" t="s">
        <v>534</v>
      </c>
      <c r="I21" s="617" t="s">
        <v>534</v>
      </c>
      <c r="J21" s="666" t="s">
        <v>534</v>
      </c>
      <c r="K21" s="617" t="s">
        <v>534</v>
      </c>
      <c r="L21" s="666" t="s">
        <v>534</v>
      </c>
      <c r="M21" s="617" t="s">
        <v>541</v>
      </c>
      <c r="N21" s="280"/>
    </row>
    <row r="22" spans="1:14" ht="14.4" customHeight="1" x14ac:dyDescent="0.3">
      <c r="A22" s="613" t="s">
        <v>532</v>
      </c>
      <c r="B22" s="614" t="s">
        <v>535</v>
      </c>
      <c r="C22" s="617">
        <v>256086.47</v>
      </c>
      <c r="D22" s="617">
        <v>854</v>
      </c>
      <c r="E22" s="617">
        <v>78252.909999999989</v>
      </c>
      <c r="F22" s="666">
        <v>0.30557221550986269</v>
      </c>
      <c r="G22" s="617">
        <v>227</v>
      </c>
      <c r="H22" s="666">
        <v>0.26580796252927402</v>
      </c>
      <c r="I22" s="617">
        <v>177833.56</v>
      </c>
      <c r="J22" s="666">
        <v>0.6944277844901372</v>
      </c>
      <c r="K22" s="617">
        <v>627</v>
      </c>
      <c r="L22" s="666">
        <v>0.73419203747072603</v>
      </c>
      <c r="M22" s="617" t="s">
        <v>536</v>
      </c>
      <c r="N22" s="280"/>
    </row>
  </sheetData>
  <autoFilter ref="A4:M4"/>
  <mergeCells count="4">
    <mergeCell ref="E3:H3"/>
    <mergeCell ref="C3:D3"/>
    <mergeCell ref="I3:L3"/>
    <mergeCell ref="A1:L1"/>
  </mergeCells>
  <conditionalFormatting sqref="F4 F10 F23:F1048576">
    <cfRule type="cellIs" dxfId="51" priority="15" stopIfTrue="1" operator="lessThan">
      <formula>0.6</formula>
    </cfRule>
  </conditionalFormatting>
  <conditionalFormatting sqref="B5:B9">
    <cfRule type="expression" dxfId="50" priority="10">
      <formula>AND(LEFT(M5,6)&lt;&gt;"mezera",M5&lt;&gt;"")</formula>
    </cfRule>
  </conditionalFormatting>
  <conditionalFormatting sqref="A5:A9">
    <cfRule type="expression" dxfId="49" priority="8">
      <formula>AND(M5&lt;&gt;"",M5&lt;&gt;"mezeraKL")</formula>
    </cfRule>
  </conditionalFormatting>
  <conditionalFormatting sqref="F5:F9">
    <cfRule type="cellIs" dxfId="48" priority="7" operator="lessThan">
      <formula>0.6</formula>
    </cfRule>
  </conditionalFormatting>
  <conditionalFormatting sqref="B5:L9">
    <cfRule type="expression" dxfId="47" priority="9">
      <formula>OR($M5="KL",$M5="SumaKL")</formula>
    </cfRule>
    <cfRule type="expression" dxfId="46" priority="11">
      <formula>$M5="SumaNS"</formula>
    </cfRule>
  </conditionalFormatting>
  <conditionalFormatting sqref="A5:L9">
    <cfRule type="expression" dxfId="45" priority="12">
      <formula>$M5&lt;&gt;""</formula>
    </cfRule>
  </conditionalFormatting>
  <conditionalFormatting sqref="B11:B22">
    <cfRule type="expression" dxfId="44" priority="4">
      <formula>AND(LEFT(M11,6)&lt;&gt;"mezera",M11&lt;&gt;"")</formula>
    </cfRule>
  </conditionalFormatting>
  <conditionalFormatting sqref="A11:A22">
    <cfRule type="expression" dxfId="43" priority="2">
      <formula>AND(M11&lt;&gt;"",M11&lt;&gt;"mezeraKL")</formula>
    </cfRule>
  </conditionalFormatting>
  <conditionalFormatting sqref="F11:F22">
    <cfRule type="cellIs" dxfId="42" priority="1" operator="lessThan">
      <formula>0.6</formula>
    </cfRule>
  </conditionalFormatting>
  <conditionalFormatting sqref="B11:L22">
    <cfRule type="expression" dxfId="41" priority="3">
      <formula>OR($M11="KL",$M11="SumaKL")</formula>
    </cfRule>
    <cfRule type="expression" dxfId="40" priority="5">
      <formula>$M11="SumaNS"</formula>
    </cfRule>
  </conditionalFormatting>
  <conditionalFormatting sqref="A11:L22">
    <cfRule type="expression" dxfId="39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7" customWidth="1"/>
    <col min="2" max="2" width="11.109375" style="340" bestFit="1" customWidth="1"/>
    <col min="3" max="3" width="11.109375" style="257" hidden="1" customWidth="1"/>
    <col min="4" max="4" width="7.33203125" style="340" bestFit="1" customWidth="1"/>
    <col min="5" max="5" width="7.33203125" style="257" hidden="1" customWidth="1"/>
    <col min="6" max="6" width="11.109375" style="340" bestFit="1" customWidth="1"/>
    <col min="7" max="7" width="5.33203125" style="343" customWidth="1"/>
    <col min="8" max="8" width="7.33203125" style="340" bestFit="1" customWidth="1"/>
    <col min="9" max="9" width="5.33203125" style="343" customWidth="1"/>
    <col min="10" max="10" width="11.109375" style="340" customWidth="1"/>
    <col min="11" max="11" width="5.33203125" style="343" customWidth="1"/>
    <col min="12" max="12" width="7.33203125" style="340" customWidth="1"/>
    <col min="13" max="13" width="5.33203125" style="343" customWidth="1"/>
    <col min="14" max="14" width="0" style="257" hidden="1" customWidth="1"/>
    <col min="15" max="16384" width="8.88671875" style="257"/>
  </cols>
  <sheetData>
    <row r="1" spans="1:13" ht="18.600000000000001" customHeight="1" thickBot="1" x14ac:dyDescent="0.4">
      <c r="A1" s="496" t="s">
        <v>192</v>
      </c>
      <c r="B1" s="496"/>
      <c r="C1" s="496"/>
      <c r="D1" s="496"/>
      <c r="E1" s="496"/>
      <c r="F1" s="496"/>
      <c r="G1" s="496"/>
      <c r="H1" s="496"/>
      <c r="I1" s="496"/>
      <c r="J1" s="459"/>
      <c r="K1" s="459"/>
      <c r="L1" s="459"/>
      <c r="M1" s="459"/>
    </row>
    <row r="2" spans="1:13" ht="14.4" customHeight="1" thickBot="1" x14ac:dyDescent="0.35">
      <c r="A2" s="386" t="s">
        <v>321</v>
      </c>
      <c r="B2" s="347"/>
      <c r="C2" s="339"/>
      <c r="D2" s="347"/>
      <c r="E2" s="339"/>
      <c r="F2" s="347"/>
      <c r="G2" s="348"/>
      <c r="H2" s="347"/>
      <c r="I2" s="348"/>
    </row>
    <row r="3" spans="1:13" ht="14.4" customHeight="1" thickBot="1" x14ac:dyDescent="0.35">
      <c r="A3" s="272"/>
      <c r="B3" s="507" t="s">
        <v>15</v>
      </c>
      <c r="C3" s="509"/>
      <c r="D3" s="506"/>
      <c r="E3" s="271"/>
      <c r="F3" s="506" t="s">
        <v>16</v>
      </c>
      <c r="G3" s="506"/>
      <c r="H3" s="506"/>
      <c r="I3" s="506"/>
      <c r="J3" s="506" t="s">
        <v>191</v>
      </c>
      <c r="K3" s="506"/>
      <c r="L3" s="506"/>
      <c r="M3" s="508"/>
    </row>
    <row r="4" spans="1:13" ht="14.4" customHeight="1" thickBot="1" x14ac:dyDescent="0.35">
      <c r="A4" s="667" t="s">
        <v>168</v>
      </c>
      <c r="B4" s="671" t="s">
        <v>19</v>
      </c>
      <c r="C4" s="672"/>
      <c r="D4" s="671" t="s">
        <v>20</v>
      </c>
      <c r="E4" s="672"/>
      <c r="F4" s="671" t="s">
        <v>19</v>
      </c>
      <c r="G4" s="679" t="s">
        <v>2</v>
      </c>
      <c r="H4" s="671" t="s">
        <v>20</v>
      </c>
      <c r="I4" s="679" t="s">
        <v>2</v>
      </c>
      <c r="J4" s="671" t="s">
        <v>19</v>
      </c>
      <c r="K4" s="679" t="s">
        <v>2</v>
      </c>
      <c r="L4" s="671" t="s">
        <v>20</v>
      </c>
      <c r="M4" s="680" t="s">
        <v>2</v>
      </c>
    </row>
    <row r="5" spans="1:13" ht="14.4" customHeight="1" x14ac:dyDescent="0.3">
      <c r="A5" s="668" t="s">
        <v>3031</v>
      </c>
      <c r="B5" s="673">
        <v>74942.509999999995</v>
      </c>
      <c r="C5" s="626">
        <v>1</v>
      </c>
      <c r="D5" s="676">
        <v>241</v>
      </c>
      <c r="E5" s="684" t="s">
        <v>3031</v>
      </c>
      <c r="F5" s="673">
        <v>30539.099999999995</v>
      </c>
      <c r="G5" s="648">
        <v>0.40750036261128691</v>
      </c>
      <c r="H5" s="629">
        <v>108</v>
      </c>
      <c r="I5" s="681">
        <v>0.44813278008298757</v>
      </c>
      <c r="J5" s="687">
        <v>44403.409999999996</v>
      </c>
      <c r="K5" s="648">
        <v>0.59249963738871303</v>
      </c>
      <c r="L5" s="629">
        <v>133</v>
      </c>
      <c r="M5" s="681">
        <v>0.55186721991701249</v>
      </c>
    </row>
    <row r="6" spans="1:13" ht="14.4" customHeight="1" x14ac:dyDescent="0.3">
      <c r="A6" s="669" t="s">
        <v>3032</v>
      </c>
      <c r="B6" s="674">
        <v>38976.999999999993</v>
      </c>
      <c r="C6" s="632">
        <v>1</v>
      </c>
      <c r="D6" s="677">
        <v>104</v>
      </c>
      <c r="E6" s="685" t="s">
        <v>3032</v>
      </c>
      <c r="F6" s="674">
        <v>10138.250000000002</v>
      </c>
      <c r="G6" s="656">
        <v>0.26010852554070357</v>
      </c>
      <c r="H6" s="635">
        <v>16</v>
      </c>
      <c r="I6" s="682">
        <v>0.15384615384615385</v>
      </c>
      <c r="J6" s="688">
        <v>28838.749999999989</v>
      </c>
      <c r="K6" s="656">
        <v>0.73989147445929637</v>
      </c>
      <c r="L6" s="635">
        <v>88</v>
      </c>
      <c r="M6" s="682">
        <v>0.84615384615384615</v>
      </c>
    </row>
    <row r="7" spans="1:13" ht="14.4" customHeight="1" x14ac:dyDescent="0.3">
      <c r="A7" s="669" t="s">
        <v>3033</v>
      </c>
      <c r="B7" s="674">
        <v>27046.439999999995</v>
      </c>
      <c r="C7" s="632">
        <v>1</v>
      </c>
      <c r="D7" s="677">
        <v>87</v>
      </c>
      <c r="E7" s="685" t="s">
        <v>3033</v>
      </c>
      <c r="F7" s="674">
        <v>5368.24</v>
      </c>
      <c r="G7" s="656">
        <v>0.19848231412341147</v>
      </c>
      <c r="H7" s="635">
        <v>4</v>
      </c>
      <c r="I7" s="682">
        <v>4.5977011494252873E-2</v>
      </c>
      <c r="J7" s="688">
        <v>21678.199999999997</v>
      </c>
      <c r="K7" s="656">
        <v>0.80151768587658856</v>
      </c>
      <c r="L7" s="635">
        <v>83</v>
      </c>
      <c r="M7" s="682">
        <v>0.95402298850574707</v>
      </c>
    </row>
    <row r="8" spans="1:13" ht="14.4" customHeight="1" x14ac:dyDescent="0.3">
      <c r="A8" s="669" t="s">
        <v>3034</v>
      </c>
      <c r="B8" s="674">
        <v>20116.279999999988</v>
      </c>
      <c r="C8" s="632">
        <v>1</v>
      </c>
      <c r="D8" s="677">
        <v>98</v>
      </c>
      <c r="E8" s="685" t="s">
        <v>3034</v>
      </c>
      <c r="F8" s="674">
        <v>1972.01</v>
      </c>
      <c r="G8" s="656">
        <v>9.8030550380090217E-2</v>
      </c>
      <c r="H8" s="635">
        <v>8</v>
      </c>
      <c r="I8" s="682">
        <v>8.1632653061224483E-2</v>
      </c>
      <c r="J8" s="688">
        <v>18144.26999999999</v>
      </c>
      <c r="K8" s="656">
        <v>0.90196944961990988</v>
      </c>
      <c r="L8" s="635">
        <v>90</v>
      </c>
      <c r="M8" s="682">
        <v>0.91836734693877553</v>
      </c>
    </row>
    <row r="9" spans="1:13" ht="14.4" customHeight="1" x14ac:dyDescent="0.3">
      <c r="A9" s="669" t="s">
        <v>3035</v>
      </c>
      <c r="B9" s="674">
        <v>53430.66</v>
      </c>
      <c r="C9" s="632">
        <v>1</v>
      </c>
      <c r="D9" s="677">
        <v>165</v>
      </c>
      <c r="E9" s="685" t="s">
        <v>3035</v>
      </c>
      <c r="F9" s="674">
        <v>11879.680000000002</v>
      </c>
      <c r="G9" s="656">
        <v>0.22233826046693045</v>
      </c>
      <c r="H9" s="635">
        <v>33</v>
      </c>
      <c r="I9" s="682">
        <v>0.2</v>
      </c>
      <c r="J9" s="688">
        <v>41550.980000000003</v>
      </c>
      <c r="K9" s="656">
        <v>0.77766173953306961</v>
      </c>
      <c r="L9" s="635">
        <v>132</v>
      </c>
      <c r="M9" s="682">
        <v>0.8</v>
      </c>
    </row>
    <row r="10" spans="1:13" ht="14.4" customHeight="1" x14ac:dyDescent="0.3">
      <c r="A10" s="669" t="s">
        <v>3036</v>
      </c>
      <c r="B10" s="674">
        <v>24333.630000000005</v>
      </c>
      <c r="C10" s="632">
        <v>1</v>
      </c>
      <c r="D10" s="677">
        <v>98</v>
      </c>
      <c r="E10" s="685" t="s">
        <v>3036</v>
      </c>
      <c r="F10" s="674">
        <v>8830.02</v>
      </c>
      <c r="G10" s="656">
        <v>0.36287311017714985</v>
      </c>
      <c r="H10" s="635">
        <v>27</v>
      </c>
      <c r="I10" s="682">
        <v>0.27551020408163263</v>
      </c>
      <c r="J10" s="688">
        <v>15503.610000000002</v>
      </c>
      <c r="K10" s="656">
        <v>0.63712688982285004</v>
      </c>
      <c r="L10" s="635">
        <v>71</v>
      </c>
      <c r="M10" s="682">
        <v>0.72448979591836737</v>
      </c>
    </row>
    <row r="11" spans="1:13" ht="14.4" customHeight="1" x14ac:dyDescent="0.3">
      <c r="A11" s="669" t="s">
        <v>3037</v>
      </c>
      <c r="B11" s="674">
        <v>15972.93</v>
      </c>
      <c r="C11" s="632">
        <v>1</v>
      </c>
      <c r="D11" s="677">
        <v>57</v>
      </c>
      <c r="E11" s="685" t="s">
        <v>3037</v>
      </c>
      <c r="F11" s="674">
        <v>9525.61</v>
      </c>
      <c r="G11" s="656">
        <v>0.59635959088282486</v>
      </c>
      <c r="H11" s="635">
        <v>31</v>
      </c>
      <c r="I11" s="682">
        <v>0.54385964912280704</v>
      </c>
      <c r="J11" s="688">
        <v>6447.32</v>
      </c>
      <c r="K11" s="656">
        <v>0.40364040911717508</v>
      </c>
      <c r="L11" s="635">
        <v>26</v>
      </c>
      <c r="M11" s="682">
        <v>0.45614035087719296</v>
      </c>
    </row>
    <row r="12" spans="1:13" ht="14.4" customHeight="1" thickBot="1" x14ac:dyDescent="0.35">
      <c r="A12" s="670" t="s">
        <v>3038</v>
      </c>
      <c r="B12" s="675">
        <v>1267.02</v>
      </c>
      <c r="C12" s="638">
        <v>1</v>
      </c>
      <c r="D12" s="678">
        <v>4</v>
      </c>
      <c r="E12" s="686" t="s">
        <v>3038</v>
      </c>
      <c r="F12" s="675"/>
      <c r="G12" s="649">
        <v>0</v>
      </c>
      <c r="H12" s="641"/>
      <c r="I12" s="683">
        <v>0</v>
      </c>
      <c r="J12" s="689">
        <v>1267.02</v>
      </c>
      <c r="K12" s="649">
        <v>1</v>
      </c>
      <c r="L12" s="641">
        <v>4</v>
      </c>
      <c r="M12" s="683">
        <v>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862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7" hidden="1" customWidth="1" outlineLevel="1"/>
    <col min="2" max="2" width="28.33203125" style="257" hidden="1" customWidth="1" outlineLevel="1"/>
    <col min="3" max="3" width="9" style="257" customWidth="1" collapsed="1"/>
    <col min="4" max="4" width="18.77734375" style="351" customWidth="1"/>
    <col min="5" max="5" width="13.5546875" style="341" customWidth="1"/>
    <col min="6" max="6" width="6" style="257" bestFit="1" customWidth="1"/>
    <col min="7" max="7" width="8.77734375" style="257" customWidth="1"/>
    <col min="8" max="8" width="5" style="257" bestFit="1" customWidth="1"/>
    <col min="9" max="9" width="8.5546875" style="257" hidden="1" customWidth="1" outlineLevel="1"/>
    <col min="10" max="10" width="25.77734375" style="257" customWidth="1" collapsed="1"/>
    <col min="11" max="11" width="8.77734375" style="257" customWidth="1"/>
    <col min="12" max="12" width="7.77734375" style="342" customWidth="1"/>
    <col min="13" max="13" width="11.109375" style="342" customWidth="1"/>
    <col min="14" max="14" width="7.77734375" style="257" customWidth="1"/>
    <col min="15" max="15" width="7.77734375" style="352" customWidth="1"/>
    <col min="16" max="16" width="11.109375" style="342" customWidth="1"/>
    <col min="17" max="17" width="5.44140625" style="343" bestFit="1" customWidth="1"/>
    <col min="18" max="18" width="7.77734375" style="257" customWidth="1"/>
    <col min="19" max="19" width="5.44140625" style="343" bestFit="1" customWidth="1"/>
    <col min="20" max="20" width="7.77734375" style="352" customWidth="1"/>
    <col min="21" max="21" width="5.44140625" style="343" bestFit="1" customWidth="1"/>
    <col min="22" max="16384" width="8.88671875" style="257"/>
  </cols>
  <sheetData>
    <row r="1" spans="1:21" ht="18.600000000000001" customHeight="1" thickBot="1" x14ac:dyDescent="0.4">
      <c r="A1" s="487" t="s">
        <v>3945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</row>
    <row r="2" spans="1:21" ht="14.4" customHeight="1" thickBot="1" x14ac:dyDescent="0.35">
      <c r="A2" s="386" t="s">
        <v>321</v>
      </c>
      <c r="B2" s="349"/>
      <c r="C2" s="339"/>
      <c r="D2" s="339"/>
      <c r="E2" s="350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</row>
    <row r="3" spans="1:21" ht="14.4" customHeight="1" thickBot="1" x14ac:dyDescent="0.35">
      <c r="A3" s="513"/>
      <c r="B3" s="514"/>
      <c r="C3" s="514"/>
      <c r="D3" s="514"/>
      <c r="E3" s="514"/>
      <c r="F3" s="514"/>
      <c r="G3" s="514"/>
      <c r="H3" s="514"/>
      <c r="I3" s="514"/>
      <c r="J3" s="514"/>
      <c r="K3" s="515" t="s">
        <v>160</v>
      </c>
      <c r="L3" s="516"/>
      <c r="M3" s="70">
        <f>SUBTOTAL(9,M7:M1048576)</f>
        <v>256086.47000000067</v>
      </c>
      <c r="N3" s="70">
        <f>SUBTOTAL(9,N7:N1048576)</f>
        <v>1948</v>
      </c>
      <c r="O3" s="70">
        <f>SUBTOTAL(9,O7:O1048576)</f>
        <v>854</v>
      </c>
      <c r="P3" s="70">
        <f>SUBTOTAL(9,P7:P1048576)</f>
        <v>78252.909999999989</v>
      </c>
      <c r="Q3" s="71">
        <f>IF(M3=0,0,P3/M3)</f>
        <v>0.30557221550986191</v>
      </c>
      <c r="R3" s="70">
        <f>SUBTOTAL(9,R7:R1048576)</f>
        <v>542</v>
      </c>
      <c r="S3" s="71">
        <f>IF(N3=0,0,R3/N3)</f>
        <v>0.27823408624229978</v>
      </c>
      <c r="T3" s="70">
        <f>SUBTOTAL(9,T7:T1048576)</f>
        <v>227</v>
      </c>
      <c r="U3" s="72">
        <f>IF(O3=0,0,T3/O3)</f>
        <v>0.26580796252927402</v>
      </c>
    </row>
    <row r="4" spans="1:21" ht="14.4" customHeight="1" x14ac:dyDescent="0.3">
      <c r="A4" s="73"/>
      <c r="B4" s="74"/>
      <c r="C4" s="74"/>
      <c r="D4" s="75"/>
      <c r="E4" s="272"/>
      <c r="F4" s="74"/>
      <c r="G4" s="74"/>
      <c r="H4" s="74"/>
      <c r="I4" s="74"/>
      <c r="J4" s="74"/>
      <c r="K4" s="74"/>
      <c r="L4" s="74"/>
      <c r="M4" s="517" t="s">
        <v>15</v>
      </c>
      <c r="N4" s="518"/>
      <c r="O4" s="518"/>
      <c r="P4" s="519" t="s">
        <v>21</v>
      </c>
      <c r="Q4" s="518"/>
      <c r="R4" s="518"/>
      <c r="S4" s="518"/>
      <c r="T4" s="518"/>
      <c r="U4" s="520"/>
    </row>
    <row r="5" spans="1:21" ht="14.4" customHeight="1" thickBot="1" x14ac:dyDescent="0.35">
      <c r="A5" s="76"/>
      <c r="B5" s="77"/>
      <c r="C5" s="74"/>
      <c r="D5" s="75"/>
      <c r="E5" s="27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10" t="s">
        <v>22</v>
      </c>
      <c r="Q5" s="511"/>
      <c r="R5" s="510" t="s">
        <v>13</v>
      </c>
      <c r="S5" s="511"/>
      <c r="T5" s="510" t="s">
        <v>20</v>
      </c>
      <c r="U5" s="512"/>
    </row>
    <row r="6" spans="1:21" s="341" customFormat="1" ht="14.4" customHeight="1" thickBot="1" x14ac:dyDescent="0.35">
      <c r="A6" s="690" t="s">
        <v>23</v>
      </c>
      <c r="B6" s="691" t="s">
        <v>5</v>
      </c>
      <c r="C6" s="690" t="s">
        <v>24</v>
      </c>
      <c r="D6" s="691" t="s">
        <v>6</v>
      </c>
      <c r="E6" s="691" t="s">
        <v>194</v>
      </c>
      <c r="F6" s="691" t="s">
        <v>25</v>
      </c>
      <c r="G6" s="691" t="s">
        <v>26</v>
      </c>
      <c r="H6" s="691" t="s">
        <v>8</v>
      </c>
      <c r="I6" s="691" t="s">
        <v>10</v>
      </c>
      <c r="J6" s="691" t="s">
        <v>11</v>
      </c>
      <c r="K6" s="691" t="s">
        <v>12</v>
      </c>
      <c r="L6" s="691" t="s">
        <v>27</v>
      </c>
      <c r="M6" s="692" t="s">
        <v>14</v>
      </c>
      <c r="N6" s="693" t="s">
        <v>28</v>
      </c>
      <c r="O6" s="693" t="s">
        <v>28</v>
      </c>
      <c r="P6" s="693" t="s">
        <v>14</v>
      </c>
      <c r="Q6" s="693" t="s">
        <v>2</v>
      </c>
      <c r="R6" s="693" t="s">
        <v>28</v>
      </c>
      <c r="S6" s="693" t="s">
        <v>2</v>
      </c>
      <c r="T6" s="693" t="s">
        <v>28</v>
      </c>
      <c r="U6" s="694" t="s">
        <v>2</v>
      </c>
    </row>
    <row r="7" spans="1:21" ht="14.4" customHeight="1" x14ac:dyDescent="0.3">
      <c r="A7" s="625">
        <v>30</v>
      </c>
      <c r="B7" s="626" t="s">
        <v>533</v>
      </c>
      <c r="C7" s="626">
        <v>89301301</v>
      </c>
      <c r="D7" s="695" t="s">
        <v>3943</v>
      </c>
      <c r="E7" s="696" t="s">
        <v>3032</v>
      </c>
      <c r="F7" s="626" t="s">
        <v>3024</v>
      </c>
      <c r="G7" s="626" t="s">
        <v>3039</v>
      </c>
      <c r="H7" s="626" t="s">
        <v>534</v>
      </c>
      <c r="I7" s="626" t="s">
        <v>1234</v>
      </c>
      <c r="J7" s="626" t="s">
        <v>1235</v>
      </c>
      <c r="K7" s="626" t="s">
        <v>1236</v>
      </c>
      <c r="L7" s="627">
        <v>95.25</v>
      </c>
      <c r="M7" s="627">
        <v>285.75</v>
      </c>
      <c r="N7" s="626">
        <v>3</v>
      </c>
      <c r="O7" s="697">
        <v>1.5</v>
      </c>
      <c r="P7" s="627"/>
      <c r="Q7" s="648">
        <v>0</v>
      </c>
      <c r="R7" s="626"/>
      <c r="S7" s="648">
        <v>0</v>
      </c>
      <c r="T7" s="697"/>
      <c r="U7" s="681">
        <v>0</v>
      </c>
    </row>
    <row r="8" spans="1:21" ht="14.4" customHeight="1" x14ac:dyDescent="0.3">
      <c r="A8" s="631">
        <v>30</v>
      </c>
      <c r="B8" s="632" t="s">
        <v>533</v>
      </c>
      <c r="C8" s="632">
        <v>89301301</v>
      </c>
      <c r="D8" s="698" t="s">
        <v>3943</v>
      </c>
      <c r="E8" s="699" t="s">
        <v>3032</v>
      </c>
      <c r="F8" s="632" t="s">
        <v>3024</v>
      </c>
      <c r="G8" s="632" t="s">
        <v>3039</v>
      </c>
      <c r="H8" s="632" t="s">
        <v>534</v>
      </c>
      <c r="I8" s="632" t="s">
        <v>671</v>
      </c>
      <c r="J8" s="632" t="s">
        <v>672</v>
      </c>
      <c r="K8" s="632" t="s">
        <v>3040</v>
      </c>
      <c r="L8" s="633">
        <v>85.72</v>
      </c>
      <c r="M8" s="633">
        <v>171.44</v>
      </c>
      <c r="N8" s="632">
        <v>2</v>
      </c>
      <c r="O8" s="700">
        <v>1</v>
      </c>
      <c r="P8" s="633">
        <v>85.72</v>
      </c>
      <c r="Q8" s="656">
        <v>0.5</v>
      </c>
      <c r="R8" s="632">
        <v>1</v>
      </c>
      <c r="S8" s="656">
        <v>0.5</v>
      </c>
      <c r="T8" s="700">
        <v>0.5</v>
      </c>
      <c r="U8" s="682">
        <v>0.5</v>
      </c>
    </row>
    <row r="9" spans="1:21" ht="14.4" customHeight="1" x14ac:dyDescent="0.3">
      <c r="A9" s="631">
        <v>30</v>
      </c>
      <c r="B9" s="632" t="s">
        <v>533</v>
      </c>
      <c r="C9" s="632">
        <v>89301301</v>
      </c>
      <c r="D9" s="698" t="s">
        <v>3943</v>
      </c>
      <c r="E9" s="699" t="s">
        <v>3032</v>
      </c>
      <c r="F9" s="632" t="s">
        <v>3024</v>
      </c>
      <c r="G9" s="632" t="s">
        <v>3039</v>
      </c>
      <c r="H9" s="632" t="s">
        <v>534</v>
      </c>
      <c r="I9" s="632" t="s">
        <v>3041</v>
      </c>
      <c r="J9" s="632" t="s">
        <v>3042</v>
      </c>
      <c r="K9" s="632" t="s">
        <v>3043</v>
      </c>
      <c r="L9" s="633">
        <v>47.63</v>
      </c>
      <c r="M9" s="633">
        <v>47.63</v>
      </c>
      <c r="N9" s="632">
        <v>1</v>
      </c>
      <c r="O9" s="700">
        <v>0.5</v>
      </c>
      <c r="P9" s="633"/>
      <c r="Q9" s="656">
        <v>0</v>
      </c>
      <c r="R9" s="632"/>
      <c r="S9" s="656">
        <v>0</v>
      </c>
      <c r="T9" s="700"/>
      <c r="U9" s="682">
        <v>0</v>
      </c>
    </row>
    <row r="10" spans="1:21" ht="14.4" customHeight="1" x14ac:dyDescent="0.3">
      <c r="A10" s="631">
        <v>30</v>
      </c>
      <c r="B10" s="632" t="s">
        <v>533</v>
      </c>
      <c r="C10" s="632">
        <v>89301301</v>
      </c>
      <c r="D10" s="698" t="s">
        <v>3943</v>
      </c>
      <c r="E10" s="699" t="s">
        <v>3032</v>
      </c>
      <c r="F10" s="632" t="s">
        <v>3024</v>
      </c>
      <c r="G10" s="632" t="s">
        <v>3044</v>
      </c>
      <c r="H10" s="632" t="s">
        <v>2102</v>
      </c>
      <c r="I10" s="632" t="s">
        <v>2260</v>
      </c>
      <c r="J10" s="632" t="s">
        <v>2990</v>
      </c>
      <c r="K10" s="632" t="s">
        <v>2991</v>
      </c>
      <c r="L10" s="633">
        <v>6.98</v>
      </c>
      <c r="M10" s="633">
        <v>13.96</v>
      </c>
      <c r="N10" s="632">
        <v>2</v>
      </c>
      <c r="O10" s="700">
        <v>1</v>
      </c>
      <c r="P10" s="633"/>
      <c r="Q10" s="656">
        <v>0</v>
      </c>
      <c r="R10" s="632"/>
      <c r="S10" s="656">
        <v>0</v>
      </c>
      <c r="T10" s="700"/>
      <c r="U10" s="682">
        <v>0</v>
      </c>
    </row>
    <row r="11" spans="1:21" ht="14.4" customHeight="1" x14ac:dyDescent="0.3">
      <c r="A11" s="631">
        <v>30</v>
      </c>
      <c r="B11" s="632" t="s">
        <v>533</v>
      </c>
      <c r="C11" s="632">
        <v>89301301</v>
      </c>
      <c r="D11" s="698" t="s">
        <v>3943</v>
      </c>
      <c r="E11" s="699" t="s">
        <v>3032</v>
      </c>
      <c r="F11" s="632" t="s">
        <v>3024</v>
      </c>
      <c r="G11" s="632" t="s">
        <v>3045</v>
      </c>
      <c r="H11" s="632" t="s">
        <v>2102</v>
      </c>
      <c r="I11" s="632" t="s">
        <v>2123</v>
      </c>
      <c r="J11" s="632" t="s">
        <v>2124</v>
      </c>
      <c r="K11" s="632" t="s">
        <v>2883</v>
      </c>
      <c r="L11" s="633">
        <v>75.28</v>
      </c>
      <c r="M11" s="633">
        <v>225.84</v>
      </c>
      <c r="N11" s="632">
        <v>3</v>
      </c>
      <c r="O11" s="700">
        <v>1.5</v>
      </c>
      <c r="P11" s="633"/>
      <c r="Q11" s="656">
        <v>0</v>
      </c>
      <c r="R11" s="632"/>
      <c r="S11" s="656">
        <v>0</v>
      </c>
      <c r="T11" s="700"/>
      <c r="U11" s="682">
        <v>0</v>
      </c>
    </row>
    <row r="12" spans="1:21" ht="14.4" customHeight="1" x14ac:dyDescent="0.3">
      <c r="A12" s="631">
        <v>30</v>
      </c>
      <c r="B12" s="632" t="s">
        <v>533</v>
      </c>
      <c r="C12" s="632">
        <v>89301301</v>
      </c>
      <c r="D12" s="698" t="s">
        <v>3943</v>
      </c>
      <c r="E12" s="699" t="s">
        <v>3032</v>
      </c>
      <c r="F12" s="632" t="s">
        <v>3024</v>
      </c>
      <c r="G12" s="632" t="s">
        <v>3046</v>
      </c>
      <c r="H12" s="632" t="s">
        <v>534</v>
      </c>
      <c r="I12" s="632" t="s">
        <v>3047</v>
      </c>
      <c r="J12" s="632" t="s">
        <v>1264</v>
      </c>
      <c r="K12" s="632" t="s">
        <v>1265</v>
      </c>
      <c r="L12" s="633">
        <v>81.209999999999994</v>
      </c>
      <c r="M12" s="633">
        <v>81.209999999999994</v>
      </c>
      <c r="N12" s="632">
        <v>1</v>
      </c>
      <c r="O12" s="700">
        <v>0.5</v>
      </c>
      <c r="P12" s="633"/>
      <c r="Q12" s="656">
        <v>0</v>
      </c>
      <c r="R12" s="632"/>
      <c r="S12" s="656">
        <v>0</v>
      </c>
      <c r="T12" s="700"/>
      <c r="U12" s="682">
        <v>0</v>
      </c>
    </row>
    <row r="13" spans="1:21" ht="14.4" customHeight="1" x14ac:dyDescent="0.3">
      <c r="A13" s="631">
        <v>30</v>
      </c>
      <c r="B13" s="632" t="s">
        <v>533</v>
      </c>
      <c r="C13" s="632">
        <v>89301301</v>
      </c>
      <c r="D13" s="698" t="s">
        <v>3943</v>
      </c>
      <c r="E13" s="699" t="s">
        <v>3032</v>
      </c>
      <c r="F13" s="632" t="s">
        <v>3024</v>
      </c>
      <c r="G13" s="632" t="s">
        <v>3046</v>
      </c>
      <c r="H13" s="632" t="s">
        <v>534</v>
      </c>
      <c r="I13" s="632" t="s">
        <v>3048</v>
      </c>
      <c r="J13" s="632" t="s">
        <v>1257</v>
      </c>
      <c r="K13" s="632" t="s">
        <v>1261</v>
      </c>
      <c r="L13" s="633">
        <v>0</v>
      </c>
      <c r="M13" s="633">
        <v>0</v>
      </c>
      <c r="N13" s="632">
        <v>2</v>
      </c>
      <c r="O13" s="700">
        <v>1</v>
      </c>
      <c r="P13" s="633">
        <v>0</v>
      </c>
      <c r="Q13" s="656"/>
      <c r="R13" s="632">
        <v>1</v>
      </c>
      <c r="S13" s="656">
        <v>0.5</v>
      </c>
      <c r="T13" s="700">
        <v>0.5</v>
      </c>
      <c r="U13" s="682">
        <v>0.5</v>
      </c>
    </row>
    <row r="14" spans="1:21" ht="14.4" customHeight="1" x14ac:dyDescent="0.3">
      <c r="A14" s="631">
        <v>30</v>
      </c>
      <c r="B14" s="632" t="s">
        <v>533</v>
      </c>
      <c r="C14" s="632">
        <v>89301301</v>
      </c>
      <c r="D14" s="698" t="s">
        <v>3943</v>
      </c>
      <c r="E14" s="699" t="s">
        <v>3032</v>
      </c>
      <c r="F14" s="632" t="s">
        <v>3024</v>
      </c>
      <c r="G14" s="632" t="s">
        <v>3049</v>
      </c>
      <c r="H14" s="632" t="s">
        <v>2102</v>
      </c>
      <c r="I14" s="632" t="s">
        <v>2692</v>
      </c>
      <c r="J14" s="632" t="s">
        <v>2934</v>
      </c>
      <c r="K14" s="632" t="s">
        <v>2935</v>
      </c>
      <c r="L14" s="633">
        <v>151.61000000000001</v>
      </c>
      <c r="M14" s="633">
        <v>151.61000000000001</v>
      </c>
      <c r="N14" s="632">
        <v>1</v>
      </c>
      <c r="O14" s="700">
        <v>0.5</v>
      </c>
      <c r="P14" s="633"/>
      <c r="Q14" s="656">
        <v>0</v>
      </c>
      <c r="R14" s="632"/>
      <c r="S14" s="656">
        <v>0</v>
      </c>
      <c r="T14" s="700"/>
      <c r="U14" s="682">
        <v>0</v>
      </c>
    </row>
    <row r="15" spans="1:21" ht="14.4" customHeight="1" x14ac:dyDescent="0.3">
      <c r="A15" s="631">
        <v>30</v>
      </c>
      <c r="B15" s="632" t="s">
        <v>533</v>
      </c>
      <c r="C15" s="632">
        <v>89301301</v>
      </c>
      <c r="D15" s="698" t="s">
        <v>3943</v>
      </c>
      <c r="E15" s="699" t="s">
        <v>3032</v>
      </c>
      <c r="F15" s="632" t="s">
        <v>3024</v>
      </c>
      <c r="G15" s="632" t="s">
        <v>3050</v>
      </c>
      <c r="H15" s="632" t="s">
        <v>534</v>
      </c>
      <c r="I15" s="632" t="s">
        <v>3051</v>
      </c>
      <c r="J15" s="632" t="s">
        <v>3052</v>
      </c>
      <c r="K15" s="632" t="s">
        <v>1194</v>
      </c>
      <c r="L15" s="633">
        <v>130.59</v>
      </c>
      <c r="M15" s="633">
        <v>130.59</v>
      </c>
      <c r="N15" s="632">
        <v>1</v>
      </c>
      <c r="O15" s="700">
        <v>0.5</v>
      </c>
      <c r="P15" s="633">
        <v>130.59</v>
      </c>
      <c r="Q15" s="656">
        <v>1</v>
      </c>
      <c r="R15" s="632">
        <v>1</v>
      </c>
      <c r="S15" s="656">
        <v>1</v>
      </c>
      <c r="T15" s="700">
        <v>0.5</v>
      </c>
      <c r="U15" s="682">
        <v>1</v>
      </c>
    </row>
    <row r="16" spans="1:21" ht="14.4" customHeight="1" x14ac:dyDescent="0.3">
      <c r="A16" s="631">
        <v>30</v>
      </c>
      <c r="B16" s="632" t="s">
        <v>533</v>
      </c>
      <c r="C16" s="632">
        <v>89301301</v>
      </c>
      <c r="D16" s="698" t="s">
        <v>3943</v>
      </c>
      <c r="E16" s="699" t="s">
        <v>3032</v>
      </c>
      <c r="F16" s="632" t="s">
        <v>3024</v>
      </c>
      <c r="G16" s="632" t="s">
        <v>3050</v>
      </c>
      <c r="H16" s="632" t="s">
        <v>2102</v>
      </c>
      <c r="I16" s="632" t="s">
        <v>2266</v>
      </c>
      <c r="J16" s="632" t="s">
        <v>2392</v>
      </c>
      <c r="K16" s="632" t="s">
        <v>1020</v>
      </c>
      <c r="L16" s="633">
        <v>65.3</v>
      </c>
      <c r="M16" s="633">
        <v>261.2</v>
      </c>
      <c r="N16" s="632">
        <v>4</v>
      </c>
      <c r="O16" s="700">
        <v>2</v>
      </c>
      <c r="P16" s="633"/>
      <c r="Q16" s="656">
        <v>0</v>
      </c>
      <c r="R16" s="632"/>
      <c r="S16" s="656">
        <v>0</v>
      </c>
      <c r="T16" s="700"/>
      <c r="U16" s="682">
        <v>0</v>
      </c>
    </row>
    <row r="17" spans="1:21" ht="14.4" customHeight="1" x14ac:dyDescent="0.3">
      <c r="A17" s="631">
        <v>30</v>
      </c>
      <c r="B17" s="632" t="s">
        <v>533</v>
      </c>
      <c r="C17" s="632">
        <v>89301301</v>
      </c>
      <c r="D17" s="698" t="s">
        <v>3943</v>
      </c>
      <c r="E17" s="699" t="s">
        <v>3032</v>
      </c>
      <c r="F17" s="632" t="s">
        <v>3024</v>
      </c>
      <c r="G17" s="632" t="s">
        <v>3050</v>
      </c>
      <c r="H17" s="632" t="s">
        <v>2102</v>
      </c>
      <c r="I17" s="632" t="s">
        <v>2269</v>
      </c>
      <c r="J17" s="632" t="s">
        <v>2274</v>
      </c>
      <c r="K17" s="632" t="s">
        <v>1194</v>
      </c>
      <c r="L17" s="633">
        <v>130.59</v>
      </c>
      <c r="M17" s="633">
        <v>261.18</v>
      </c>
      <c r="N17" s="632">
        <v>2</v>
      </c>
      <c r="O17" s="700">
        <v>1</v>
      </c>
      <c r="P17" s="633"/>
      <c r="Q17" s="656">
        <v>0</v>
      </c>
      <c r="R17" s="632"/>
      <c r="S17" s="656">
        <v>0</v>
      </c>
      <c r="T17" s="700"/>
      <c r="U17" s="682">
        <v>0</v>
      </c>
    </row>
    <row r="18" spans="1:21" ht="14.4" customHeight="1" x14ac:dyDescent="0.3">
      <c r="A18" s="631">
        <v>30</v>
      </c>
      <c r="B18" s="632" t="s">
        <v>533</v>
      </c>
      <c r="C18" s="632">
        <v>89301301</v>
      </c>
      <c r="D18" s="698" t="s">
        <v>3943</v>
      </c>
      <c r="E18" s="699" t="s">
        <v>3032</v>
      </c>
      <c r="F18" s="632" t="s">
        <v>3024</v>
      </c>
      <c r="G18" s="632" t="s">
        <v>3053</v>
      </c>
      <c r="H18" s="632" t="s">
        <v>534</v>
      </c>
      <c r="I18" s="632" t="s">
        <v>1809</v>
      </c>
      <c r="J18" s="632" t="s">
        <v>3054</v>
      </c>
      <c r="K18" s="632" t="s">
        <v>3055</v>
      </c>
      <c r="L18" s="633">
        <v>97.42</v>
      </c>
      <c r="M18" s="633">
        <v>97.42</v>
      </c>
      <c r="N18" s="632">
        <v>1</v>
      </c>
      <c r="O18" s="700">
        <v>0.5</v>
      </c>
      <c r="P18" s="633"/>
      <c r="Q18" s="656">
        <v>0</v>
      </c>
      <c r="R18" s="632"/>
      <c r="S18" s="656">
        <v>0</v>
      </c>
      <c r="T18" s="700"/>
      <c r="U18" s="682">
        <v>0</v>
      </c>
    </row>
    <row r="19" spans="1:21" ht="14.4" customHeight="1" x14ac:dyDescent="0.3">
      <c r="A19" s="631">
        <v>30</v>
      </c>
      <c r="B19" s="632" t="s">
        <v>533</v>
      </c>
      <c r="C19" s="632">
        <v>89301301</v>
      </c>
      <c r="D19" s="698" t="s">
        <v>3943</v>
      </c>
      <c r="E19" s="699" t="s">
        <v>3032</v>
      </c>
      <c r="F19" s="632" t="s">
        <v>3024</v>
      </c>
      <c r="G19" s="632" t="s">
        <v>3056</v>
      </c>
      <c r="H19" s="632" t="s">
        <v>2102</v>
      </c>
      <c r="I19" s="632" t="s">
        <v>2199</v>
      </c>
      <c r="J19" s="632" t="s">
        <v>2200</v>
      </c>
      <c r="K19" s="632" t="s">
        <v>2201</v>
      </c>
      <c r="L19" s="633">
        <v>41.89</v>
      </c>
      <c r="M19" s="633">
        <v>83.78</v>
      </c>
      <c r="N19" s="632">
        <v>2</v>
      </c>
      <c r="O19" s="700">
        <v>1</v>
      </c>
      <c r="P19" s="633"/>
      <c r="Q19" s="656">
        <v>0</v>
      </c>
      <c r="R19" s="632"/>
      <c r="S19" s="656">
        <v>0</v>
      </c>
      <c r="T19" s="700"/>
      <c r="U19" s="682">
        <v>0</v>
      </c>
    </row>
    <row r="20" spans="1:21" ht="14.4" customHeight="1" x14ac:dyDescent="0.3">
      <c r="A20" s="631">
        <v>30</v>
      </c>
      <c r="B20" s="632" t="s">
        <v>533</v>
      </c>
      <c r="C20" s="632">
        <v>89301301</v>
      </c>
      <c r="D20" s="698" t="s">
        <v>3943</v>
      </c>
      <c r="E20" s="699" t="s">
        <v>3032</v>
      </c>
      <c r="F20" s="632" t="s">
        <v>3024</v>
      </c>
      <c r="G20" s="632" t="s">
        <v>3057</v>
      </c>
      <c r="H20" s="632" t="s">
        <v>534</v>
      </c>
      <c r="I20" s="632" t="s">
        <v>3058</v>
      </c>
      <c r="J20" s="632" t="s">
        <v>1352</v>
      </c>
      <c r="K20" s="632" t="s">
        <v>3059</v>
      </c>
      <c r="L20" s="633">
        <v>0</v>
      </c>
      <c r="M20" s="633">
        <v>0</v>
      </c>
      <c r="N20" s="632">
        <v>1</v>
      </c>
      <c r="O20" s="700">
        <v>0.5</v>
      </c>
      <c r="P20" s="633"/>
      <c r="Q20" s="656"/>
      <c r="R20" s="632"/>
      <c r="S20" s="656">
        <v>0</v>
      </c>
      <c r="T20" s="700"/>
      <c r="U20" s="682">
        <v>0</v>
      </c>
    </row>
    <row r="21" spans="1:21" ht="14.4" customHeight="1" x14ac:dyDescent="0.3">
      <c r="A21" s="631">
        <v>30</v>
      </c>
      <c r="B21" s="632" t="s">
        <v>533</v>
      </c>
      <c r="C21" s="632">
        <v>89301301</v>
      </c>
      <c r="D21" s="698" t="s">
        <v>3943</v>
      </c>
      <c r="E21" s="699" t="s">
        <v>3032</v>
      </c>
      <c r="F21" s="632" t="s">
        <v>3024</v>
      </c>
      <c r="G21" s="632" t="s">
        <v>3060</v>
      </c>
      <c r="H21" s="632" t="s">
        <v>534</v>
      </c>
      <c r="I21" s="632" t="s">
        <v>3061</v>
      </c>
      <c r="J21" s="632" t="s">
        <v>3062</v>
      </c>
      <c r="K21" s="632" t="s">
        <v>3063</v>
      </c>
      <c r="L21" s="633">
        <v>0</v>
      </c>
      <c r="M21" s="633">
        <v>0</v>
      </c>
      <c r="N21" s="632">
        <v>1</v>
      </c>
      <c r="O21" s="700">
        <v>0.5</v>
      </c>
      <c r="P21" s="633"/>
      <c r="Q21" s="656"/>
      <c r="R21" s="632"/>
      <c r="S21" s="656">
        <v>0</v>
      </c>
      <c r="T21" s="700"/>
      <c r="U21" s="682">
        <v>0</v>
      </c>
    </row>
    <row r="22" spans="1:21" ht="14.4" customHeight="1" x14ac:dyDescent="0.3">
      <c r="A22" s="631">
        <v>30</v>
      </c>
      <c r="B22" s="632" t="s">
        <v>533</v>
      </c>
      <c r="C22" s="632">
        <v>89301301</v>
      </c>
      <c r="D22" s="698" t="s">
        <v>3943</v>
      </c>
      <c r="E22" s="699" t="s">
        <v>3032</v>
      </c>
      <c r="F22" s="632" t="s">
        <v>3024</v>
      </c>
      <c r="G22" s="632" t="s">
        <v>3060</v>
      </c>
      <c r="H22" s="632" t="s">
        <v>2102</v>
      </c>
      <c r="I22" s="632" t="s">
        <v>2186</v>
      </c>
      <c r="J22" s="632" t="s">
        <v>2187</v>
      </c>
      <c r="K22" s="632" t="s">
        <v>1181</v>
      </c>
      <c r="L22" s="633">
        <v>44.89</v>
      </c>
      <c r="M22" s="633">
        <v>44.89</v>
      </c>
      <c r="N22" s="632">
        <v>1</v>
      </c>
      <c r="O22" s="700">
        <v>0.5</v>
      </c>
      <c r="P22" s="633"/>
      <c r="Q22" s="656">
        <v>0</v>
      </c>
      <c r="R22" s="632"/>
      <c r="S22" s="656">
        <v>0</v>
      </c>
      <c r="T22" s="700"/>
      <c r="U22" s="682">
        <v>0</v>
      </c>
    </row>
    <row r="23" spans="1:21" ht="14.4" customHeight="1" x14ac:dyDescent="0.3">
      <c r="A23" s="631">
        <v>30</v>
      </c>
      <c r="B23" s="632" t="s">
        <v>533</v>
      </c>
      <c r="C23" s="632">
        <v>89301301</v>
      </c>
      <c r="D23" s="698" t="s">
        <v>3943</v>
      </c>
      <c r="E23" s="699" t="s">
        <v>3032</v>
      </c>
      <c r="F23" s="632" t="s">
        <v>3024</v>
      </c>
      <c r="G23" s="632" t="s">
        <v>3064</v>
      </c>
      <c r="H23" s="632" t="s">
        <v>534</v>
      </c>
      <c r="I23" s="632" t="s">
        <v>3065</v>
      </c>
      <c r="J23" s="632" t="s">
        <v>3066</v>
      </c>
      <c r="K23" s="632" t="s">
        <v>3067</v>
      </c>
      <c r="L23" s="633">
        <v>313.76</v>
      </c>
      <c r="M23" s="633">
        <v>313.76</v>
      </c>
      <c r="N23" s="632">
        <v>1</v>
      </c>
      <c r="O23" s="700">
        <v>0.5</v>
      </c>
      <c r="P23" s="633"/>
      <c r="Q23" s="656">
        <v>0</v>
      </c>
      <c r="R23" s="632"/>
      <c r="S23" s="656">
        <v>0</v>
      </c>
      <c r="T23" s="700"/>
      <c r="U23" s="682">
        <v>0</v>
      </c>
    </row>
    <row r="24" spans="1:21" ht="14.4" customHeight="1" x14ac:dyDescent="0.3">
      <c r="A24" s="631">
        <v>30</v>
      </c>
      <c r="B24" s="632" t="s">
        <v>533</v>
      </c>
      <c r="C24" s="632">
        <v>89301301</v>
      </c>
      <c r="D24" s="698" t="s">
        <v>3943</v>
      </c>
      <c r="E24" s="699" t="s">
        <v>3032</v>
      </c>
      <c r="F24" s="632" t="s">
        <v>3024</v>
      </c>
      <c r="G24" s="632" t="s">
        <v>3068</v>
      </c>
      <c r="H24" s="632" t="s">
        <v>2102</v>
      </c>
      <c r="I24" s="632" t="s">
        <v>2238</v>
      </c>
      <c r="J24" s="632" t="s">
        <v>2114</v>
      </c>
      <c r="K24" s="632" t="s">
        <v>1020</v>
      </c>
      <c r="L24" s="633">
        <v>118.82</v>
      </c>
      <c r="M24" s="633">
        <v>118.82</v>
      </c>
      <c r="N24" s="632">
        <v>1</v>
      </c>
      <c r="O24" s="700">
        <v>0.5</v>
      </c>
      <c r="P24" s="633"/>
      <c r="Q24" s="656">
        <v>0</v>
      </c>
      <c r="R24" s="632"/>
      <c r="S24" s="656">
        <v>0</v>
      </c>
      <c r="T24" s="700"/>
      <c r="U24" s="682">
        <v>0</v>
      </c>
    </row>
    <row r="25" spans="1:21" ht="14.4" customHeight="1" x14ac:dyDescent="0.3">
      <c r="A25" s="631">
        <v>30</v>
      </c>
      <c r="B25" s="632" t="s">
        <v>533</v>
      </c>
      <c r="C25" s="632">
        <v>89301301</v>
      </c>
      <c r="D25" s="698" t="s">
        <v>3943</v>
      </c>
      <c r="E25" s="699" t="s">
        <v>3032</v>
      </c>
      <c r="F25" s="632" t="s">
        <v>3024</v>
      </c>
      <c r="G25" s="632" t="s">
        <v>3069</v>
      </c>
      <c r="H25" s="632" t="s">
        <v>2102</v>
      </c>
      <c r="I25" s="632" t="s">
        <v>2434</v>
      </c>
      <c r="J25" s="632" t="s">
        <v>2146</v>
      </c>
      <c r="K25" s="632" t="s">
        <v>2997</v>
      </c>
      <c r="L25" s="633">
        <v>216.16</v>
      </c>
      <c r="M25" s="633">
        <v>432.32</v>
      </c>
      <c r="N25" s="632">
        <v>2</v>
      </c>
      <c r="O25" s="700">
        <v>1.5</v>
      </c>
      <c r="P25" s="633"/>
      <c r="Q25" s="656">
        <v>0</v>
      </c>
      <c r="R25" s="632"/>
      <c r="S25" s="656">
        <v>0</v>
      </c>
      <c r="T25" s="700"/>
      <c r="U25" s="682">
        <v>0</v>
      </c>
    </row>
    <row r="26" spans="1:21" ht="14.4" customHeight="1" x14ac:dyDescent="0.3">
      <c r="A26" s="631">
        <v>30</v>
      </c>
      <c r="B26" s="632" t="s">
        <v>533</v>
      </c>
      <c r="C26" s="632">
        <v>89301301</v>
      </c>
      <c r="D26" s="698" t="s">
        <v>3943</v>
      </c>
      <c r="E26" s="699" t="s">
        <v>3032</v>
      </c>
      <c r="F26" s="632" t="s">
        <v>3024</v>
      </c>
      <c r="G26" s="632" t="s">
        <v>3069</v>
      </c>
      <c r="H26" s="632" t="s">
        <v>534</v>
      </c>
      <c r="I26" s="632" t="s">
        <v>3070</v>
      </c>
      <c r="J26" s="632" t="s">
        <v>3071</v>
      </c>
      <c r="K26" s="632" t="s">
        <v>2201</v>
      </c>
      <c r="L26" s="633">
        <v>0</v>
      </c>
      <c r="M26" s="633">
        <v>0</v>
      </c>
      <c r="N26" s="632">
        <v>1</v>
      </c>
      <c r="O26" s="700">
        <v>0.5</v>
      </c>
      <c r="P26" s="633"/>
      <c r="Q26" s="656"/>
      <c r="R26" s="632"/>
      <c r="S26" s="656">
        <v>0</v>
      </c>
      <c r="T26" s="700"/>
      <c r="U26" s="682">
        <v>0</v>
      </c>
    </row>
    <row r="27" spans="1:21" ht="14.4" customHeight="1" x14ac:dyDescent="0.3">
      <c r="A27" s="631">
        <v>30</v>
      </c>
      <c r="B27" s="632" t="s">
        <v>533</v>
      </c>
      <c r="C27" s="632">
        <v>89301301</v>
      </c>
      <c r="D27" s="698" t="s">
        <v>3943</v>
      </c>
      <c r="E27" s="699" t="s">
        <v>3032</v>
      </c>
      <c r="F27" s="632" t="s">
        <v>3024</v>
      </c>
      <c r="G27" s="632" t="s">
        <v>3072</v>
      </c>
      <c r="H27" s="632" t="s">
        <v>534</v>
      </c>
      <c r="I27" s="632" t="s">
        <v>1049</v>
      </c>
      <c r="J27" s="632" t="s">
        <v>3073</v>
      </c>
      <c r="K27" s="632" t="s">
        <v>3074</v>
      </c>
      <c r="L27" s="633">
        <v>36.89</v>
      </c>
      <c r="M27" s="633">
        <v>110.67</v>
      </c>
      <c r="N27" s="632">
        <v>3</v>
      </c>
      <c r="O27" s="700">
        <v>1.5</v>
      </c>
      <c r="P27" s="633">
        <v>36.89</v>
      </c>
      <c r="Q27" s="656">
        <v>0.33333333333333331</v>
      </c>
      <c r="R27" s="632">
        <v>1</v>
      </c>
      <c r="S27" s="656">
        <v>0.33333333333333331</v>
      </c>
      <c r="T27" s="700">
        <v>0.5</v>
      </c>
      <c r="U27" s="682">
        <v>0.33333333333333331</v>
      </c>
    </row>
    <row r="28" spans="1:21" ht="14.4" customHeight="1" x14ac:dyDescent="0.3">
      <c r="A28" s="631">
        <v>30</v>
      </c>
      <c r="B28" s="632" t="s">
        <v>533</v>
      </c>
      <c r="C28" s="632">
        <v>89301301</v>
      </c>
      <c r="D28" s="698" t="s">
        <v>3943</v>
      </c>
      <c r="E28" s="699" t="s">
        <v>3032</v>
      </c>
      <c r="F28" s="632" t="s">
        <v>3024</v>
      </c>
      <c r="G28" s="632" t="s">
        <v>3075</v>
      </c>
      <c r="H28" s="632" t="s">
        <v>534</v>
      </c>
      <c r="I28" s="632" t="s">
        <v>1146</v>
      </c>
      <c r="J28" s="632" t="s">
        <v>780</v>
      </c>
      <c r="K28" s="632" t="s">
        <v>3076</v>
      </c>
      <c r="L28" s="633">
        <v>57.65</v>
      </c>
      <c r="M28" s="633">
        <v>57.65</v>
      </c>
      <c r="N28" s="632">
        <v>1</v>
      </c>
      <c r="O28" s="700">
        <v>0.5</v>
      </c>
      <c r="P28" s="633"/>
      <c r="Q28" s="656">
        <v>0</v>
      </c>
      <c r="R28" s="632"/>
      <c r="S28" s="656">
        <v>0</v>
      </c>
      <c r="T28" s="700"/>
      <c r="U28" s="682">
        <v>0</v>
      </c>
    </row>
    <row r="29" spans="1:21" ht="14.4" customHeight="1" x14ac:dyDescent="0.3">
      <c r="A29" s="631">
        <v>30</v>
      </c>
      <c r="B29" s="632" t="s">
        <v>533</v>
      </c>
      <c r="C29" s="632">
        <v>89301301</v>
      </c>
      <c r="D29" s="698" t="s">
        <v>3943</v>
      </c>
      <c r="E29" s="699" t="s">
        <v>3032</v>
      </c>
      <c r="F29" s="632" t="s">
        <v>3024</v>
      </c>
      <c r="G29" s="632" t="s">
        <v>3077</v>
      </c>
      <c r="H29" s="632" t="s">
        <v>2102</v>
      </c>
      <c r="I29" s="632" t="s">
        <v>3078</v>
      </c>
      <c r="J29" s="632" t="s">
        <v>2462</v>
      </c>
      <c r="K29" s="632" t="s">
        <v>1181</v>
      </c>
      <c r="L29" s="633">
        <v>273.48</v>
      </c>
      <c r="M29" s="633">
        <v>273.48</v>
      </c>
      <c r="N29" s="632">
        <v>1</v>
      </c>
      <c r="O29" s="700">
        <v>0.5</v>
      </c>
      <c r="P29" s="633"/>
      <c r="Q29" s="656">
        <v>0</v>
      </c>
      <c r="R29" s="632"/>
      <c r="S29" s="656">
        <v>0</v>
      </c>
      <c r="T29" s="700"/>
      <c r="U29" s="682">
        <v>0</v>
      </c>
    </row>
    <row r="30" spans="1:21" ht="14.4" customHeight="1" x14ac:dyDescent="0.3">
      <c r="A30" s="631">
        <v>30</v>
      </c>
      <c r="B30" s="632" t="s">
        <v>533</v>
      </c>
      <c r="C30" s="632">
        <v>89301301</v>
      </c>
      <c r="D30" s="698" t="s">
        <v>3943</v>
      </c>
      <c r="E30" s="699" t="s">
        <v>3032</v>
      </c>
      <c r="F30" s="632" t="s">
        <v>3024</v>
      </c>
      <c r="G30" s="632" t="s">
        <v>3079</v>
      </c>
      <c r="H30" s="632" t="s">
        <v>534</v>
      </c>
      <c r="I30" s="632" t="s">
        <v>3080</v>
      </c>
      <c r="J30" s="632" t="s">
        <v>3081</v>
      </c>
      <c r="K30" s="632" t="s">
        <v>3082</v>
      </c>
      <c r="L30" s="633">
        <v>26.64</v>
      </c>
      <c r="M30" s="633">
        <v>26.64</v>
      </c>
      <c r="N30" s="632">
        <v>1</v>
      </c>
      <c r="O30" s="700">
        <v>0.5</v>
      </c>
      <c r="P30" s="633"/>
      <c r="Q30" s="656">
        <v>0</v>
      </c>
      <c r="R30" s="632"/>
      <c r="S30" s="656">
        <v>0</v>
      </c>
      <c r="T30" s="700"/>
      <c r="U30" s="682">
        <v>0</v>
      </c>
    </row>
    <row r="31" spans="1:21" ht="14.4" customHeight="1" x14ac:dyDescent="0.3">
      <c r="A31" s="631">
        <v>30</v>
      </c>
      <c r="B31" s="632" t="s">
        <v>533</v>
      </c>
      <c r="C31" s="632">
        <v>89301301</v>
      </c>
      <c r="D31" s="698" t="s">
        <v>3943</v>
      </c>
      <c r="E31" s="699" t="s">
        <v>3032</v>
      </c>
      <c r="F31" s="632" t="s">
        <v>3024</v>
      </c>
      <c r="G31" s="632" t="s">
        <v>3079</v>
      </c>
      <c r="H31" s="632" t="s">
        <v>534</v>
      </c>
      <c r="I31" s="632" t="s">
        <v>955</v>
      </c>
      <c r="J31" s="632" t="s">
        <v>956</v>
      </c>
      <c r="K31" s="632" t="s">
        <v>3083</v>
      </c>
      <c r="L31" s="633">
        <v>61.65</v>
      </c>
      <c r="M31" s="633">
        <v>123.3</v>
      </c>
      <c r="N31" s="632">
        <v>2</v>
      </c>
      <c r="O31" s="700">
        <v>1</v>
      </c>
      <c r="P31" s="633"/>
      <c r="Q31" s="656">
        <v>0</v>
      </c>
      <c r="R31" s="632"/>
      <c r="S31" s="656">
        <v>0</v>
      </c>
      <c r="T31" s="700"/>
      <c r="U31" s="682">
        <v>0</v>
      </c>
    </row>
    <row r="32" spans="1:21" ht="14.4" customHeight="1" x14ac:dyDescent="0.3">
      <c r="A32" s="631">
        <v>30</v>
      </c>
      <c r="B32" s="632" t="s">
        <v>533</v>
      </c>
      <c r="C32" s="632">
        <v>89301301</v>
      </c>
      <c r="D32" s="698" t="s">
        <v>3943</v>
      </c>
      <c r="E32" s="699" t="s">
        <v>3032</v>
      </c>
      <c r="F32" s="632" t="s">
        <v>3024</v>
      </c>
      <c r="G32" s="632" t="s">
        <v>3079</v>
      </c>
      <c r="H32" s="632" t="s">
        <v>534</v>
      </c>
      <c r="I32" s="632" t="s">
        <v>963</v>
      </c>
      <c r="J32" s="632" t="s">
        <v>960</v>
      </c>
      <c r="K32" s="632" t="s">
        <v>3084</v>
      </c>
      <c r="L32" s="633">
        <v>205.5</v>
      </c>
      <c r="M32" s="633">
        <v>205.5</v>
      </c>
      <c r="N32" s="632">
        <v>1</v>
      </c>
      <c r="O32" s="700">
        <v>0.5</v>
      </c>
      <c r="P32" s="633"/>
      <c r="Q32" s="656">
        <v>0</v>
      </c>
      <c r="R32" s="632"/>
      <c r="S32" s="656">
        <v>0</v>
      </c>
      <c r="T32" s="700"/>
      <c r="U32" s="682">
        <v>0</v>
      </c>
    </row>
    <row r="33" spans="1:21" ht="14.4" customHeight="1" x14ac:dyDescent="0.3">
      <c r="A33" s="631">
        <v>30</v>
      </c>
      <c r="B33" s="632" t="s">
        <v>533</v>
      </c>
      <c r="C33" s="632">
        <v>89301301</v>
      </c>
      <c r="D33" s="698" t="s">
        <v>3943</v>
      </c>
      <c r="E33" s="699" t="s">
        <v>3032</v>
      </c>
      <c r="F33" s="632" t="s">
        <v>3024</v>
      </c>
      <c r="G33" s="632" t="s">
        <v>3079</v>
      </c>
      <c r="H33" s="632" t="s">
        <v>534</v>
      </c>
      <c r="I33" s="632" t="s">
        <v>3085</v>
      </c>
      <c r="J33" s="632" t="s">
        <v>3086</v>
      </c>
      <c r="K33" s="632" t="s">
        <v>3082</v>
      </c>
      <c r="L33" s="633">
        <v>0</v>
      </c>
      <c r="M33" s="633">
        <v>0</v>
      </c>
      <c r="N33" s="632">
        <v>4</v>
      </c>
      <c r="O33" s="700">
        <v>2</v>
      </c>
      <c r="P33" s="633">
        <v>0</v>
      </c>
      <c r="Q33" s="656"/>
      <c r="R33" s="632">
        <v>1</v>
      </c>
      <c r="S33" s="656">
        <v>0.25</v>
      </c>
      <c r="T33" s="700">
        <v>0.5</v>
      </c>
      <c r="U33" s="682">
        <v>0.25</v>
      </c>
    </row>
    <row r="34" spans="1:21" ht="14.4" customHeight="1" x14ac:dyDescent="0.3">
      <c r="A34" s="631">
        <v>30</v>
      </c>
      <c r="B34" s="632" t="s">
        <v>533</v>
      </c>
      <c r="C34" s="632">
        <v>89301301</v>
      </c>
      <c r="D34" s="698" t="s">
        <v>3943</v>
      </c>
      <c r="E34" s="699" t="s">
        <v>3032</v>
      </c>
      <c r="F34" s="632" t="s">
        <v>3024</v>
      </c>
      <c r="G34" s="632" t="s">
        <v>3079</v>
      </c>
      <c r="H34" s="632" t="s">
        <v>534</v>
      </c>
      <c r="I34" s="632" t="s">
        <v>1149</v>
      </c>
      <c r="J34" s="632" t="s">
        <v>3086</v>
      </c>
      <c r="K34" s="632" t="s">
        <v>3087</v>
      </c>
      <c r="L34" s="633">
        <v>66.599999999999994</v>
      </c>
      <c r="M34" s="633">
        <v>133.19999999999999</v>
      </c>
      <c r="N34" s="632">
        <v>2</v>
      </c>
      <c r="O34" s="700">
        <v>1</v>
      </c>
      <c r="P34" s="633"/>
      <c r="Q34" s="656">
        <v>0</v>
      </c>
      <c r="R34" s="632"/>
      <c r="S34" s="656">
        <v>0</v>
      </c>
      <c r="T34" s="700"/>
      <c r="U34" s="682">
        <v>0</v>
      </c>
    </row>
    <row r="35" spans="1:21" ht="14.4" customHeight="1" x14ac:dyDescent="0.3">
      <c r="A35" s="631">
        <v>30</v>
      </c>
      <c r="B35" s="632" t="s">
        <v>533</v>
      </c>
      <c r="C35" s="632">
        <v>89301301</v>
      </c>
      <c r="D35" s="698" t="s">
        <v>3943</v>
      </c>
      <c r="E35" s="699" t="s">
        <v>3032</v>
      </c>
      <c r="F35" s="632" t="s">
        <v>3024</v>
      </c>
      <c r="G35" s="632" t="s">
        <v>3088</v>
      </c>
      <c r="H35" s="632" t="s">
        <v>2102</v>
      </c>
      <c r="I35" s="632" t="s">
        <v>2250</v>
      </c>
      <c r="J35" s="632" t="s">
        <v>2255</v>
      </c>
      <c r="K35" s="632" t="s">
        <v>2984</v>
      </c>
      <c r="L35" s="633">
        <v>443.52</v>
      </c>
      <c r="M35" s="633">
        <v>443.52</v>
      </c>
      <c r="N35" s="632">
        <v>1</v>
      </c>
      <c r="O35" s="700">
        <v>0.5</v>
      </c>
      <c r="P35" s="633"/>
      <c r="Q35" s="656">
        <v>0</v>
      </c>
      <c r="R35" s="632"/>
      <c r="S35" s="656">
        <v>0</v>
      </c>
      <c r="T35" s="700"/>
      <c r="U35" s="682">
        <v>0</v>
      </c>
    </row>
    <row r="36" spans="1:21" ht="14.4" customHeight="1" x14ac:dyDescent="0.3">
      <c r="A36" s="631">
        <v>30</v>
      </c>
      <c r="B36" s="632" t="s">
        <v>533</v>
      </c>
      <c r="C36" s="632">
        <v>89301301</v>
      </c>
      <c r="D36" s="698" t="s">
        <v>3943</v>
      </c>
      <c r="E36" s="699" t="s">
        <v>3032</v>
      </c>
      <c r="F36" s="632" t="s">
        <v>3024</v>
      </c>
      <c r="G36" s="632" t="s">
        <v>3089</v>
      </c>
      <c r="H36" s="632" t="s">
        <v>534</v>
      </c>
      <c r="I36" s="632" t="s">
        <v>1015</v>
      </c>
      <c r="J36" s="632" t="s">
        <v>1016</v>
      </c>
      <c r="K36" s="632" t="s">
        <v>3090</v>
      </c>
      <c r="L36" s="633">
        <v>163.9</v>
      </c>
      <c r="M36" s="633">
        <v>163.9</v>
      </c>
      <c r="N36" s="632">
        <v>1</v>
      </c>
      <c r="O36" s="700">
        <v>0.5</v>
      </c>
      <c r="P36" s="633"/>
      <c r="Q36" s="656">
        <v>0</v>
      </c>
      <c r="R36" s="632"/>
      <c r="S36" s="656">
        <v>0</v>
      </c>
      <c r="T36" s="700"/>
      <c r="U36" s="682">
        <v>0</v>
      </c>
    </row>
    <row r="37" spans="1:21" ht="14.4" customHeight="1" x14ac:dyDescent="0.3">
      <c r="A37" s="631">
        <v>30</v>
      </c>
      <c r="B37" s="632" t="s">
        <v>533</v>
      </c>
      <c r="C37" s="632">
        <v>89301301</v>
      </c>
      <c r="D37" s="698" t="s">
        <v>3943</v>
      </c>
      <c r="E37" s="699" t="s">
        <v>3032</v>
      </c>
      <c r="F37" s="632" t="s">
        <v>3024</v>
      </c>
      <c r="G37" s="632" t="s">
        <v>3091</v>
      </c>
      <c r="H37" s="632" t="s">
        <v>534</v>
      </c>
      <c r="I37" s="632" t="s">
        <v>3092</v>
      </c>
      <c r="J37" s="632" t="s">
        <v>888</v>
      </c>
      <c r="K37" s="632" t="s">
        <v>904</v>
      </c>
      <c r="L37" s="633">
        <v>0</v>
      </c>
      <c r="M37" s="633">
        <v>0</v>
      </c>
      <c r="N37" s="632">
        <v>1</v>
      </c>
      <c r="O37" s="700">
        <v>0.5</v>
      </c>
      <c r="P37" s="633"/>
      <c r="Q37" s="656"/>
      <c r="R37" s="632"/>
      <c r="S37" s="656">
        <v>0</v>
      </c>
      <c r="T37" s="700"/>
      <c r="U37" s="682">
        <v>0</v>
      </c>
    </row>
    <row r="38" spans="1:21" ht="14.4" customHeight="1" x14ac:dyDescent="0.3">
      <c r="A38" s="631">
        <v>30</v>
      </c>
      <c r="B38" s="632" t="s">
        <v>533</v>
      </c>
      <c r="C38" s="632">
        <v>89301301</v>
      </c>
      <c r="D38" s="698" t="s">
        <v>3943</v>
      </c>
      <c r="E38" s="699" t="s">
        <v>3032</v>
      </c>
      <c r="F38" s="632" t="s">
        <v>3024</v>
      </c>
      <c r="G38" s="632" t="s">
        <v>3093</v>
      </c>
      <c r="H38" s="632" t="s">
        <v>2102</v>
      </c>
      <c r="I38" s="632" t="s">
        <v>3094</v>
      </c>
      <c r="J38" s="632" t="s">
        <v>3095</v>
      </c>
      <c r="K38" s="632" t="s">
        <v>1221</v>
      </c>
      <c r="L38" s="633">
        <v>74.87</v>
      </c>
      <c r="M38" s="633">
        <v>74.87</v>
      </c>
      <c r="N38" s="632">
        <v>1</v>
      </c>
      <c r="O38" s="700">
        <v>0.5</v>
      </c>
      <c r="P38" s="633"/>
      <c r="Q38" s="656">
        <v>0</v>
      </c>
      <c r="R38" s="632"/>
      <c r="S38" s="656">
        <v>0</v>
      </c>
      <c r="T38" s="700"/>
      <c r="U38" s="682">
        <v>0</v>
      </c>
    </row>
    <row r="39" spans="1:21" ht="14.4" customHeight="1" x14ac:dyDescent="0.3">
      <c r="A39" s="631">
        <v>30</v>
      </c>
      <c r="B39" s="632" t="s">
        <v>533</v>
      </c>
      <c r="C39" s="632">
        <v>89301301</v>
      </c>
      <c r="D39" s="698" t="s">
        <v>3943</v>
      </c>
      <c r="E39" s="699" t="s">
        <v>3032</v>
      </c>
      <c r="F39" s="632" t="s">
        <v>3024</v>
      </c>
      <c r="G39" s="632" t="s">
        <v>3096</v>
      </c>
      <c r="H39" s="632" t="s">
        <v>534</v>
      </c>
      <c r="I39" s="632" t="s">
        <v>3097</v>
      </c>
      <c r="J39" s="632" t="s">
        <v>812</v>
      </c>
      <c r="K39" s="632" t="s">
        <v>3098</v>
      </c>
      <c r="L39" s="633">
        <v>0</v>
      </c>
      <c r="M39" s="633">
        <v>0</v>
      </c>
      <c r="N39" s="632">
        <v>1</v>
      </c>
      <c r="O39" s="700">
        <v>0.5</v>
      </c>
      <c r="P39" s="633"/>
      <c r="Q39" s="656"/>
      <c r="R39" s="632"/>
      <c r="S39" s="656">
        <v>0</v>
      </c>
      <c r="T39" s="700"/>
      <c r="U39" s="682">
        <v>0</v>
      </c>
    </row>
    <row r="40" spans="1:21" ht="14.4" customHeight="1" x14ac:dyDescent="0.3">
      <c r="A40" s="631">
        <v>30</v>
      </c>
      <c r="B40" s="632" t="s">
        <v>533</v>
      </c>
      <c r="C40" s="632">
        <v>89301301</v>
      </c>
      <c r="D40" s="698" t="s">
        <v>3943</v>
      </c>
      <c r="E40" s="699" t="s">
        <v>3032</v>
      </c>
      <c r="F40" s="632" t="s">
        <v>3024</v>
      </c>
      <c r="G40" s="632" t="s">
        <v>3099</v>
      </c>
      <c r="H40" s="632" t="s">
        <v>534</v>
      </c>
      <c r="I40" s="632" t="s">
        <v>1707</v>
      </c>
      <c r="J40" s="632" t="s">
        <v>1708</v>
      </c>
      <c r="K40" s="632" t="s">
        <v>1709</v>
      </c>
      <c r="L40" s="633">
        <v>23.72</v>
      </c>
      <c r="M40" s="633">
        <v>47.44</v>
      </c>
      <c r="N40" s="632">
        <v>2</v>
      </c>
      <c r="O40" s="700">
        <v>1</v>
      </c>
      <c r="P40" s="633"/>
      <c r="Q40" s="656">
        <v>0</v>
      </c>
      <c r="R40" s="632"/>
      <c r="S40" s="656">
        <v>0</v>
      </c>
      <c r="T40" s="700"/>
      <c r="U40" s="682">
        <v>0</v>
      </c>
    </row>
    <row r="41" spans="1:21" ht="14.4" customHeight="1" x14ac:dyDescent="0.3">
      <c r="A41" s="631">
        <v>30</v>
      </c>
      <c r="B41" s="632" t="s">
        <v>533</v>
      </c>
      <c r="C41" s="632">
        <v>89301301</v>
      </c>
      <c r="D41" s="698" t="s">
        <v>3943</v>
      </c>
      <c r="E41" s="699" t="s">
        <v>3032</v>
      </c>
      <c r="F41" s="632" t="s">
        <v>3024</v>
      </c>
      <c r="G41" s="632" t="s">
        <v>3100</v>
      </c>
      <c r="H41" s="632" t="s">
        <v>534</v>
      </c>
      <c r="I41" s="632" t="s">
        <v>1714</v>
      </c>
      <c r="J41" s="632" t="s">
        <v>1715</v>
      </c>
      <c r="K41" s="632" t="s">
        <v>3101</v>
      </c>
      <c r="L41" s="633">
        <v>121.76</v>
      </c>
      <c r="M41" s="633">
        <v>121.76</v>
      </c>
      <c r="N41" s="632">
        <v>1</v>
      </c>
      <c r="O41" s="700">
        <v>0.5</v>
      </c>
      <c r="P41" s="633"/>
      <c r="Q41" s="656">
        <v>0</v>
      </c>
      <c r="R41" s="632"/>
      <c r="S41" s="656">
        <v>0</v>
      </c>
      <c r="T41" s="700"/>
      <c r="U41" s="682">
        <v>0</v>
      </c>
    </row>
    <row r="42" spans="1:21" ht="14.4" customHeight="1" x14ac:dyDescent="0.3">
      <c r="A42" s="631">
        <v>30</v>
      </c>
      <c r="B42" s="632" t="s">
        <v>533</v>
      </c>
      <c r="C42" s="632">
        <v>89301301</v>
      </c>
      <c r="D42" s="698" t="s">
        <v>3943</v>
      </c>
      <c r="E42" s="699" t="s">
        <v>3032</v>
      </c>
      <c r="F42" s="632" t="s">
        <v>3024</v>
      </c>
      <c r="G42" s="632" t="s">
        <v>3102</v>
      </c>
      <c r="H42" s="632" t="s">
        <v>534</v>
      </c>
      <c r="I42" s="632" t="s">
        <v>3103</v>
      </c>
      <c r="J42" s="632" t="s">
        <v>3104</v>
      </c>
      <c r="K42" s="632" t="s">
        <v>3105</v>
      </c>
      <c r="L42" s="633">
        <v>33.68</v>
      </c>
      <c r="M42" s="633">
        <v>67.36</v>
      </c>
      <c r="N42" s="632">
        <v>2</v>
      </c>
      <c r="O42" s="700">
        <v>1</v>
      </c>
      <c r="P42" s="633">
        <v>33.68</v>
      </c>
      <c r="Q42" s="656">
        <v>0.5</v>
      </c>
      <c r="R42" s="632">
        <v>1</v>
      </c>
      <c r="S42" s="656">
        <v>0.5</v>
      </c>
      <c r="T42" s="700">
        <v>0.5</v>
      </c>
      <c r="U42" s="682">
        <v>0.5</v>
      </c>
    </row>
    <row r="43" spans="1:21" ht="14.4" customHeight="1" x14ac:dyDescent="0.3">
      <c r="A43" s="631">
        <v>30</v>
      </c>
      <c r="B43" s="632" t="s">
        <v>533</v>
      </c>
      <c r="C43" s="632">
        <v>89301301</v>
      </c>
      <c r="D43" s="698" t="s">
        <v>3943</v>
      </c>
      <c r="E43" s="699" t="s">
        <v>3032</v>
      </c>
      <c r="F43" s="632" t="s">
        <v>3024</v>
      </c>
      <c r="G43" s="632" t="s">
        <v>3106</v>
      </c>
      <c r="H43" s="632" t="s">
        <v>534</v>
      </c>
      <c r="I43" s="632" t="s">
        <v>791</v>
      </c>
      <c r="J43" s="632" t="s">
        <v>3107</v>
      </c>
      <c r="K43" s="632" t="s">
        <v>3108</v>
      </c>
      <c r="L43" s="633">
        <v>55.71</v>
      </c>
      <c r="M43" s="633">
        <v>55.71</v>
      </c>
      <c r="N43" s="632">
        <v>1</v>
      </c>
      <c r="O43" s="700">
        <v>0.5</v>
      </c>
      <c r="P43" s="633">
        <v>55.71</v>
      </c>
      <c r="Q43" s="656">
        <v>1</v>
      </c>
      <c r="R43" s="632">
        <v>1</v>
      </c>
      <c r="S43" s="656">
        <v>1</v>
      </c>
      <c r="T43" s="700">
        <v>0.5</v>
      </c>
      <c r="U43" s="682">
        <v>1</v>
      </c>
    </row>
    <row r="44" spans="1:21" ht="14.4" customHeight="1" x14ac:dyDescent="0.3">
      <c r="A44" s="631">
        <v>30</v>
      </c>
      <c r="B44" s="632" t="s">
        <v>533</v>
      </c>
      <c r="C44" s="632">
        <v>89301301</v>
      </c>
      <c r="D44" s="698" t="s">
        <v>3943</v>
      </c>
      <c r="E44" s="699" t="s">
        <v>3032</v>
      </c>
      <c r="F44" s="632" t="s">
        <v>3024</v>
      </c>
      <c r="G44" s="632" t="s">
        <v>3109</v>
      </c>
      <c r="H44" s="632" t="s">
        <v>534</v>
      </c>
      <c r="I44" s="632" t="s">
        <v>3110</v>
      </c>
      <c r="J44" s="632" t="s">
        <v>3111</v>
      </c>
      <c r="K44" s="632" t="s">
        <v>3112</v>
      </c>
      <c r="L44" s="633">
        <v>0</v>
      </c>
      <c r="M44" s="633">
        <v>0</v>
      </c>
      <c r="N44" s="632">
        <v>1</v>
      </c>
      <c r="O44" s="700">
        <v>0.5</v>
      </c>
      <c r="P44" s="633"/>
      <c r="Q44" s="656"/>
      <c r="R44" s="632"/>
      <c r="S44" s="656">
        <v>0</v>
      </c>
      <c r="T44" s="700"/>
      <c r="U44" s="682">
        <v>0</v>
      </c>
    </row>
    <row r="45" spans="1:21" ht="14.4" customHeight="1" x14ac:dyDescent="0.3">
      <c r="A45" s="631">
        <v>30</v>
      </c>
      <c r="B45" s="632" t="s">
        <v>533</v>
      </c>
      <c r="C45" s="632">
        <v>89301301</v>
      </c>
      <c r="D45" s="698" t="s">
        <v>3943</v>
      </c>
      <c r="E45" s="699" t="s">
        <v>3032</v>
      </c>
      <c r="F45" s="632" t="s">
        <v>3024</v>
      </c>
      <c r="G45" s="632" t="s">
        <v>3109</v>
      </c>
      <c r="H45" s="632" t="s">
        <v>534</v>
      </c>
      <c r="I45" s="632" t="s">
        <v>3113</v>
      </c>
      <c r="J45" s="632" t="s">
        <v>3111</v>
      </c>
      <c r="K45" s="632" t="s">
        <v>3114</v>
      </c>
      <c r="L45" s="633">
        <v>0</v>
      </c>
      <c r="M45" s="633">
        <v>0</v>
      </c>
      <c r="N45" s="632">
        <v>1</v>
      </c>
      <c r="O45" s="700">
        <v>0.5</v>
      </c>
      <c r="P45" s="633">
        <v>0</v>
      </c>
      <c r="Q45" s="656"/>
      <c r="R45" s="632">
        <v>1</v>
      </c>
      <c r="S45" s="656">
        <v>1</v>
      </c>
      <c r="T45" s="700">
        <v>0.5</v>
      </c>
      <c r="U45" s="682">
        <v>1</v>
      </c>
    </row>
    <row r="46" spans="1:21" ht="14.4" customHeight="1" x14ac:dyDescent="0.3">
      <c r="A46" s="631">
        <v>30</v>
      </c>
      <c r="B46" s="632" t="s">
        <v>533</v>
      </c>
      <c r="C46" s="632">
        <v>89301301</v>
      </c>
      <c r="D46" s="698" t="s">
        <v>3943</v>
      </c>
      <c r="E46" s="699" t="s">
        <v>3032</v>
      </c>
      <c r="F46" s="632" t="s">
        <v>3024</v>
      </c>
      <c r="G46" s="632" t="s">
        <v>3115</v>
      </c>
      <c r="H46" s="632" t="s">
        <v>534</v>
      </c>
      <c r="I46" s="632" t="s">
        <v>1189</v>
      </c>
      <c r="J46" s="632" t="s">
        <v>3116</v>
      </c>
      <c r="K46" s="632" t="s">
        <v>3117</v>
      </c>
      <c r="L46" s="633">
        <v>36.78</v>
      </c>
      <c r="M46" s="633">
        <v>36.78</v>
      </c>
      <c r="N46" s="632">
        <v>1</v>
      </c>
      <c r="O46" s="700">
        <v>0.5</v>
      </c>
      <c r="P46" s="633"/>
      <c r="Q46" s="656">
        <v>0</v>
      </c>
      <c r="R46" s="632"/>
      <c r="S46" s="656">
        <v>0</v>
      </c>
      <c r="T46" s="700"/>
      <c r="U46" s="682">
        <v>0</v>
      </c>
    </row>
    <row r="47" spans="1:21" ht="14.4" customHeight="1" x14ac:dyDescent="0.3">
      <c r="A47" s="631">
        <v>30</v>
      </c>
      <c r="B47" s="632" t="s">
        <v>533</v>
      </c>
      <c r="C47" s="632">
        <v>89301301</v>
      </c>
      <c r="D47" s="698" t="s">
        <v>3943</v>
      </c>
      <c r="E47" s="699" t="s">
        <v>3032</v>
      </c>
      <c r="F47" s="632" t="s">
        <v>3024</v>
      </c>
      <c r="G47" s="632" t="s">
        <v>3115</v>
      </c>
      <c r="H47" s="632" t="s">
        <v>534</v>
      </c>
      <c r="I47" s="632" t="s">
        <v>1253</v>
      </c>
      <c r="J47" s="632" t="s">
        <v>1254</v>
      </c>
      <c r="K47" s="632" t="s">
        <v>889</v>
      </c>
      <c r="L47" s="633">
        <v>30.65</v>
      </c>
      <c r="M47" s="633">
        <v>30.65</v>
      </c>
      <c r="N47" s="632">
        <v>1</v>
      </c>
      <c r="O47" s="700">
        <v>0.5</v>
      </c>
      <c r="P47" s="633">
        <v>30.65</v>
      </c>
      <c r="Q47" s="656">
        <v>1</v>
      </c>
      <c r="R47" s="632">
        <v>1</v>
      </c>
      <c r="S47" s="656">
        <v>1</v>
      </c>
      <c r="T47" s="700">
        <v>0.5</v>
      </c>
      <c r="U47" s="682">
        <v>1</v>
      </c>
    </row>
    <row r="48" spans="1:21" ht="14.4" customHeight="1" x14ac:dyDescent="0.3">
      <c r="A48" s="631">
        <v>30</v>
      </c>
      <c r="B48" s="632" t="s">
        <v>533</v>
      </c>
      <c r="C48" s="632">
        <v>89301301</v>
      </c>
      <c r="D48" s="698" t="s">
        <v>3943</v>
      </c>
      <c r="E48" s="699" t="s">
        <v>3032</v>
      </c>
      <c r="F48" s="632" t="s">
        <v>3024</v>
      </c>
      <c r="G48" s="632" t="s">
        <v>3115</v>
      </c>
      <c r="H48" s="632" t="s">
        <v>534</v>
      </c>
      <c r="I48" s="632" t="s">
        <v>3118</v>
      </c>
      <c r="J48" s="632" t="s">
        <v>1254</v>
      </c>
      <c r="K48" s="632" t="s">
        <v>904</v>
      </c>
      <c r="L48" s="633">
        <v>12.26</v>
      </c>
      <c r="M48" s="633">
        <v>12.26</v>
      </c>
      <c r="N48" s="632">
        <v>1</v>
      </c>
      <c r="O48" s="700">
        <v>0.5</v>
      </c>
      <c r="P48" s="633">
        <v>12.26</v>
      </c>
      <c r="Q48" s="656">
        <v>1</v>
      </c>
      <c r="R48" s="632">
        <v>1</v>
      </c>
      <c r="S48" s="656">
        <v>1</v>
      </c>
      <c r="T48" s="700">
        <v>0.5</v>
      </c>
      <c r="U48" s="682">
        <v>1</v>
      </c>
    </row>
    <row r="49" spans="1:21" ht="14.4" customHeight="1" x14ac:dyDescent="0.3">
      <c r="A49" s="631">
        <v>30</v>
      </c>
      <c r="B49" s="632" t="s">
        <v>533</v>
      </c>
      <c r="C49" s="632">
        <v>89301301</v>
      </c>
      <c r="D49" s="698" t="s">
        <v>3943</v>
      </c>
      <c r="E49" s="699" t="s">
        <v>3032</v>
      </c>
      <c r="F49" s="632" t="s">
        <v>3024</v>
      </c>
      <c r="G49" s="632" t="s">
        <v>3119</v>
      </c>
      <c r="H49" s="632" t="s">
        <v>534</v>
      </c>
      <c r="I49" s="632" t="s">
        <v>1022</v>
      </c>
      <c r="J49" s="632" t="s">
        <v>3120</v>
      </c>
      <c r="K49" s="632" t="s">
        <v>3121</v>
      </c>
      <c r="L49" s="633">
        <v>91.14</v>
      </c>
      <c r="M49" s="633">
        <v>273.42</v>
      </c>
      <c r="N49" s="632">
        <v>3</v>
      </c>
      <c r="O49" s="700">
        <v>2</v>
      </c>
      <c r="P49" s="633"/>
      <c r="Q49" s="656">
        <v>0</v>
      </c>
      <c r="R49" s="632"/>
      <c r="S49" s="656">
        <v>0</v>
      </c>
      <c r="T49" s="700"/>
      <c r="U49" s="682">
        <v>0</v>
      </c>
    </row>
    <row r="50" spans="1:21" ht="14.4" customHeight="1" x14ac:dyDescent="0.3">
      <c r="A50" s="631">
        <v>30</v>
      </c>
      <c r="B50" s="632" t="s">
        <v>533</v>
      </c>
      <c r="C50" s="632">
        <v>89301301</v>
      </c>
      <c r="D50" s="698" t="s">
        <v>3943</v>
      </c>
      <c r="E50" s="699" t="s">
        <v>3032</v>
      </c>
      <c r="F50" s="632" t="s">
        <v>3024</v>
      </c>
      <c r="G50" s="632" t="s">
        <v>3122</v>
      </c>
      <c r="H50" s="632" t="s">
        <v>534</v>
      </c>
      <c r="I50" s="632" t="s">
        <v>3123</v>
      </c>
      <c r="J50" s="632" t="s">
        <v>776</v>
      </c>
      <c r="K50" s="632" t="s">
        <v>3124</v>
      </c>
      <c r="L50" s="633">
        <v>0</v>
      </c>
      <c r="M50" s="633">
        <v>0</v>
      </c>
      <c r="N50" s="632">
        <v>1</v>
      </c>
      <c r="O50" s="700">
        <v>0.5</v>
      </c>
      <c r="P50" s="633"/>
      <c r="Q50" s="656"/>
      <c r="R50" s="632"/>
      <c r="S50" s="656">
        <v>0</v>
      </c>
      <c r="T50" s="700"/>
      <c r="U50" s="682">
        <v>0</v>
      </c>
    </row>
    <row r="51" spans="1:21" ht="14.4" customHeight="1" x14ac:dyDescent="0.3">
      <c r="A51" s="631">
        <v>30</v>
      </c>
      <c r="B51" s="632" t="s">
        <v>533</v>
      </c>
      <c r="C51" s="632">
        <v>89301301</v>
      </c>
      <c r="D51" s="698" t="s">
        <v>3943</v>
      </c>
      <c r="E51" s="699" t="s">
        <v>3032</v>
      </c>
      <c r="F51" s="632" t="s">
        <v>3024</v>
      </c>
      <c r="G51" s="632" t="s">
        <v>3125</v>
      </c>
      <c r="H51" s="632" t="s">
        <v>2102</v>
      </c>
      <c r="I51" s="632" t="s">
        <v>2179</v>
      </c>
      <c r="J51" s="632" t="s">
        <v>2180</v>
      </c>
      <c r="K51" s="632" t="s">
        <v>2181</v>
      </c>
      <c r="L51" s="633">
        <v>0</v>
      </c>
      <c r="M51" s="633">
        <v>0</v>
      </c>
      <c r="N51" s="632">
        <v>1</v>
      </c>
      <c r="O51" s="700">
        <v>0.5</v>
      </c>
      <c r="P51" s="633">
        <v>0</v>
      </c>
      <c r="Q51" s="656"/>
      <c r="R51" s="632">
        <v>1</v>
      </c>
      <c r="S51" s="656">
        <v>1</v>
      </c>
      <c r="T51" s="700">
        <v>0.5</v>
      </c>
      <c r="U51" s="682">
        <v>1</v>
      </c>
    </row>
    <row r="52" spans="1:21" ht="14.4" customHeight="1" x14ac:dyDescent="0.3">
      <c r="A52" s="631">
        <v>30</v>
      </c>
      <c r="B52" s="632" t="s">
        <v>533</v>
      </c>
      <c r="C52" s="632">
        <v>89301301</v>
      </c>
      <c r="D52" s="698" t="s">
        <v>3943</v>
      </c>
      <c r="E52" s="699" t="s">
        <v>3032</v>
      </c>
      <c r="F52" s="632" t="s">
        <v>3024</v>
      </c>
      <c r="G52" s="632" t="s">
        <v>3126</v>
      </c>
      <c r="H52" s="632" t="s">
        <v>534</v>
      </c>
      <c r="I52" s="632" t="s">
        <v>3127</v>
      </c>
      <c r="J52" s="632" t="s">
        <v>3128</v>
      </c>
      <c r="K52" s="632" t="s">
        <v>3083</v>
      </c>
      <c r="L52" s="633">
        <v>0</v>
      </c>
      <c r="M52" s="633">
        <v>0</v>
      </c>
      <c r="N52" s="632">
        <v>1</v>
      </c>
      <c r="O52" s="700">
        <v>0.5</v>
      </c>
      <c r="P52" s="633"/>
      <c r="Q52" s="656"/>
      <c r="R52" s="632"/>
      <c r="S52" s="656">
        <v>0</v>
      </c>
      <c r="T52" s="700"/>
      <c r="U52" s="682">
        <v>0</v>
      </c>
    </row>
    <row r="53" spans="1:21" ht="14.4" customHeight="1" x14ac:dyDescent="0.3">
      <c r="A53" s="631">
        <v>30</v>
      </c>
      <c r="B53" s="632" t="s">
        <v>533</v>
      </c>
      <c r="C53" s="632">
        <v>89301301</v>
      </c>
      <c r="D53" s="698" t="s">
        <v>3943</v>
      </c>
      <c r="E53" s="699" t="s">
        <v>3032</v>
      </c>
      <c r="F53" s="632" t="s">
        <v>3024</v>
      </c>
      <c r="G53" s="632" t="s">
        <v>3129</v>
      </c>
      <c r="H53" s="632" t="s">
        <v>534</v>
      </c>
      <c r="I53" s="632" t="s">
        <v>1658</v>
      </c>
      <c r="J53" s="632" t="s">
        <v>3130</v>
      </c>
      <c r="K53" s="632" t="s">
        <v>3131</v>
      </c>
      <c r="L53" s="633">
        <v>65.069999999999993</v>
      </c>
      <c r="M53" s="633">
        <v>65.069999999999993</v>
      </c>
      <c r="N53" s="632">
        <v>1</v>
      </c>
      <c r="O53" s="700">
        <v>0.5</v>
      </c>
      <c r="P53" s="633"/>
      <c r="Q53" s="656">
        <v>0</v>
      </c>
      <c r="R53" s="632"/>
      <c r="S53" s="656">
        <v>0</v>
      </c>
      <c r="T53" s="700"/>
      <c r="U53" s="682">
        <v>0</v>
      </c>
    </row>
    <row r="54" spans="1:21" ht="14.4" customHeight="1" x14ac:dyDescent="0.3">
      <c r="A54" s="631">
        <v>30</v>
      </c>
      <c r="B54" s="632" t="s">
        <v>533</v>
      </c>
      <c r="C54" s="632">
        <v>89301301</v>
      </c>
      <c r="D54" s="698" t="s">
        <v>3943</v>
      </c>
      <c r="E54" s="699" t="s">
        <v>3032</v>
      </c>
      <c r="F54" s="632" t="s">
        <v>3024</v>
      </c>
      <c r="G54" s="632" t="s">
        <v>3129</v>
      </c>
      <c r="H54" s="632" t="s">
        <v>2102</v>
      </c>
      <c r="I54" s="632" t="s">
        <v>3132</v>
      </c>
      <c r="J54" s="632" t="s">
        <v>593</v>
      </c>
      <c r="K54" s="632" t="s">
        <v>3133</v>
      </c>
      <c r="L54" s="633">
        <v>50.57</v>
      </c>
      <c r="M54" s="633">
        <v>50.57</v>
      </c>
      <c r="N54" s="632">
        <v>1</v>
      </c>
      <c r="O54" s="700">
        <v>0.5</v>
      </c>
      <c r="P54" s="633"/>
      <c r="Q54" s="656">
        <v>0</v>
      </c>
      <c r="R54" s="632"/>
      <c r="S54" s="656">
        <v>0</v>
      </c>
      <c r="T54" s="700"/>
      <c r="U54" s="682">
        <v>0</v>
      </c>
    </row>
    <row r="55" spans="1:21" ht="14.4" customHeight="1" x14ac:dyDescent="0.3">
      <c r="A55" s="631">
        <v>30</v>
      </c>
      <c r="B55" s="632" t="s">
        <v>533</v>
      </c>
      <c r="C55" s="632">
        <v>89301301</v>
      </c>
      <c r="D55" s="698" t="s">
        <v>3943</v>
      </c>
      <c r="E55" s="699" t="s">
        <v>3032</v>
      </c>
      <c r="F55" s="632" t="s">
        <v>3024</v>
      </c>
      <c r="G55" s="632" t="s">
        <v>3129</v>
      </c>
      <c r="H55" s="632" t="s">
        <v>2102</v>
      </c>
      <c r="I55" s="632" t="s">
        <v>2183</v>
      </c>
      <c r="J55" s="632" t="s">
        <v>2184</v>
      </c>
      <c r="K55" s="632" t="s">
        <v>2927</v>
      </c>
      <c r="L55" s="633">
        <v>86.76</v>
      </c>
      <c r="M55" s="633">
        <v>86.76</v>
      </c>
      <c r="N55" s="632">
        <v>1</v>
      </c>
      <c r="O55" s="700">
        <v>0.5</v>
      </c>
      <c r="P55" s="633"/>
      <c r="Q55" s="656">
        <v>0</v>
      </c>
      <c r="R55" s="632"/>
      <c r="S55" s="656">
        <v>0</v>
      </c>
      <c r="T55" s="700"/>
      <c r="U55" s="682">
        <v>0</v>
      </c>
    </row>
    <row r="56" spans="1:21" ht="14.4" customHeight="1" x14ac:dyDescent="0.3">
      <c r="A56" s="631">
        <v>30</v>
      </c>
      <c r="B56" s="632" t="s">
        <v>533</v>
      </c>
      <c r="C56" s="632">
        <v>89301301</v>
      </c>
      <c r="D56" s="698" t="s">
        <v>3943</v>
      </c>
      <c r="E56" s="699" t="s">
        <v>3032</v>
      </c>
      <c r="F56" s="632" t="s">
        <v>3024</v>
      </c>
      <c r="G56" s="632" t="s">
        <v>3129</v>
      </c>
      <c r="H56" s="632" t="s">
        <v>534</v>
      </c>
      <c r="I56" s="632" t="s">
        <v>1398</v>
      </c>
      <c r="J56" s="632" t="s">
        <v>3134</v>
      </c>
      <c r="K56" s="632" t="s">
        <v>3135</v>
      </c>
      <c r="L56" s="633">
        <v>50.57</v>
      </c>
      <c r="M56" s="633">
        <v>50.57</v>
      </c>
      <c r="N56" s="632">
        <v>1</v>
      </c>
      <c r="O56" s="700">
        <v>0.5</v>
      </c>
      <c r="P56" s="633"/>
      <c r="Q56" s="656">
        <v>0</v>
      </c>
      <c r="R56" s="632"/>
      <c r="S56" s="656">
        <v>0</v>
      </c>
      <c r="T56" s="700"/>
      <c r="U56" s="682">
        <v>0</v>
      </c>
    </row>
    <row r="57" spans="1:21" ht="14.4" customHeight="1" x14ac:dyDescent="0.3">
      <c r="A57" s="631">
        <v>30</v>
      </c>
      <c r="B57" s="632" t="s">
        <v>533</v>
      </c>
      <c r="C57" s="632">
        <v>89301301</v>
      </c>
      <c r="D57" s="698" t="s">
        <v>3943</v>
      </c>
      <c r="E57" s="699" t="s">
        <v>3032</v>
      </c>
      <c r="F57" s="632" t="s">
        <v>3024</v>
      </c>
      <c r="G57" s="632" t="s">
        <v>3129</v>
      </c>
      <c r="H57" s="632" t="s">
        <v>534</v>
      </c>
      <c r="I57" s="632" t="s">
        <v>1891</v>
      </c>
      <c r="J57" s="632" t="s">
        <v>3136</v>
      </c>
      <c r="K57" s="632" t="s">
        <v>3137</v>
      </c>
      <c r="L57" s="633">
        <v>130.15</v>
      </c>
      <c r="M57" s="633">
        <v>130.15</v>
      </c>
      <c r="N57" s="632">
        <v>1</v>
      </c>
      <c r="O57" s="700">
        <v>0.5</v>
      </c>
      <c r="P57" s="633"/>
      <c r="Q57" s="656">
        <v>0</v>
      </c>
      <c r="R57" s="632"/>
      <c r="S57" s="656">
        <v>0</v>
      </c>
      <c r="T57" s="700"/>
      <c r="U57" s="682">
        <v>0</v>
      </c>
    </row>
    <row r="58" spans="1:21" ht="14.4" customHeight="1" x14ac:dyDescent="0.3">
      <c r="A58" s="631">
        <v>30</v>
      </c>
      <c r="B58" s="632" t="s">
        <v>533</v>
      </c>
      <c r="C58" s="632">
        <v>89301301</v>
      </c>
      <c r="D58" s="698" t="s">
        <v>3943</v>
      </c>
      <c r="E58" s="699" t="s">
        <v>3032</v>
      </c>
      <c r="F58" s="632" t="s">
        <v>3024</v>
      </c>
      <c r="G58" s="632" t="s">
        <v>3129</v>
      </c>
      <c r="H58" s="632" t="s">
        <v>534</v>
      </c>
      <c r="I58" s="632" t="s">
        <v>1445</v>
      </c>
      <c r="J58" s="632" t="s">
        <v>3138</v>
      </c>
      <c r="K58" s="632" t="s">
        <v>3139</v>
      </c>
      <c r="L58" s="633">
        <v>86.76</v>
      </c>
      <c r="M58" s="633">
        <v>86.76</v>
      </c>
      <c r="N58" s="632">
        <v>1</v>
      </c>
      <c r="O58" s="700">
        <v>0.5</v>
      </c>
      <c r="P58" s="633"/>
      <c r="Q58" s="656">
        <v>0</v>
      </c>
      <c r="R58" s="632"/>
      <c r="S58" s="656">
        <v>0</v>
      </c>
      <c r="T58" s="700"/>
      <c r="U58" s="682">
        <v>0</v>
      </c>
    </row>
    <row r="59" spans="1:21" ht="14.4" customHeight="1" x14ac:dyDescent="0.3">
      <c r="A59" s="631">
        <v>30</v>
      </c>
      <c r="B59" s="632" t="s">
        <v>533</v>
      </c>
      <c r="C59" s="632">
        <v>89301301</v>
      </c>
      <c r="D59" s="698" t="s">
        <v>3943</v>
      </c>
      <c r="E59" s="699" t="s">
        <v>3032</v>
      </c>
      <c r="F59" s="632" t="s">
        <v>3024</v>
      </c>
      <c r="G59" s="632" t="s">
        <v>3140</v>
      </c>
      <c r="H59" s="632" t="s">
        <v>2102</v>
      </c>
      <c r="I59" s="632" t="s">
        <v>3141</v>
      </c>
      <c r="J59" s="632" t="s">
        <v>2285</v>
      </c>
      <c r="K59" s="632" t="s">
        <v>2286</v>
      </c>
      <c r="L59" s="633">
        <v>107.81</v>
      </c>
      <c r="M59" s="633">
        <v>107.81</v>
      </c>
      <c r="N59" s="632">
        <v>1</v>
      </c>
      <c r="O59" s="700">
        <v>0.5</v>
      </c>
      <c r="P59" s="633"/>
      <c r="Q59" s="656">
        <v>0</v>
      </c>
      <c r="R59" s="632"/>
      <c r="S59" s="656">
        <v>0</v>
      </c>
      <c r="T59" s="700"/>
      <c r="U59" s="682">
        <v>0</v>
      </c>
    </row>
    <row r="60" spans="1:21" ht="14.4" customHeight="1" x14ac:dyDescent="0.3">
      <c r="A60" s="631">
        <v>30</v>
      </c>
      <c r="B60" s="632" t="s">
        <v>533</v>
      </c>
      <c r="C60" s="632">
        <v>89301301</v>
      </c>
      <c r="D60" s="698" t="s">
        <v>3943</v>
      </c>
      <c r="E60" s="699" t="s">
        <v>3032</v>
      </c>
      <c r="F60" s="632" t="s">
        <v>3024</v>
      </c>
      <c r="G60" s="632" t="s">
        <v>3142</v>
      </c>
      <c r="H60" s="632" t="s">
        <v>534</v>
      </c>
      <c r="I60" s="632" t="s">
        <v>1079</v>
      </c>
      <c r="J60" s="632" t="s">
        <v>3143</v>
      </c>
      <c r="K60" s="632" t="s">
        <v>3144</v>
      </c>
      <c r="L60" s="633">
        <v>0</v>
      </c>
      <c r="M60" s="633">
        <v>0</v>
      </c>
      <c r="N60" s="632">
        <v>3</v>
      </c>
      <c r="O60" s="700">
        <v>1.5</v>
      </c>
      <c r="P60" s="633"/>
      <c r="Q60" s="656"/>
      <c r="R60" s="632"/>
      <c r="S60" s="656">
        <v>0</v>
      </c>
      <c r="T60" s="700"/>
      <c r="U60" s="682">
        <v>0</v>
      </c>
    </row>
    <row r="61" spans="1:21" ht="14.4" customHeight="1" x14ac:dyDescent="0.3">
      <c r="A61" s="631">
        <v>30</v>
      </c>
      <c r="B61" s="632" t="s">
        <v>533</v>
      </c>
      <c r="C61" s="632">
        <v>89301301</v>
      </c>
      <c r="D61" s="698" t="s">
        <v>3943</v>
      </c>
      <c r="E61" s="699" t="s">
        <v>3032</v>
      </c>
      <c r="F61" s="632" t="s">
        <v>3024</v>
      </c>
      <c r="G61" s="632" t="s">
        <v>3145</v>
      </c>
      <c r="H61" s="632" t="s">
        <v>534</v>
      </c>
      <c r="I61" s="632" t="s">
        <v>3146</v>
      </c>
      <c r="J61" s="632" t="s">
        <v>1674</v>
      </c>
      <c r="K61" s="632" t="s">
        <v>1675</v>
      </c>
      <c r="L61" s="633">
        <v>98.31</v>
      </c>
      <c r="M61" s="633">
        <v>98.31</v>
      </c>
      <c r="N61" s="632">
        <v>1</v>
      </c>
      <c r="O61" s="700">
        <v>0.5</v>
      </c>
      <c r="P61" s="633"/>
      <c r="Q61" s="656">
        <v>0</v>
      </c>
      <c r="R61" s="632"/>
      <c r="S61" s="656">
        <v>0</v>
      </c>
      <c r="T61" s="700"/>
      <c r="U61" s="682">
        <v>0</v>
      </c>
    </row>
    <row r="62" spans="1:21" ht="14.4" customHeight="1" x14ac:dyDescent="0.3">
      <c r="A62" s="631">
        <v>30</v>
      </c>
      <c r="B62" s="632" t="s">
        <v>533</v>
      </c>
      <c r="C62" s="632">
        <v>89301301</v>
      </c>
      <c r="D62" s="698" t="s">
        <v>3943</v>
      </c>
      <c r="E62" s="699" t="s">
        <v>3032</v>
      </c>
      <c r="F62" s="632" t="s">
        <v>3024</v>
      </c>
      <c r="G62" s="632" t="s">
        <v>3147</v>
      </c>
      <c r="H62" s="632" t="s">
        <v>2102</v>
      </c>
      <c r="I62" s="632" t="s">
        <v>2213</v>
      </c>
      <c r="J62" s="632" t="s">
        <v>2214</v>
      </c>
      <c r="K62" s="632" t="s">
        <v>2869</v>
      </c>
      <c r="L62" s="633">
        <v>107.66</v>
      </c>
      <c r="M62" s="633">
        <v>107.66</v>
      </c>
      <c r="N62" s="632">
        <v>1</v>
      </c>
      <c r="O62" s="700">
        <v>0.5</v>
      </c>
      <c r="P62" s="633"/>
      <c r="Q62" s="656">
        <v>0</v>
      </c>
      <c r="R62" s="632"/>
      <c r="S62" s="656">
        <v>0</v>
      </c>
      <c r="T62" s="700"/>
      <c r="U62" s="682">
        <v>0</v>
      </c>
    </row>
    <row r="63" spans="1:21" ht="14.4" customHeight="1" x14ac:dyDescent="0.3">
      <c r="A63" s="631">
        <v>30</v>
      </c>
      <c r="B63" s="632" t="s">
        <v>533</v>
      </c>
      <c r="C63" s="632">
        <v>89301301</v>
      </c>
      <c r="D63" s="698" t="s">
        <v>3943</v>
      </c>
      <c r="E63" s="699" t="s">
        <v>3032</v>
      </c>
      <c r="F63" s="632" t="s">
        <v>3024</v>
      </c>
      <c r="G63" s="632" t="s">
        <v>3148</v>
      </c>
      <c r="H63" s="632" t="s">
        <v>534</v>
      </c>
      <c r="I63" s="632" t="s">
        <v>3149</v>
      </c>
      <c r="J63" s="632" t="s">
        <v>1851</v>
      </c>
      <c r="K63" s="632" t="s">
        <v>3150</v>
      </c>
      <c r="L63" s="633">
        <v>0</v>
      </c>
      <c r="M63" s="633">
        <v>0</v>
      </c>
      <c r="N63" s="632">
        <v>1</v>
      </c>
      <c r="O63" s="700">
        <v>0.5</v>
      </c>
      <c r="P63" s="633"/>
      <c r="Q63" s="656"/>
      <c r="R63" s="632"/>
      <c r="S63" s="656">
        <v>0</v>
      </c>
      <c r="T63" s="700"/>
      <c r="U63" s="682">
        <v>0</v>
      </c>
    </row>
    <row r="64" spans="1:21" ht="14.4" customHeight="1" x14ac:dyDescent="0.3">
      <c r="A64" s="631">
        <v>30</v>
      </c>
      <c r="B64" s="632" t="s">
        <v>533</v>
      </c>
      <c r="C64" s="632">
        <v>89301301</v>
      </c>
      <c r="D64" s="698" t="s">
        <v>3943</v>
      </c>
      <c r="E64" s="699" t="s">
        <v>3032</v>
      </c>
      <c r="F64" s="632" t="s">
        <v>3024</v>
      </c>
      <c r="G64" s="632" t="s">
        <v>3151</v>
      </c>
      <c r="H64" s="632" t="s">
        <v>2102</v>
      </c>
      <c r="I64" s="632" t="s">
        <v>2175</v>
      </c>
      <c r="J64" s="632" t="s">
        <v>2176</v>
      </c>
      <c r="K64" s="632" t="s">
        <v>552</v>
      </c>
      <c r="L64" s="633">
        <v>38.130000000000003</v>
      </c>
      <c r="M64" s="633">
        <v>38.130000000000003</v>
      </c>
      <c r="N64" s="632">
        <v>1</v>
      </c>
      <c r="O64" s="700">
        <v>0.5</v>
      </c>
      <c r="P64" s="633"/>
      <c r="Q64" s="656">
        <v>0</v>
      </c>
      <c r="R64" s="632"/>
      <c r="S64" s="656">
        <v>0</v>
      </c>
      <c r="T64" s="700"/>
      <c r="U64" s="682">
        <v>0</v>
      </c>
    </row>
    <row r="65" spans="1:21" ht="14.4" customHeight="1" x14ac:dyDescent="0.3">
      <c r="A65" s="631">
        <v>30</v>
      </c>
      <c r="B65" s="632" t="s">
        <v>533</v>
      </c>
      <c r="C65" s="632">
        <v>89301301</v>
      </c>
      <c r="D65" s="698" t="s">
        <v>3943</v>
      </c>
      <c r="E65" s="699" t="s">
        <v>3032</v>
      </c>
      <c r="F65" s="632" t="s">
        <v>3024</v>
      </c>
      <c r="G65" s="632" t="s">
        <v>3152</v>
      </c>
      <c r="H65" s="632" t="s">
        <v>534</v>
      </c>
      <c r="I65" s="632" t="s">
        <v>1107</v>
      </c>
      <c r="J65" s="632" t="s">
        <v>3153</v>
      </c>
      <c r="K65" s="632" t="s">
        <v>3154</v>
      </c>
      <c r="L65" s="633">
        <v>56.01</v>
      </c>
      <c r="M65" s="633">
        <v>56.01</v>
      </c>
      <c r="N65" s="632">
        <v>1</v>
      </c>
      <c r="O65" s="700">
        <v>0.5</v>
      </c>
      <c r="P65" s="633"/>
      <c r="Q65" s="656">
        <v>0</v>
      </c>
      <c r="R65" s="632"/>
      <c r="S65" s="656">
        <v>0</v>
      </c>
      <c r="T65" s="700"/>
      <c r="U65" s="682">
        <v>0</v>
      </c>
    </row>
    <row r="66" spans="1:21" ht="14.4" customHeight="1" x14ac:dyDescent="0.3">
      <c r="A66" s="631">
        <v>30</v>
      </c>
      <c r="B66" s="632" t="s">
        <v>533</v>
      </c>
      <c r="C66" s="632">
        <v>89301301</v>
      </c>
      <c r="D66" s="698" t="s">
        <v>3943</v>
      </c>
      <c r="E66" s="699" t="s">
        <v>3032</v>
      </c>
      <c r="F66" s="632" t="s">
        <v>3024</v>
      </c>
      <c r="G66" s="632" t="s">
        <v>3155</v>
      </c>
      <c r="H66" s="632" t="s">
        <v>534</v>
      </c>
      <c r="I66" s="632" t="s">
        <v>845</v>
      </c>
      <c r="J66" s="632" t="s">
        <v>842</v>
      </c>
      <c r="K66" s="632" t="s">
        <v>3156</v>
      </c>
      <c r="L66" s="633">
        <v>23.4</v>
      </c>
      <c r="M66" s="633">
        <v>46.8</v>
      </c>
      <c r="N66" s="632">
        <v>2</v>
      </c>
      <c r="O66" s="700">
        <v>1</v>
      </c>
      <c r="P66" s="633"/>
      <c r="Q66" s="656">
        <v>0</v>
      </c>
      <c r="R66" s="632"/>
      <c r="S66" s="656">
        <v>0</v>
      </c>
      <c r="T66" s="700"/>
      <c r="U66" s="682">
        <v>0</v>
      </c>
    </row>
    <row r="67" spans="1:21" ht="14.4" customHeight="1" x14ac:dyDescent="0.3">
      <c r="A67" s="631">
        <v>30</v>
      </c>
      <c r="B67" s="632" t="s">
        <v>533</v>
      </c>
      <c r="C67" s="632">
        <v>89301301</v>
      </c>
      <c r="D67" s="698" t="s">
        <v>3943</v>
      </c>
      <c r="E67" s="699" t="s">
        <v>3032</v>
      </c>
      <c r="F67" s="632" t="s">
        <v>3024</v>
      </c>
      <c r="G67" s="632" t="s">
        <v>3155</v>
      </c>
      <c r="H67" s="632" t="s">
        <v>534</v>
      </c>
      <c r="I67" s="632" t="s">
        <v>3157</v>
      </c>
      <c r="J67" s="632" t="s">
        <v>842</v>
      </c>
      <c r="K67" s="632" t="s">
        <v>3158</v>
      </c>
      <c r="L67" s="633">
        <v>0</v>
      </c>
      <c r="M67" s="633">
        <v>0</v>
      </c>
      <c r="N67" s="632">
        <v>1</v>
      </c>
      <c r="O67" s="700">
        <v>0.5</v>
      </c>
      <c r="P67" s="633"/>
      <c r="Q67" s="656"/>
      <c r="R67" s="632"/>
      <c r="S67" s="656">
        <v>0</v>
      </c>
      <c r="T67" s="700"/>
      <c r="U67" s="682">
        <v>0</v>
      </c>
    </row>
    <row r="68" spans="1:21" ht="14.4" customHeight="1" x14ac:dyDescent="0.3">
      <c r="A68" s="631">
        <v>30</v>
      </c>
      <c r="B68" s="632" t="s">
        <v>533</v>
      </c>
      <c r="C68" s="632">
        <v>89301301</v>
      </c>
      <c r="D68" s="698" t="s">
        <v>3943</v>
      </c>
      <c r="E68" s="699" t="s">
        <v>3032</v>
      </c>
      <c r="F68" s="632" t="s">
        <v>3024</v>
      </c>
      <c r="G68" s="632" t="s">
        <v>3155</v>
      </c>
      <c r="H68" s="632" t="s">
        <v>534</v>
      </c>
      <c r="I68" s="632" t="s">
        <v>3159</v>
      </c>
      <c r="J68" s="632" t="s">
        <v>3160</v>
      </c>
      <c r="K68" s="632" t="s">
        <v>3161</v>
      </c>
      <c r="L68" s="633">
        <v>59.89</v>
      </c>
      <c r="M68" s="633">
        <v>59.89</v>
      </c>
      <c r="N68" s="632">
        <v>1</v>
      </c>
      <c r="O68" s="700">
        <v>0.5</v>
      </c>
      <c r="P68" s="633">
        <v>59.89</v>
      </c>
      <c r="Q68" s="656">
        <v>1</v>
      </c>
      <c r="R68" s="632">
        <v>1</v>
      </c>
      <c r="S68" s="656">
        <v>1</v>
      </c>
      <c r="T68" s="700">
        <v>0.5</v>
      </c>
      <c r="U68" s="682">
        <v>1</v>
      </c>
    </row>
    <row r="69" spans="1:21" ht="14.4" customHeight="1" x14ac:dyDescent="0.3">
      <c r="A69" s="631">
        <v>30</v>
      </c>
      <c r="B69" s="632" t="s">
        <v>533</v>
      </c>
      <c r="C69" s="632">
        <v>89301301</v>
      </c>
      <c r="D69" s="698" t="s">
        <v>3943</v>
      </c>
      <c r="E69" s="699" t="s">
        <v>3032</v>
      </c>
      <c r="F69" s="632" t="s">
        <v>3024</v>
      </c>
      <c r="G69" s="632" t="s">
        <v>3162</v>
      </c>
      <c r="H69" s="632" t="s">
        <v>534</v>
      </c>
      <c r="I69" s="632" t="s">
        <v>921</v>
      </c>
      <c r="J69" s="632" t="s">
        <v>922</v>
      </c>
      <c r="K69" s="632" t="s">
        <v>3163</v>
      </c>
      <c r="L69" s="633">
        <v>81.03</v>
      </c>
      <c r="M69" s="633">
        <v>81.03</v>
      </c>
      <c r="N69" s="632">
        <v>1</v>
      </c>
      <c r="O69" s="700">
        <v>0.5</v>
      </c>
      <c r="P69" s="633"/>
      <c r="Q69" s="656">
        <v>0</v>
      </c>
      <c r="R69" s="632"/>
      <c r="S69" s="656">
        <v>0</v>
      </c>
      <c r="T69" s="700"/>
      <c r="U69" s="682">
        <v>0</v>
      </c>
    </row>
    <row r="70" spans="1:21" ht="14.4" customHeight="1" x14ac:dyDescent="0.3">
      <c r="A70" s="631">
        <v>30</v>
      </c>
      <c r="B70" s="632" t="s">
        <v>533</v>
      </c>
      <c r="C70" s="632">
        <v>89301301</v>
      </c>
      <c r="D70" s="698" t="s">
        <v>3943</v>
      </c>
      <c r="E70" s="699" t="s">
        <v>3032</v>
      </c>
      <c r="F70" s="632" t="s">
        <v>3024</v>
      </c>
      <c r="G70" s="632" t="s">
        <v>3164</v>
      </c>
      <c r="H70" s="632" t="s">
        <v>2102</v>
      </c>
      <c r="I70" s="632" t="s">
        <v>2406</v>
      </c>
      <c r="J70" s="632" t="s">
        <v>2154</v>
      </c>
      <c r="K70" s="632" t="s">
        <v>2407</v>
      </c>
      <c r="L70" s="633">
        <v>468.96</v>
      </c>
      <c r="M70" s="633">
        <v>1406.8799999999999</v>
      </c>
      <c r="N70" s="632">
        <v>3</v>
      </c>
      <c r="O70" s="700">
        <v>1</v>
      </c>
      <c r="P70" s="633"/>
      <c r="Q70" s="656">
        <v>0</v>
      </c>
      <c r="R70" s="632"/>
      <c r="S70" s="656">
        <v>0</v>
      </c>
      <c r="T70" s="700"/>
      <c r="U70" s="682">
        <v>0</v>
      </c>
    </row>
    <row r="71" spans="1:21" ht="14.4" customHeight="1" x14ac:dyDescent="0.3">
      <c r="A71" s="631">
        <v>30</v>
      </c>
      <c r="B71" s="632" t="s">
        <v>533</v>
      </c>
      <c r="C71" s="632">
        <v>89301301</v>
      </c>
      <c r="D71" s="698" t="s">
        <v>3943</v>
      </c>
      <c r="E71" s="699" t="s">
        <v>3032</v>
      </c>
      <c r="F71" s="632" t="s">
        <v>3024</v>
      </c>
      <c r="G71" s="632" t="s">
        <v>3164</v>
      </c>
      <c r="H71" s="632" t="s">
        <v>2102</v>
      </c>
      <c r="I71" s="632" t="s">
        <v>2409</v>
      </c>
      <c r="J71" s="632" t="s">
        <v>2154</v>
      </c>
      <c r="K71" s="632" t="s">
        <v>2410</v>
      </c>
      <c r="L71" s="633">
        <v>625.29</v>
      </c>
      <c r="M71" s="633">
        <v>6252.9</v>
      </c>
      <c r="N71" s="632">
        <v>10</v>
      </c>
      <c r="O71" s="700">
        <v>3</v>
      </c>
      <c r="P71" s="633">
        <v>1875.87</v>
      </c>
      <c r="Q71" s="656">
        <v>0.3</v>
      </c>
      <c r="R71" s="632">
        <v>3</v>
      </c>
      <c r="S71" s="656">
        <v>0.3</v>
      </c>
      <c r="T71" s="700">
        <v>0.5</v>
      </c>
      <c r="U71" s="682">
        <v>0.16666666666666666</v>
      </c>
    </row>
    <row r="72" spans="1:21" ht="14.4" customHeight="1" x14ac:dyDescent="0.3">
      <c r="A72" s="631">
        <v>30</v>
      </c>
      <c r="B72" s="632" t="s">
        <v>533</v>
      </c>
      <c r="C72" s="632">
        <v>89301301</v>
      </c>
      <c r="D72" s="698" t="s">
        <v>3943</v>
      </c>
      <c r="E72" s="699" t="s">
        <v>3032</v>
      </c>
      <c r="F72" s="632" t="s">
        <v>3024</v>
      </c>
      <c r="G72" s="632" t="s">
        <v>3164</v>
      </c>
      <c r="H72" s="632" t="s">
        <v>2102</v>
      </c>
      <c r="I72" s="632" t="s">
        <v>2153</v>
      </c>
      <c r="J72" s="632" t="s">
        <v>2154</v>
      </c>
      <c r="K72" s="632" t="s">
        <v>2155</v>
      </c>
      <c r="L72" s="633">
        <v>937.93</v>
      </c>
      <c r="M72" s="633">
        <v>7503.44</v>
      </c>
      <c r="N72" s="632">
        <v>8</v>
      </c>
      <c r="O72" s="700">
        <v>2</v>
      </c>
      <c r="P72" s="633">
        <v>2813.79</v>
      </c>
      <c r="Q72" s="656">
        <v>0.375</v>
      </c>
      <c r="R72" s="632">
        <v>3</v>
      </c>
      <c r="S72" s="656">
        <v>0.375</v>
      </c>
      <c r="T72" s="700">
        <v>0.5</v>
      </c>
      <c r="U72" s="682">
        <v>0.25</v>
      </c>
    </row>
    <row r="73" spans="1:21" ht="14.4" customHeight="1" x14ac:dyDescent="0.3">
      <c r="A73" s="631">
        <v>30</v>
      </c>
      <c r="B73" s="632" t="s">
        <v>533</v>
      </c>
      <c r="C73" s="632">
        <v>89301301</v>
      </c>
      <c r="D73" s="698" t="s">
        <v>3943</v>
      </c>
      <c r="E73" s="699" t="s">
        <v>3032</v>
      </c>
      <c r="F73" s="632" t="s">
        <v>3024</v>
      </c>
      <c r="G73" s="632" t="s">
        <v>3165</v>
      </c>
      <c r="H73" s="632" t="s">
        <v>534</v>
      </c>
      <c r="I73" s="632" t="s">
        <v>3166</v>
      </c>
      <c r="J73" s="632" t="s">
        <v>1012</v>
      </c>
      <c r="K73" s="632" t="s">
        <v>3167</v>
      </c>
      <c r="L73" s="633">
        <v>0</v>
      </c>
      <c r="M73" s="633">
        <v>0</v>
      </c>
      <c r="N73" s="632">
        <v>2</v>
      </c>
      <c r="O73" s="700">
        <v>1</v>
      </c>
      <c r="P73" s="633"/>
      <c r="Q73" s="656"/>
      <c r="R73" s="632"/>
      <c r="S73" s="656">
        <v>0</v>
      </c>
      <c r="T73" s="700"/>
      <c r="U73" s="682">
        <v>0</v>
      </c>
    </row>
    <row r="74" spans="1:21" ht="14.4" customHeight="1" x14ac:dyDescent="0.3">
      <c r="A74" s="631">
        <v>30</v>
      </c>
      <c r="B74" s="632" t="s">
        <v>533</v>
      </c>
      <c r="C74" s="632">
        <v>89301301</v>
      </c>
      <c r="D74" s="698" t="s">
        <v>3943</v>
      </c>
      <c r="E74" s="699" t="s">
        <v>3032</v>
      </c>
      <c r="F74" s="632" t="s">
        <v>3024</v>
      </c>
      <c r="G74" s="632" t="s">
        <v>3168</v>
      </c>
      <c r="H74" s="632" t="s">
        <v>2102</v>
      </c>
      <c r="I74" s="632" t="s">
        <v>2383</v>
      </c>
      <c r="J74" s="632" t="s">
        <v>2384</v>
      </c>
      <c r="K74" s="632" t="s">
        <v>2385</v>
      </c>
      <c r="L74" s="633">
        <v>55.38</v>
      </c>
      <c r="M74" s="633">
        <v>55.38</v>
      </c>
      <c r="N74" s="632">
        <v>1</v>
      </c>
      <c r="O74" s="700">
        <v>0.5</v>
      </c>
      <c r="P74" s="633"/>
      <c r="Q74" s="656">
        <v>0</v>
      </c>
      <c r="R74" s="632"/>
      <c r="S74" s="656">
        <v>0</v>
      </c>
      <c r="T74" s="700"/>
      <c r="U74" s="682">
        <v>0</v>
      </c>
    </row>
    <row r="75" spans="1:21" ht="14.4" customHeight="1" x14ac:dyDescent="0.3">
      <c r="A75" s="631">
        <v>30</v>
      </c>
      <c r="B75" s="632" t="s">
        <v>533</v>
      </c>
      <c r="C75" s="632">
        <v>89301301</v>
      </c>
      <c r="D75" s="698" t="s">
        <v>3943</v>
      </c>
      <c r="E75" s="699" t="s">
        <v>3032</v>
      </c>
      <c r="F75" s="632" t="s">
        <v>3024</v>
      </c>
      <c r="G75" s="632" t="s">
        <v>3169</v>
      </c>
      <c r="H75" s="632" t="s">
        <v>534</v>
      </c>
      <c r="I75" s="632" t="s">
        <v>3170</v>
      </c>
      <c r="J75" s="632" t="s">
        <v>3171</v>
      </c>
      <c r="K75" s="632" t="s">
        <v>3172</v>
      </c>
      <c r="L75" s="633">
        <v>97.97</v>
      </c>
      <c r="M75" s="633">
        <v>391.88</v>
      </c>
      <c r="N75" s="632">
        <v>4</v>
      </c>
      <c r="O75" s="700">
        <v>2</v>
      </c>
      <c r="P75" s="633"/>
      <c r="Q75" s="656">
        <v>0</v>
      </c>
      <c r="R75" s="632"/>
      <c r="S75" s="656">
        <v>0</v>
      </c>
      <c r="T75" s="700"/>
      <c r="U75" s="682">
        <v>0</v>
      </c>
    </row>
    <row r="76" spans="1:21" ht="14.4" customHeight="1" x14ac:dyDescent="0.3">
      <c r="A76" s="631">
        <v>30</v>
      </c>
      <c r="B76" s="632" t="s">
        <v>533</v>
      </c>
      <c r="C76" s="632">
        <v>89301301</v>
      </c>
      <c r="D76" s="698" t="s">
        <v>3943</v>
      </c>
      <c r="E76" s="699" t="s">
        <v>3032</v>
      </c>
      <c r="F76" s="632" t="s">
        <v>3024</v>
      </c>
      <c r="G76" s="632" t="s">
        <v>3173</v>
      </c>
      <c r="H76" s="632" t="s">
        <v>2102</v>
      </c>
      <c r="I76" s="632" t="s">
        <v>2192</v>
      </c>
      <c r="J76" s="632" t="s">
        <v>2104</v>
      </c>
      <c r="K76" s="632" t="s">
        <v>2855</v>
      </c>
      <c r="L76" s="633">
        <v>48.98</v>
      </c>
      <c r="M76" s="633">
        <v>195.92</v>
      </c>
      <c r="N76" s="632">
        <v>4</v>
      </c>
      <c r="O76" s="700">
        <v>2</v>
      </c>
      <c r="P76" s="633"/>
      <c r="Q76" s="656">
        <v>0</v>
      </c>
      <c r="R76" s="632"/>
      <c r="S76" s="656">
        <v>0</v>
      </c>
      <c r="T76" s="700"/>
      <c r="U76" s="682">
        <v>0</v>
      </c>
    </row>
    <row r="77" spans="1:21" ht="14.4" customHeight="1" x14ac:dyDescent="0.3">
      <c r="A77" s="631">
        <v>30</v>
      </c>
      <c r="B77" s="632" t="s">
        <v>533</v>
      </c>
      <c r="C77" s="632">
        <v>89301301</v>
      </c>
      <c r="D77" s="698" t="s">
        <v>3943</v>
      </c>
      <c r="E77" s="699" t="s">
        <v>3032</v>
      </c>
      <c r="F77" s="632" t="s">
        <v>3024</v>
      </c>
      <c r="G77" s="632" t="s">
        <v>3173</v>
      </c>
      <c r="H77" s="632" t="s">
        <v>2102</v>
      </c>
      <c r="I77" s="632" t="s">
        <v>3174</v>
      </c>
      <c r="J77" s="632" t="s">
        <v>2104</v>
      </c>
      <c r="K77" s="632" t="s">
        <v>3175</v>
      </c>
      <c r="L77" s="633">
        <v>0</v>
      </c>
      <c r="M77" s="633">
        <v>0</v>
      </c>
      <c r="N77" s="632">
        <v>1</v>
      </c>
      <c r="O77" s="700">
        <v>0.5</v>
      </c>
      <c r="P77" s="633">
        <v>0</v>
      </c>
      <c r="Q77" s="656"/>
      <c r="R77" s="632">
        <v>1</v>
      </c>
      <c r="S77" s="656">
        <v>1</v>
      </c>
      <c r="T77" s="700">
        <v>0.5</v>
      </c>
      <c r="U77" s="682">
        <v>1</v>
      </c>
    </row>
    <row r="78" spans="1:21" ht="14.4" customHeight="1" x14ac:dyDescent="0.3">
      <c r="A78" s="631">
        <v>30</v>
      </c>
      <c r="B78" s="632" t="s">
        <v>533</v>
      </c>
      <c r="C78" s="632">
        <v>89301301</v>
      </c>
      <c r="D78" s="698" t="s">
        <v>3943</v>
      </c>
      <c r="E78" s="699" t="s">
        <v>3032</v>
      </c>
      <c r="F78" s="632" t="s">
        <v>3024</v>
      </c>
      <c r="G78" s="632" t="s">
        <v>3173</v>
      </c>
      <c r="H78" s="632" t="s">
        <v>2102</v>
      </c>
      <c r="I78" s="632" t="s">
        <v>3176</v>
      </c>
      <c r="J78" s="632" t="s">
        <v>2196</v>
      </c>
      <c r="K78" s="632" t="s">
        <v>2197</v>
      </c>
      <c r="L78" s="633">
        <v>0</v>
      </c>
      <c r="M78" s="633">
        <v>0</v>
      </c>
      <c r="N78" s="632">
        <v>1</v>
      </c>
      <c r="O78" s="700">
        <v>0.5</v>
      </c>
      <c r="P78" s="633"/>
      <c r="Q78" s="656"/>
      <c r="R78" s="632"/>
      <c r="S78" s="656">
        <v>0</v>
      </c>
      <c r="T78" s="700"/>
      <c r="U78" s="682">
        <v>0</v>
      </c>
    </row>
    <row r="79" spans="1:21" ht="14.4" customHeight="1" x14ac:dyDescent="0.3">
      <c r="A79" s="631">
        <v>30</v>
      </c>
      <c r="B79" s="632" t="s">
        <v>533</v>
      </c>
      <c r="C79" s="632">
        <v>89301301</v>
      </c>
      <c r="D79" s="698" t="s">
        <v>3943</v>
      </c>
      <c r="E79" s="699" t="s">
        <v>3032</v>
      </c>
      <c r="F79" s="632" t="s">
        <v>3024</v>
      </c>
      <c r="G79" s="632" t="s">
        <v>3177</v>
      </c>
      <c r="H79" s="632" t="s">
        <v>534</v>
      </c>
      <c r="I79" s="632" t="s">
        <v>3178</v>
      </c>
      <c r="J79" s="632" t="s">
        <v>1630</v>
      </c>
      <c r="K79" s="632" t="s">
        <v>3179</v>
      </c>
      <c r="L79" s="633">
        <v>28.74</v>
      </c>
      <c r="M79" s="633">
        <v>28.74</v>
      </c>
      <c r="N79" s="632">
        <v>1</v>
      </c>
      <c r="O79" s="700">
        <v>0.5</v>
      </c>
      <c r="P79" s="633"/>
      <c r="Q79" s="656">
        <v>0</v>
      </c>
      <c r="R79" s="632"/>
      <c r="S79" s="656">
        <v>0</v>
      </c>
      <c r="T79" s="700"/>
      <c r="U79" s="682">
        <v>0</v>
      </c>
    </row>
    <row r="80" spans="1:21" ht="14.4" customHeight="1" x14ac:dyDescent="0.3">
      <c r="A80" s="631">
        <v>30</v>
      </c>
      <c r="B80" s="632" t="s">
        <v>533</v>
      </c>
      <c r="C80" s="632">
        <v>89301301</v>
      </c>
      <c r="D80" s="698" t="s">
        <v>3943</v>
      </c>
      <c r="E80" s="699" t="s">
        <v>3032</v>
      </c>
      <c r="F80" s="632" t="s">
        <v>3024</v>
      </c>
      <c r="G80" s="632" t="s">
        <v>3180</v>
      </c>
      <c r="H80" s="632" t="s">
        <v>534</v>
      </c>
      <c r="I80" s="632" t="s">
        <v>1179</v>
      </c>
      <c r="J80" s="632" t="s">
        <v>1180</v>
      </c>
      <c r="K80" s="632" t="s">
        <v>1181</v>
      </c>
      <c r="L80" s="633">
        <v>67.42</v>
      </c>
      <c r="M80" s="633">
        <v>202.26</v>
      </c>
      <c r="N80" s="632">
        <v>3</v>
      </c>
      <c r="O80" s="700">
        <v>1.5</v>
      </c>
      <c r="P80" s="633">
        <v>67.42</v>
      </c>
      <c r="Q80" s="656">
        <v>0.33333333333333337</v>
      </c>
      <c r="R80" s="632">
        <v>1</v>
      </c>
      <c r="S80" s="656">
        <v>0.33333333333333331</v>
      </c>
      <c r="T80" s="700">
        <v>0.5</v>
      </c>
      <c r="U80" s="682">
        <v>0.33333333333333331</v>
      </c>
    </row>
    <row r="81" spans="1:21" ht="14.4" customHeight="1" x14ac:dyDescent="0.3">
      <c r="A81" s="631">
        <v>30</v>
      </c>
      <c r="B81" s="632" t="s">
        <v>533</v>
      </c>
      <c r="C81" s="632">
        <v>89301301</v>
      </c>
      <c r="D81" s="698" t="s">
        <v>3943</v>
      </c>
      <c r="E81" s="699" t="s">
        <v>3032</v>
      </c>
      <c r="F81" s="632" t="s">
        <v>3024</v>
      </c>
      <c r="G81" s="632" t="s">
        <v>3180</v>
      </c>
      <c r="H81" s="632" t="s">
        <v>2102</v>
      </c>
      <c r="I81" s="632" t="s">
        <v>2315</v>
      </c>
      <c r="J81" s="632" t="s">
        <v>2316</v>
      </c>
      <c r="K81" s="632" t="s">
        <v>552</v>
      </c>
      <c r="L81" s="633">
        <v>67.42</v>
      </c>
      <c r="M81" s="633">
        <v>269.68</v>
      </c>
      <c r="N81" s="632">
        <v>4</v>
      </c>
      <c r="O81" s="700">
        <v>2.5</v>
      </c>
      <c r="P81" s="633"/>
      <c r="Q81" s="656">
        <v>0</v>
      </c>
      <c r="R81" s="632"/>
      <c r="S81" s="656">
        <v>0</v>
      </c>
      <c r="T81" s="700"/>
      <c r="U81" s="682">
        <v>0</v>
      </c>
    </row>
    <row r="82" spans="1:21" ht="14.4" customHeight="1" x14ac:dyDescent="0.3">
      <c r="A82" s="631">
        <v>30</v>
      </c>
      <c r="B82" s="632" t="s">
        <v>533</v>
      </c>
      <c r="C82" s="632">
        <v>89301301</v>
      </c>
      <c r="D82" s="698" t="s">
        <v>3943</v>
      </c>
      <c r="E82" s="699" t="s">
        <v>3032</v>
      </c>
      <c r="F82" s="632" t="s">
        <v>3024</v>
      </c>
      <c r="G82" s="632" t="s">
        <v>3181</v>
      </c>
      <c r="H82" s="632" t="s">
        <v>534</v>
      </c>
      <c r="I82" s="632" t="s">
        <v>3182</v>
      </c>
      <c r="J82" s="632" t="s">
        <v>3183</v>
      </c>
      <c r="K82" s="632" t="s">
        <v>1058</v>
      </c>
      <c r="L82" s="633">
        <v>214.07</v>
      </c>
      <c r="M82" s="633">
        <v>214.07</v>
      </c>
      <c r="N82" s="632">
        <v>1</v>
      </c>
      <c r="O82" s="700">
        <v>0.5</v>
      </c>
      <c r="P82" s="633"/>
      <c r="Q82" s="656">
        <v>0</v>
      </c>
      <c r="R82" s="632"/>
      <c r="S82" s="656">
        <v>0</v>
      </c>
      <c r="T82" s="700"/>
      <c r="U82" s="682">
        <v>0</v>
      </c>
    </row>
    <row r="83" spans="1:21" ht="14.4" customHeight="1" x14ac:dyDescent="0.3">
      <c r="A83" s="631">
        <v>30</v>
      </c>
      <c r="B83" s="632" t="s">
        <v>533</v>
      </c>
      <c r="C83" s="632">
        <v>89301301</v>
      </c>
      <c r="D83" s="698" t="s">
        <v>3943</v>
      </c>
      <c r="E83" s="699" t="s">
        <v>3032</v>
      </c>
      <c r="F83" s="632" t="s">
        <v>3024</v>
      </c>
      <c r="G83" s="632" t="s">
        <v>3184</v>
      </c>
      <c r="H83" s="632" t="s">
        <v>2102</v>
      </c>
      <c r="I83" s="632" t="s">
        <v>2109</v>
      </c>
      <c r="J83" s="632" t="s">
        <v>2110</v>
      </c>
      <c r="K83" s="632" t="s">
        <v>2111</v>
      </c>
      <c r="L83" s="633">
        <v>22.47</v>
      </c>
      <c r="M83" s="633">
        <v>22.47</v>
      </c>
      <c r="N83" s="632">
        <v>1</v>
      </c>
      <c r="O83" s="700">
        <v>0.5</v>
      </c>
      <c r="P83" s="633"/>
      <c r="Q83" s="656">
        <v>0</v>
      </c>
      <c r="R83" s="632"/>
      <c r="S83" s="656">
        <v>0</v>
      </c>
      <c r="T83" s="700"/>
      <c r="U83" s="682">
        <v>0</v>
      </c>
    </row>
    <row r="84" spans="1:21" ht="14.4" customHeight="1" x14ac:dyDescent="0.3">
      <c r="A84" s="631">
        <v>30</v>
      </c>
      <c r="B84" s="632" t="s">
        <v>533</v>
      </c>
      <c r="C84" s="632">
        <v>89301301</v>
      </c>
      <c r="D84" s="698" t="s">
        <v>3943</v>
      </c>
      <c r="E84" s="699" t="s">
        <v>3032</v>
      </c>
      <c r="F84" s="632" t="s">
        <v>3024</v>
      </c>
      <c r="G84" s="632" t="s">
        <v>3184</v>
      </c>
      <c r="H84" s="632" t="s">
        <v>2102</v>
      </c>
      <c r="I84" s="632" t="s">
        <v>2217</v>
      </c>
      <c r="J84" s="632" t="s">
        <v>2901</v>
      </c>
      <c r="K84" s="632" t="s">
        <v>1261</v>
      </c>
      <c r="L84" s="633">
        <v>67.42</v>
      </c>
      <c r="M84" s="633">
        <v>67.42</v>
      </c>
      <c r="N84" s="632">
        <v>1</v>
      </c>
      <c r="O84" s="700">
        <v>0.5</v>
      </c>
      <c r="P84" s="633"/>
      <c r="Q84" s="656">
        <v>0</v>
      </c>
      <c r="R84" s="632"/>
      <c r="S84" s="656">
        <v>0</v>
      </c>
      <c r="T84" s="700"/>
      <c r="U84" s="682">
        <v>0</v>
      </c>
    </row>
    <row r="85" spans="1:21" ht="14.4" customHeight="1" x14ac:dyDescent="0.3">
      <c r="A85" s="631">
        <v>30</v>
      </c>
      <c r="B85" s="632" t="s">
        <v>533</v>
      </c>
      <c r="C85" s="632">
        <v>89301301</v>
      </c>
      <c r="D85" s="698" t="s">
        <v>3943</v>
      </c>
      <c r="E85" s="699" t="s">
        <v>3032</v>
      </c>
      <c r="F85" s="632" t="s">
        <v>3024</v>
      </c>
      <c r="G85" s="632" t="s">
        <v>3185</v>
      </c>
      <c r="H85" s="632" t="s">
        <v>534</v>
      </c>
      <c r="I85" s="632" t="s">
        <v>3186</v>
      </c>
      <c r="J85" s="632" t="s">
        <v>3187</v>
      </c>
      <c r="K85" s="632" t="s">
        <v>3188</v>
      </c>
      <c r="L85" s="633">
        <v>0</v>
      </c>
      <c r="M85" s="633">
        <v>0</v>
      </c>
      <c r="N85" s="632">
        <v>1</v>
      </c>
      <c r="O85" s="700">
        <v>0.5</v>
      </c>
      <c r="P85" s="633"/>
      <c r="Q85" s="656"/>
      <c r="R85" s="632"/>
      <c r="S85" s="656">
        <v>0</v>
      </c>
      <c r="T85" s="700"/>
      <c r="U85" s="682">
        <v>0</v>
      </c>
    </row>
    <row r="86" spans="1:21" ht="14.4" customHeight="1" x14ac:dyDescent="0.3">
      <c r="A86" s="631">
        <v>30</v>
      </c>
      <c r="B86" s="632" t="s">
        <v>533</v>
      </c>
      <c r="C86" s="632">
        <v>89301301</v>
      </c>
      <c r="D86" s="698" t="s">
        <v>3943</v>
      </c>
      <c r="E86" s="699" t="s">
        <v>3032</v>
      </c>
      <c r="F86" s="632" t="s">
        <v>3024</v>
      </c>
      <c r="G86" s="632" t="s">
        <v>3189</v>
      </c>
      <c r="H86" s="632" t="s">
        <v>534</v>
      </c>
      <c r="I86" s="632" t="s">
        <v>1130</v>
      </c>
      <c r="J86" s="632" t="s">
        <v>3190</v>
      </c>
      <c r="K86" s="632" t="s">
        <v>3191</v>
      </c>
      <c r="L86" s="633">
        <v>0</v>
      </c>
      <c r="M86" s="633">
        <v>0</v>
      </c>
      <c r="N86" s="632">
        <v>1</v>
      </c>
      <c r="O86" s="700">
        <v>0.5</v>
      </c>
      <c r="P86" s="633"/>
      <c r="Q86" s="656"/>
      <c r="R86" s="632"/>
      <c r="S86" s="656">
        <v>0</v>
      </c>
      <c r="T86" s="700"/>
      <c r="U86" s="682">
        <v>0</v>
      </c>
    </row>
    <row r="87" spans="1:21" ht="14.4" customHeight="1" x14ac:dyDescent="0.3">
      <c r="A87" s="631">
        <v>30</v>
      </c>
      <c r="B87" s="632" t="s">
        <v>533</v>
      </c>
      <c r="C87" s="632">
        <v>89301301</v>
      </c>
      <c r="D87" s="698" t="s">
        <v>3943</v>
      </c>
      <c r="E87" s="699" t="s">
        <v>3032</v>
      </c>
      <c r="F87" s="632" t="s">
        <v>3024</v>
      </c>
      <c r="G87" s="632" t="s">
        <v>3192</v>
      </c>
      <c r="H87" s="632" t="s">
        <v>534</v>
      </c>
      <c r="I87" s="632" t="s">
        <v>1480</v>
      </c>
      <c r="J87" s="632" t="s">
        <v>1481</v>
      </c>
      <c r="K87" s="632" t="s">
        <v>1482</v>
      </c>
      <c r="L87" s="633">
        <v>0</v>
      </c>
      <c r="M87" s="633">
        <v>0</v>
      </c>
      <c r="N87" s="632">
        <v>1</v>
      </c>
      <c r="O87" s="700">
        <v>1</v>
      </c>
      <c r="P87" s="633"/>
      <c r="Q87" s="656"/>
      <c r="R87" s="632"/>
      <c r="S87" s="656">
        <v>0</v>
      </c>
      <c r="T87" s="700"/>
      <c r="U87" s="682">
        <v>0</v>
      </c>
    </row>
    <row r="88" spans="1:21" ht="14.4" customHeight="1" x14ac:dyDescent="0.3">
      <c r="A88" s="631">
        <v>30</v>
      </c>
      <c r="B88" s="632" t="s">
        <v>533</v>
      </c>
      <c r="C88" s="632">
        <v>89301301</v>
      </c>
      <c r="D88" s="698" t="s">
        <v>3943</v>
      </c>
      <c r="E88" s="699" t="s">
        <v>3032</v>
      </c>
      <c r="F88" s="632" t="s">
        <v>3024</v>
      </c>
      <c r="G88" s="632" t="s">
        <v>3193</v>
      </c>
      <c r="H88" s="632" t="s">
        <v>534</v>
      </c>
      <c r="I88" s="632" t="s">
        <v>726</v>
      </c>
      <c r="J88" s="632" t="s">
        <v>727</v>
      </c>
      <c r="K88" s="632" t="s">
        <v>3194</v>
      </c>
      <c r="L88" s="633">
        <v>43.99</v>
      </c>
      <c r="M88" s="633">
        <v>175.96</v>
      </c>
      <c r="N88" s="632">
        <v>4</v>
      </c>
      <c r="O88" s="700">
        <v>2</v>
      </c>
      <c r="P88" s="633"/>
      <c r="Q88" s="656">
        <v>0</v>
      </c>
      <c r="R88" s="632"/>
      <c r="S88" s="656">
        <v>0</v>
      </c>
      <c r="T88" s="700"/>
      <c r="U88" s="682">
        <v>0</v>
      </c>
    </row>
    <row r="89" spans="1:21" ht="14.4" customHeight="1" x14ac:dyDescent="0.3">
      <c r="A89" s="631">
        <v>30</v>
      </c>
      <c r="B89" s="632" t="s">
        <v>533</v>
      </c>
      <c r="C89" s="632">
        <v>89301301</v>
      </c>
      <c r="D89" s="698" t="s">
        <v>3943</v>
      </c>
      <c r="E89" s="699" t="s">
        <v>3032</v>
      </c>
      <c r="F89" s="632" t="s">
        <v>3024</v>
      </c>
      <c r="G89" s="632" t="s">
        <v>3195</v>
      </c>
      <c r="H89" s="632" t="s">
        <v>534</v>
      </c>
      <c r="I89" s="632" t="s">
        <v>1122</v>
      </c>
      <c r="J89" s="632" t="s">
        <v>1123</v>
      </c>
      <c r="K89" s="632" t="s">
        <v>3196</v>
      </c>
      <c r="L89" s="633">
        <v>472.71</v>
      </c>
      <c r="M89" s="633">
        <v>1418.1299999999999</v>
      </c>
      <c r="N89" s="632">
        <v>3</v>
      </c>
      <c r="O89" s="700">
        <v>1</v>
      </c>
      <c r="P89" s="633">
        <v>945.42</v>
      </c>
      <c r="Q89" s="656">
        <v>0.66666666666666674</v>
      </c>
      <c r="R89" s="632">
        <v>2</v>
      </c>
      <c r="S89" s="656">
        <v>0.66666666666666663</v>
      </c>
      <c r="T89" s="700">
        <v>0.5</v>
      </c>
      <c r="U89" s="682">
        <v>0.5</v>
      </c>
    </row>
    <row r="90" spans="1:21" ht="14.4" customHeight="1" x14ac:dyDescent="0.3">
      <c r="A90" s="631">
        <v>30</v>
      </c>
      <c r="B90" s="632" t="s">
        <v>533</v>
      </c>
      <c r="C90" s="632">
        <v>89301301</v>
      </c>
      <c r="D90" s="698" t="s">
        <v>3943</v>
      </c>
      <c r="E90" s="699" t="s">
        <v>3032</v>
      </c>
      <c r="F90" s="632" t="s">
        <v>3024</v>
      </c>
      <c r="G90" s="632" t="s">
        <v>3197</v>
      </c>
      <c r="H90" s="632" t="s">
        <v>534</v>
      </c>
      <c r="I90" s="632" t="s">
        <v>3198</v>
      </c>
      <c r="J90" s="632" t="s">
        <v>3199</v>
      </c>
      <c r="K90" s="632" t="s">
        <v>3200</v>
      </c>
      <c r="L90" s="633">
        <v>0</v>
      </c>
      <c r="M90" s="633">
        <v>0</v>
      </c>
      <c r="N90" s="632">
        <v>1</v>
      </c>
      <c r="O90" s="700">
        <v>0.5</v>
      </c>
      <c r="P90" s="633"/>
      <c r="Q90" s="656"/>
      <c r="R90" s="632"/>
      <c r="S90" s="656">
        <v>0</v>
      </c>
      <c r="T90" s="700"/>
      <c r="U90" s="682">
        <v>0</v>
      </c>
    </row>
    <row r="91" spans="1:21" ht="14.4" customHeight="1" x14ac:dyDescent="0.3">
      <c r="A91" s="631">
        <v>30</v>
      </c>
      <c r="B91" s="632" t="s">
        <v>533</v>
      </c>
      <c r="C91" s="632">
        <v>89301301</v>
      </c>
      <c r="D91" s="698" t="s">
        <v>3943</v>
      </c>
      <c r="E91" s="699" t="s">
        <v>3032</v>
      </c>
      <c r="F91" s="632" t="s">
        <v>3024</v>
      </c>
      <c r="G91" s="632" t="s">
        <v>3201</v>
      </c>
      <c r="H91" s="632" t="s">
        <v>534</v>
      </c>
      <c r="I91" s="632" t="s">
        <v>3202</v>
      </c>
      <c r="J91" s="632" t="s">
        <v>3203</v>
      </c>
      <c r="K91" s="632" t="s">
        <v>3204</v>
      </c>
      <c r="L91" s="633">
        <v>0</v>
      </c>
      <c r="M91" s="633">
        <v>0</v>
      </c>
      <c r="N91" s="632">
        <v>1</v>
      </c>
      <c r="O91" s="700">
        <v>0.5</v>
      </c>
      <c r="P91" s="633"/>
      <c r="Q91" s="656"/>
      <c r="R91" s="632"/>
      <c r="S91" s="656">
        <v>0</v>
      </c>
      <c r="T91" s="700"/>
      <c r="U91" s="682">
        <v>0</v>
      </c>
    </row>
    <row r="92" spans="1:21" ht="14.4" customHeight="1" x14ac:dyDescent="0.3">
      <c r="A92" s="631">
        <v>30</v>
      </c>
      <c r="B92" s="632" t="s">
        <v>533</v>
      </c>
      <c r="C92" s="632">
        <v>89301301</v>
      </c>
      <c r="D92" s="698" t="s">
        <v>3943</v>
      </c>
      <c r="E92" s="699" t="s">
        <v>3032</v>
      </c>
      <c r="F92" s="632" t="s">
        <v>3024</v>
      </c>
      <c r="G92" s="632" t="s">
        <v>3205</v>
      </c>
      <c r="H92" s="632" t="s">
        <v>534</v>
      </c>
      <c r="I92" s="632" t="s">
        <v>3206</v>
      </c>
      <c r="J92" s="632" t="s">
        <v>3207</v>
      </c>
      <c r="K92" s="632" t="s">
        <v>3208</v>
      </c>
      <c r="L92" s="633">
        <v>0</v>
      </c>
      <c r="M92" s="633">
        <v>0</v>
      </c>
      <c r="N92" s="632">
        <v>1</v>
      </c>
      <c r="O92" s="700">
        <v>0.5</v>
      </c>
      <c r="P92" s="633"/>
      <c r="Q92" s="656"/>
      <c r="R92" s="632"/>
      <c r="S92" s="656">
        <v>0</v>
      </c>
      <c r="T92" s="700"/>
      <c r="U92" s="682">
        <v>0</v>
      </c>
    </row>
    <row r="93" spans="1:21" ht="14.4" customHeight="1" x14ac:dyDescent="0.3">
      <c r="A93" s="631">
        <v>30</v>
      </c>
      <c r="B93" s="632" t="s">
        <v>533</v>
      </c>
      <c r="C93" s="632">
        <v>89301301</v>
      </c>
      <c r="D93" s="698" t="s">
        <v>3943</v>
      </c>
      <c r="E93" s="699" t="s">
        <v>3032</v>
      </c>
      <c r="F93" s="632" t="s">
        <v>3024</v>
      </c>
      <c r="G93" s="632" t="s">
        <v>3209</v>
      </c>
      <c r="H93" s="632" t="s">
        <v>534</v>
      </c>
      <c r="I93" s="632" t="s">
        <v>3210</v>
      </c>
      <c r="J93" s="632" t="s">
        <v>899</v>
      </c>
      <c r="K93" s="632" t="s">
        <v>3211</v>
      </c>
      <c r="L93" s="633">
        <v>0</v>
      </c>
      <c r="M93" s="633">
        <v>0</v>
      </c>
      <c r="N93" s="632">
        <v>5</v>
      </c>
      <c r="O93" s="700">
        <v>2.5</v>
      </c>
      <c r="P93" s="633"/>
      <c r="Q93" s="656"/>
      <c r="R93" s="632"/>
      <c r="S93" s="656">
        <v>0</v>
      </c>
      <c r="T93" s="700"/>
      <c r="U93" s="682">
        <v>0</v>
      </c>
    </row>
    <row r="94" spans="1:21" ht="14.4" customHeight="1" x14ac:dyDescent="0.3">
      <c r="A94" s="631">
        <v>30</v>
      </c>
      <c r="B94" s="632" t="s">
        <v>533</v>
      </c>
      <c r="C94" s="632">
        <v>89301301</v>
      </c>
      <c r="D94" s="698" t="s">
        <v>3943</v>
      </c>
      <c r="E94" s="699" t="s">
        <v>3032</v>
      </c>
      <c r="F94" s="632" t="s">
        <v>3024</v>
      </c>
      <c r="G94" s="632" t="s">
        <v>3212</v>
      </c>
      <c r="H94" s="632" t="s">
        <v>534</v>
      </c>
      <c r="I94" s="632" t="s">
        <v>1484</v>
      </c>
      <c r="J94" s="632" t="s">
        <v>1370</v>
      </c>
      <c r="K94" s="632" t="s">
        <v>1485</v>
      </c>
      <c r="L94" s="633">
        <v>40.64</v>
      </c>
      <c r="M94" s="633">
        <v>81.28</v>
      </c>
      <c r="N94" s="632">
        <v>2</v>
      </c>
      <c r="O94" s="700">
        <v>1.5</v>
      </c>
      <c r="P94" s="633"/>
      <c r="Q94" s="656">
        <v>0</v>
      </c>
      <c r="R94" s="632"/>
      <c r="S94" s="656">
        <v>0</v>
      </c>
      <c r="T94" s="700"/>
      <c r="U94" s="682">
        <v>0</v>
      </c>
    </row>
    <row r="95" spans="1:21" ht="14.4" customHeight="1" x14ac:dyDescent="0.3">
      <c r="A95" s="631">
        <v>30</v>
      </c>
      <c r="B95" s="632" t="s">
        <v>533</v>
      </c>
      <c r="C95" s="632">
        <v>89301301</v>
      </c>
      <c r="D95" s="698" t="s">
        <v>3943</v>
      </c>
      <c r="E95" s="699" t="s">
        <v>3032</v>
      </c>
      <c r="F95" s="632" t="s">
        <v>3024</v>
      </c>
      <c r="G95" s="632" t="s">
        <v>3212</v>
      </c>
      <c r="H95" s="632" t="s">
        <v>534</v>
      </c>
      <c r="I95" s="632" t="s">
        <v>1475</v>
      </c>
      <c r="J95" s="632" t="s">
        <v>1370</v>
      </c>
      <c r="K95" s="632" t="s">
        <v>1221</v>
      </c>
      <c r="L95" s="633">
        <v>60.97</v>
      </c>
      <c r="M95" s="633">
        <v>60.97</v>
      </c>
      <c r="N95" s="632">
        <v>1</v>
      </c>
      <c r="O95" s="700">
        <v>0.5</v>
      </c>
      <c r="P95" s="633"/>
      <c r="Q95" s="656">
        <v>0</v>
      </c>
      <c r="R95" s="632"/>
      <c r="S95" s="656">
        <v>0</v>
      </c>
      <c r="T95" s="700"/>
      <c r="U95" s="682">
        <v>0</v>
      </c>
    </row>
    <row r="96" spans="1:21" ht="14.4" customHeight="1" x14ac:dyDescent="0.3">
      <c r="A96" s="631">
        <v>30</v>
      </c>
      <c r="B96" s="632" t="s">
        <v>533</v>
      </c>
      <c r="C96" s="632">
        <v>89301301</v>
      </c>
      <c r="D96" s="698" t="s">
        <v>3943</v>
      </c>
      <c r="E96" s="699" t="s">
        <v>3032</v>
      </c>
      <c r="F96" s="632" t="s">
        <v>3024</v>
      </c>
      <c r="G96" s="632" t="s">
        <v>3212</v>
      </c>
      <c r="H96" s="632" t="s">
        <v>534</v>
      </c>
      <c r="I96" s="632" t="s">
        <v>3213</v>
      </c>
      <c r="J96" s="632" t="s">
        <v>1370</v>
      </c>
      <c r="K96" s="632" t="s">
        <v>781</v>
      </c>
      <c r="L96" s="633">
        <v>0</v>
      </c>
      <c r="M96" s="633">
        <v>0</v>
      </c>
      <c r="N96" s="632">
        <v>1</v>
      </c>
      <c r="O96" s="700">
        <v>0.5</v>
      </c>
      <c r="P96" s="633">
        <v>0</v>
      </c>
      <c r="Q96" s="656"/>
      <c r="R96" s="632">
        <v>1</v>
      </c>
      <c r="S96" s="656">
        <v>1</v>
      </c>
      <c r="T96" s="700">
        <v>0.5</v>
      </c>
      <c r="U96" s="682">
        <v>1</v>
      </c>
    </row>
    <row r="97" spans="1:21" ht="14.4" customHeight="1" x14ac:dyDescent="0.3">
      <c r="A97" s="631">
        <v>30</v>
      </c>
      <c r="B97" s="632" t="s">
        <v>533</v>
      </c>
      <c r="C97" s="632">
        <v>89301301</v>
      </c>
      <c r="D97" s="698" t="s">
        <v>3943</v>
      </c>
      <c r="E97" s="699" t="s">
        <v>3032</v>
      </c>
      <c r="F97" s="632" t="s">
        <v>3024</v>
      </c>
      <c r="G97" s="632" t="s">
        <v>3214</v>
      </c>
      <c r="H97" s="632" t="s">
        <v>534</v>
      </c>
      <c r="I97" s="632" t="s">
        <v>3215</v>
      </c>
      <c r="J97" s="632" t="s">
        <v>2903</v>
      </c>
      <c r="K97" s="632" t="s">
        <v>1105</v>
      </c>
      <c r="L97" s="633">
        <v>0</v>
      </c>
      <c r="M97" s="633">
        <v>0</v>
      </c>
      <c r="N97" s="632">
        <v>1</v>
      </c>
      <c r="O97" s="700">
        <v>0.5</v>
      </c>
      <c r="P97" s="633"/>
      <c r="Q97" s="656"/>
      <c r="R97" s="632"/>
      <c r="S97" s="656">
        <v>0</v>
      </c>
      <c r="T97" s="700"/>
      <c r="U97" s="682">
        <v>0</v>
      </c>
    </row>
    <row r="98" spans="1:21" ht="14.4" customHeight="1" x14ac:dyDescent="0.3">
      <c r="A98" s="631">
        <v>30</v>
      </c>
      <c r="B98" s="632" t="s">
        <v>533</v>
      </c>
      <c r="C98" s="632">
        <v>89301301</v>
      </c>
      <c r="D98" s="698" t="s">
        <v>3943</v>
      </c>
      <c r="E98" s="699" t="s">
        <v>3032</v>
      </c>
      <c r="F98" s="632" t="s">
        <v>3024</v>
      </c>
      <c r="G98" s="632" t="s">
        <v>3216</v>
      </c>
      <c r="H98" s="632" t="s">
        <v>534</v>
      </c>
      <c r="I98" s="632" t="s">
        <v>3217</v>
      </c>
      <c r="J98" s="632" t="s">
        <v>853</v>
      </c>
      <c r="K98" s="632" t="s">
        <v>3218</v>
      </c>
      <c r="L98" s="633">
        <v>0</v>
      </c>
      <c r="M98" s="633">
        <v>0</v>
      </c>
      <c r="N98" s="632">
        <v>1</v>
      </c>
      <c r="O98" s="700">
        <v>0.5</v>
      </c>
      <c r="P98" s="633"/>
      <c r="Q98" s="656"/>
      <c r="R98" s="632"/>
      <c r="S98" s="656">
        <v>0</v>
      </c>
      <c r="T98" s="700"/>
      <c r="U98" s="682">
        <v>0</v>
      </c>
    </row>
    <row r="99" spans="1:21" ht="14.4" customHeight="1" x14ac:dyDescent="0.3">
      <c r="A99" s="631">
        <v>30</v>
      </c>
      <c r="B99" s="632" t="s">
        <v>533</v>
      </c>
      <c r="C99" s="632">
        <v>89301301</v>
      </c>
      <c r="D99" s="698" t="s">
        <v>3943</v>
      </c>
      <c r="E99" s="699" t="s">
        <v>3032</v>
      </c>
      <c r="F99" s="632" t="s">
        <v>3024</v>
      </c>
      <c r="G99" s="632" t="s">
        <v>3216</v>
      </c>
      <c r="H99" s="632" t="s">
        <v>534</v>
      </c>
      <c r="I99" s="632" t="s">
        <v>3219</v>
      </c>
      <c r="J99" s="632" t="s">
        <v>853</v>
      </c>
      <c r="K99" s="632" t="s">
        <v>3220</v>
      </c>
      <c r="L99" s="633">
        <v>0</v>
      </c>
      <c r="M99" s="633">
        <v>0</v>
      </c>
      <c r="N99" s="632">
        <v>1</v>
      </c>
      <c r="O99" s="700">
        <v>0.5</v>
      </c>
      <c r="P99" s="633"/>
      <c r="Q99" s="656"/>
      <c r="R99" s="632"/>
      <c r="S99" s="656">
        <v>0</v>
      </c>
      <c r="T99" s="700"/>
      <c r="U99" s="682">
        <v>0</v>
      </c>
    </row>
    <row r="100" spans="1:21" ht="14.4" customHeight="1" x14ac:dyDescent="0.3">
      <c r="A100" s="631">
        <v>30</v>
      </c>
      <c r="B100" s="632" t="s">
        <v>533</v>
      </c>
      <c r="C100" s="632">
        <v>89301301</v>
      </c>
      <c r="D100" s="698" t="s">
        <v>3943</v>
      </c>
      <c r="E100" s="699" t="s">
        <v>3032</v>
      </c>
      <c r="F100" s="632" t="s">
        <v>3024</v>
      </c>
      <c r="G100" s="632" t="s">
        <v>3221</v>
      </c>
      <c r="H100" s="632" t="s">
        <v>534</v>
      </c>
      <c r="I100" s="632" t="s">
        <v>1275</v>
      </c>
      <c r="J100" s="632" t="s">
        <v>1276</v>
      </c>
      <c r="K100" s="632" t="s">
        <v>1221</v>
      </c>
      <c r="L100" s="633">
        <v>0</v>
      </c>
      <c r="M100" s="633">
        <v>0</v>
      </c>
      <c r="N100" s="632">
        <v>1</v>
      </c>
      <c r="O100" s="700">
        <v>0.5</v>
      </c>
      <c r="P100" s="633"/>
      <c r="Q100" s="656"/>
      <c r="R100" s="632"/>
      <c r="S100" s="656">
        <v>0</v>
      </c>
      <c r="T100" s="700"/>
      <c r="U100" s="682">
        <v>0</v>
      </c>
    </row>
    <row r="101" spans="1:21" ht="14.4" customHeight="1" x14ac:dyDescent="0.3">
      <c r="A101" s="631">
        <v>30</v>
      </c>
      <c r="B101" s="632" t="s">
        <v>533</v>
      </c>
      <c r="C101" s="632">
        <v>89301301</v>
      </c>
      <c r="D101" s="698" t="s">
        <v>3943</v>
      </c>
      <c r="E101" s="699" t="s">
        <v>3032</v>
      </c>
      <c r="F101" s="632" t="s">
        <v>3024</v>
      </c>
      <c r="G101" s="632" t="s">
        <v>3221</v>
      </c>
      <c r="H101" s="632" t="s">
        <v>534</v>
      </c>
      <c r="I101" s="632" t="s">
        <v>3222</v>
      </c>
      <c r="J101" s="632" t="s">
        <v>3223</v>
      </c>
      <c r="K101" s="632" t="s">
        <v>3224</v>
      </c>
      <c r="L101" s="633">
        <v>0</v>
      </c>
      <c r="M101" s="633">
        <v>0</v>
      </c>
      <c r="N101" s="632">
        <v>1</v>
      </c>
      <c r="O101" s="700">
        <v>0.5</v>
      </c>
      <c r="P101" s="633"/>
      <c r="Q101" s="656"/>
      <c r="R101" s="632"/>
      <c r="S101" s="656">
        <v>0</v>
      </c>
      <c r="T101" s="700"/>
      <c r="U101" s="682">
        <v>0</v>
      </c>
    </row>
    <row r="102" spans="1:21" ht="14.4" customHeight="1" x14ac:dyDescent="0.3">
      <c r="A102" s="631">
        <v>30</v>
      </c>
      <c r="B102" s="632" t="s">
        <v>533</v>
      </c>
      <c r="C102" s="632">
        <v>89301301</v>
      </c>
      <c r="D102" s="698" t="s">
        <v>3943</v>
      </c>
      <c r="E102" s="699" t="s">
        <v>3032</v>
      </c>
      <c r="F102" s="632" t="s">
        <v>3024</v>
      </c>
      <c r="G102" s="632" t="s">
        <v>3221</v>
      </c>
      <c r="H102" s="632" t="s">
        <v>534</v>
      </c>
      <c r="I102" s="632" t="s">
        <v>1730</v>
      </c>
      <c r="J102" s="632" t="s">
        <v>3223</v>
      </c>
      <c r="K102" s="632" t="s">
        <v>3225</v>
      </c>
      <c r="L102" s="633">
        <v>0</v>
      </c>
      <c r="M102" s="633">
        <v>0</v>
      </c>
      <c r="N102" s="632">
        <v>1</v>
      </c>
      <c r="O102" s="700">
        <v>0.5</v>
      </c>
      <c r="P102" s="633"/>
      <c r="Q102" s="656"/>
      <c r="R102" s="632"/>
      <c r="S102" s="656">
        <v>0</v>
      </c>
      <c r="T102" s="700"/>
      <c r="U102" s="682">
        <v>0</v>
      </c>
    </row>
    <row r="103" spans="1:21" ht="14.4" customHeight="1" x14ac:dyDescent="0.3">
      <c r="A103" s="631">
        <v>30</v>
      </c>
      <c r="B103" s="632" t="s">
        <v>533</v>
      </c>
      <c r="C103" s="632">
        <v>89301301</v>
      </c>
      <c r="D103" s="698" t="s">
        <v>3943</v>
      </c>
      <c r="E103" s="699" t="s">
        <v>3032</v>
      </c>
      <c r="F103" s="632" t="s">
        <v>3024</v>
      </c>
      <c r="G103" s="632" t="s">
        <v>3226</v>
      </c>
      <c r="H103" s="632" t="s">
        <v>534</v>
      </c>
      <c r="I103" s="632" t="s">
        <v>1319</v>
      </c>
      <c r="J103" s="632" t="s">
        <v>3227</v>
      </c>
      <c r="K103" s="632" t="s">
        <v>3228</v>
      </c>
      <c r="L103" s="633">
        <v>54.67</v>
      </c>
      <c r="M103" s="633">
        <v>54.67</v>
      </c>
      <c r="N103" s="632">
        <v>1</v>
      </c>
      <c r="O103" s="700">
        <v>0.5</v>
      </c>
      <c r="P103" s="633"/>
      <c r="Q103" s="656">
        <v>0</v>
      </c>
      <c r="R103" s="632"/>
      <c r="S103" s="656">
        <v>0</v>
      </c>
      <c r="T103" s="700"/>
      <c r="U103" s="682">
        <v>0</v>
      </c>
    </row>
    <row r="104" spans="1:21" ht="14.4" customHeight="1" x14ac:dyDescent="0.3">
      <c r="A104" s="631">
        <v>30</v>
      </c>
      <c r="B104" s="632" t="s">
        <v>533</v>
      </c>
      <c r="C104" s="632">
        <v>89301301</v>
      </c>
      <c r="D104" s="698" t="s">
        <v>3943</v>
      </c>
      <c r="E104" s="699" t="s">
        <v>3032</v>
      </c>
      <c r="F104" s="632" t="s">
        <v>3024</v>
      </c>
      <c r="G104" s="632" t="s">
        <v>3229</v>
      </c>
      <c r="H104" s="632" t="s">
        <v>2102</v>
      </c>
      <c r="I104" s="632" t="s">
        <v>3230</v>
      </c>
      <c r="J104" s="632" t="s">
        <v>2473</v>
      </c>
      <c r="K104" s="632" t="s">
        <v>3231</v>
      </c>
      <c r="L104" s="633">
        <v>0</v>
      </c>
      <c r="M104" s="633">
        <v>0</v>
      </c>
      <c r="N104" s="632">
        <v>1</v>
      </c>
      <c r="O104" s="700">
        <v>1</v>
      </c>
      <c r="P104" s="633">
        <v>0</v>
      </c>
      <c r="Q104" s="656"/>
      <c r="R104" s="632">
        <v>1</v>
      </c>
      <c r="S104" s="656">
        <v>1</v>
      </c>
      <c r="T104" s="700">
        <v>1</v>
      </c>
      <c r="U104" s="682">
        <v>1</v>
      </c>
    </row>
    <row r="105" spans="1:21" ht="14.4" customHeight="1" x14ac:dyDescent="0.3">
      <c r="A105" s="631">
        <v>30</v>
      </c>
      <c r="B105" s="632" t="s">
        <v>533</v>
      </c>
      <c r="C105" s="632">
        <v>89301301</v>
      </c>
      <c r="D105" s="698" t="s">
        <v>3943</v>
      </c>
      <c r="E105" s="699" t="s">
        <v>3032</v>
      </c>
      <c r="F105" s="632" t="s">
        <v>3024</v>
      </c>
      <c r="G105" s="632" t="s">
        <v>3232</v>
      </c>
      <c r="H105" s="632" t="s">
        <v>2102</v>
      </c>
      <c r="I105" s="632" t="s">
        <v>2366</v>
      </c>
      <c r="J105" s="632" t="s">
        <v>2872</v>
      </c>
      <c r="K105" s="632" t="s">
        <v>2873</v>
      </c>
      <c r="L105" s="633">
        <v>126.09</v>
      </c>
      <c r="M105" s="633">
        <v>252.18</v>
      </c>
      <c r="N105" s="632">
        <v>2</v>
      </c>
      <c r="O105" s="700">
        <v>1.5</v>
      </c>
      <c r="P105" s="633"/>
      <c r="Q105" s="656">
        <v>0</v>
      </c>
      <c r="R105" s="632"/>
      <c r="S105" s="656">
        <v>0</v>
      </c>
      <c r="T105" s="700"/>
      <c r="U105" s="682">
        <v>0</v>
      </c>
    </row>
    <row r="106" spans="1:21" ht="14.4" customHeight="1" x14ac:dyDescent="0.3">
      <c r="A106" s="631">
        <v>30</v>
      </c>
      <c r="B106" s="632" t="s">
        <v>533</v>
      </c>
      <c r="C106" s="632">
        <v>89301301</v>
      </c>
      <c r="D106" s="698" t="s">
        <v>3943</v>
      </c>
      <c r="E106" s="699" t="s">
        <v>3032</v>
      </c>
      <c r="F106" s="632" t="s">
        <v>3025</v>
      </c>
      <c r="G106" s="632" t="s">
        <v>3233</v>
      </c>
      <c r="H106" s="632" t="s">
        <v>534</v>
      </c>
      <c r="I106" s="632" t="s">
        <v>3234</v>
      </c>
      <c r="J106" s="632" t="s">
        <v>3235</v>
      </c>
      <c r="K106" s="632"/>
      <c r="L106" s="633">
        <v>0</v>
      </c>
      <c r="M106" s="633">
        <v>0</v>
      </c>
      <c r="N106" s="632">
        <v>1</v>
      </c>
      <c r="O106" s="700">
        <v>1</v>
      </c>
      <c r="P106" s="633"/>
      <c r="Q106" s="656"/>
      <c r="R106" s="632"/>
      <c r="S106" s="656">
        <v>0</v>
      </c>
      <c r="T106" s="700"/>
      <c r="U106" s="682">
        <v>0</v>
      </c>
    </row>
    <row r="107" spans="1:21" ht="14.4" customHeight="1" x14ac:dyDescent="0.3">
      <c r="A107" s="631">
        <v>30</v>
      </c>
      <c r="B107" s="632" t="s">
        <v>533</v>
      </c>
      <c r="C107" s="632">
        <v>89301301</v>
      </c>
      <c r="D107" s="698" t="s">
        <v>3943</v>
      </c>
      <c r="E107" s="699" t="s">
        <v>3032</v>
      </c>
      <c r="F107" s="632" t="s">
        <v>3025</v>
      </c>
      <c r="G107" s="632" t="s">
        <v>3233</v>
      </c>
      <c r="H107" s="632" t="s">
        <v>534</v>
      </c>
      <c r="I107" s="632" t="s">
        <v>3236</v>
      </c>
      <c r="J107" s="632" t="s">
        <v>3235</v>
      </c>
      <c r="K107" s="632"/>
      <c r="L107" s="633">
        <v>0</v>
      </c>
      <c r="M107" s="633">
        <v>0</v>
      </c>
      <c r="N107" s="632">
        <v>1</v>
      </c>
      <c r="O107" s="700">
        <v>1</v>
      </c>
      <c r="P107" s="633">
        <v>0</v>
      </c>
      <c r="Q107" s="656"/>
      <c r="R107" s="632">
        <v>1</v>
      </c>
      <c r="S107" s="656">
        <v>1</v>
      </c>
      <c r="T107" s="700">
        <v>1</v>
      </c>
      <c r="U107" s="682">
        <v>1</v>
      </c>
    </row>
    <row r="108" spans="1:21" ht="14.4" customHeight="1" x14ac:dyDescent="0.3">
      <c r="A108" s="631">
        <v>30</v>
      </c>
      <c r="B108" s="632" t="s">
        <v>533</v>
      </c>
      <c r="C108" s="632">
        <v>89301301</v>
      </c>
      <c r="D108" s="698" t="s">
        <v>3943</v>
      </c>
      <c r="E108" s="699" t="s">
        <v>3032</v>
      </c>
      <c r="F108" s="632" t="s">
        <v>3026</v>
      </c>
      <c r="G108" s="632" t="s">
        <v>3237</v>
      </c>
      <c r="H108" s="632" t="s">
        <v>534</v>
      </c>
      <c r="I108" s="632" t="s">
        <v>3238</v>
      </c>
      <c r="J108" s="632" t="s">
        <v>3239</v>
      </c>
      <c r="K108" s="632" t="s">
        <v>3240</v>
      </c>
      <c r="L108" s="633">
        <v>2260</v>
      </c>
      <c r="M108" s="633">
        <v>4520</v>
      </c>
      <c r="N108" s="632">
        <v>2</v>
      </c>
      <c r="O108" s="700">
        <v>2</v>
      </c>
      <c r="P108" s="633"/>
      <c r="Q108" s="656">
        <v>0</v>
      </c>
      <c r="R108" s="632"/>
      <c r="S108" s="656">
        <v>0</v>
      </c>
      <c r="T108" s="700"/>
      <c r="U108" s="682">
        <v>0</v>
      </c>
    </row>
    <row r="109" spans="1:21" ht="14.4" customHeight="1" x14ac:dyDescent="0.3">
      <c r="A109" s="631">
        <v>30</v>
      </c>
      <c r="B109" s="632" t="s">
        <v>533</v>
      </c>
      <c r="C109" s="632">
        <v>89301301</v>
      </c>
      <c r="D109" s="698" t="s">
        <v>3943</v>
      </c>
      <c r="E109" s="699" t="s">
        <v>3033</v>
      </c>
      <c r="F109" s="632" t="s">
        <v>3024</v>
      </c>
      <c r="G109" s="632" t="s">
        <v>3039</v>
      </c>
      <c r="H109" s="632" t="s">
        <v>534</v>
      </c>
      <c r="I109" s="632" t="s">
        <v>1234</v>
      </c>
      <c r="J109" s="632" t="s">
        <v>1235</v>
      </c>
      <c r="K109" s="632" t="s">
        <v>1236</v>
      </c>
      <c r="L109" s="633">
        <v>95.25</v>
      </c>
      <c r="M109" s="633">
        <v>285.75</v>
      </c>
      <c r="N109" s="632">
        <v>3</v>
      </c>
      <c r="O109" s="700">
        <v>1.5</v>
      </c>
      <c r="P109" s="633"/>
      <c r="Q109" s="656">
        <v>0</v>
      </c>
      <c r="R109" s="632"/>
      <c r="S109" s="656">
        <v>0</v>
      </c>
      <c r="T109" s="700"/>
      <c r="U109" s="682">
        <v>0</v>
      </c>
    </row>
    <row r="110" spans="1:21" ht="14.4" customHeight="1" x14ac:dyDescent="0.3">
      <c r="A110" s="631">
        <v>30</v>
      </c>
      <c r="B110" s="632" t="s">
        <v>533</v>
      </c>
      <c r="C110" s="632">
        <v>89301301</v>
      </c>
      <c r="D110" s="698" t="s">
        <v>3943</v>
      </c>
      <c r="E110" s="699" t="s">
        <v>3033</v>
      </c>
      <c r="F110" s="632" t="s">
        <v>3024</v>
      </c>
      <c r="G110" s="632" t="s">
        <v>3039</v>
      </c>
      <c r="H110" s="632" t="s">
        <v>534</v>
      </c>
      <c r="I110" s="632" t="s">
        <v>671</v>
      </c>
      <c r="J110" s="632" t="s">
        <v>672</v>
      </c>
      <c r="K110" s="632" t="s">
        <v>3040</v>
      </c>
      <c r="L110" s="633">
        <v>85.72</v>
      </c>
      <c r="M110" s="633">
        <v>85.72</v>
      </c>
      <c r="N110" s="632">
        <v>1</v>
      </c>
      <c r="O110" s="700">
        <v>0.5</v>
      </c>
      <c r="P110" s="633">
        <v>85.72</v>
      </c>
      <c r="Q110" s="656">
        <v>1</v>
      </c>
      <c r="R110" s="632">
        <v>1</v>
      </c>
      <c r="S110" s="656">
        <v>1</v>
      </c>
      <c r="T110" s="700">
        <v>0.5</v>
      </c>
      <c r="U110" s="682">
        <v>1</v>
      </c>
    </row>
    <row r="111" spans="1:21" ht="14.4" customHeight="1" x14ac:dyDescent="0.3">
      <c r="A111" s="631">
        <v>30</v>
      </c>
      <c r="B111" s="632" t="s">
        <v>533</v>
      </c>
      <c r="C111" s="632">
        <v>89301301</v>
      </c>
      <c r="D111" s="698" t="s">
        <v>3943</v>
      </c>
      <c r="E111" s="699" t="s">
        <v>3033</v>
      </c>
      <c r="F111" s="632" t="s">
        <v>3024</v>
      </c>
      <c r="G111" s="632" t="s">
        <v>3044</v>
      </c>
      <c r="H111" s="632" t="s">
        <v>2102</v>
      </c>
      <c r="I111" s="632" t="s">
        <v>2260</v>
      </c>
      <c r="J111" s="632" t="s">
        <v>2990</v>
      </c>
      <c r="K111" s="632" t="s">
        <v>2991</v>
      </c>
      <c r="L111" s="633">
        <v>6.98</v>
      </c>
      <c r="M111" s="633">
        <v>6.98</v>
      </c>
      <c r="N111" s="632">
        <v>1</v>
      </c>
      <c r="O111" s="700">
        <v>0.5</v>
      </c>
      <c r="P111" s="633"/>
      <c r="Q111" s="656">
        <v>0</v>
      </c>
      <c r="R111" s="632"/>
      <c r="S111" s="656">
        <v>0</v>
      </c>
      <c r="T111" s="700"/>
      <c r="U111" s="682">
        <v>0</v>
      </c>
    </row>
    <row r="112" spans="1:21" ht="14.4" customHeight="1" x14ac:dyDescent="0.3">
      <c r="A112" s="631">
        <v>30</v>
      </c>
      <c r="B112" s="632" t="s">
        <v>533</v>
      </c>
      <c r="C112" s="632">
        <v>89301301</v>
      </c>
      <c r="D112" s="698" t="s">
        <v>3943</v>
      </c>
      <c r="E112" s="699" t="s">
        <v>3033</v>
      </c>
      <c r="F112" s="632" t="s">
        <v>3024</v>
      </c>
      <c r="G112" s="632" t="s">
        <v>3046</v>
      </c>
      <c r="H112" s="632" t="s">
        <v>534</v>
      </c>
      <c r="I112" s="632" t="s">
        <v>3048</v>
      </c>
      <c r="J112" s="632" t="s">
        <v>1257</v>
      </c>
      <c r="K112" s="632" t="s">
        <v>1261</v>
      </c>
      <c r="L112" s="633">
        <v>0</v>
      </c>
      <c r="M112" s="633">
        <v>0</v>
      </c>
      <c r="N112" s="632">
        <v>2</v>
      </c>
      <c r="O112" s="700">
        <v>1</v>
      </c>
      <c r="P112" s="633"/>
      <c r="Q112" s="656"/>
      <c r="R112" s="632"/>
      <c r="S112" s="656">
        <v>0</v>
      </c>
      <c r="T112" s="700"/>
      <c r="U112" s="682">
        <v>0</v>
      </c>
    </row>
    <row r="113" spans="1:21" ht="14.4" customHeight="1" x14ac:dyDescent="0.3">
      <c r="A113" s="631">
        <v>30</v>
      </c>
      <c r="B113" s="632" t="s">
        <v>533</v>
      </c>
      <c r="C113" s="632">
        <v>89301301</v>
      </c>
      <c r="D113" s="698" t="s">
        <v>3943</v>
      </c>
      <c r="E113" s="699" t="s">
        <v>3033</v>
      </c>
      <c r="F113" s="632" t="s">
        <v>3024</v>
      </c>
      <c r="G113" s="632" t="s">
        <v>3050</v>
      </c>
      <c r="H113" s="632" t="s">
        <v>2102</v>
      </c>
      <c r="I113" s="632" t="s">
        <v>2269</v>
      </c>
      <c r="J113" s="632" t="s">
        <v>2274</v>
      </c>
      <c r="K113" s="632" t="s">
        <v>1194</v>
      </c>
      <c r="L113" s="633">
        <v>130.59</v>
      </c>
      <c r="M113" s="633">
        <v>130.59</v>
      </c>
      <c r="N113" s="632">
        <v>1</v>
      </c>
      <c r="O113" s="700">
        <v>0.5</v>
      </c>
      <c r="P113" s="633"/>
      <c r="Q113" s="656">
        <v>0</v>
      </c>
      <c r="R113" s="632"/>
      <c r="S113" s="656">
        <v>0</v>
      </c>
      <c r="T113" s="700"/>
      <c r="U113" s="682">
        <v>0</v>
      </c>
    </row>
    <row r="114" spans="1:21" ht="14.4" customHeight="1" x14ac:dyDescent="0.3">
      <c r="A114" s="631">
        <v>30</v>
      </c>
      <c r="B114" s="632" t="s">
        <v>533</v>
      </c>
      <c r="C114" s="632">
        <v>89301301</v>
      </c>
      <c r="D114" s="698" t="s">
        <v>3943</v>
      </c>
      <c r="E114" s="699" t="s">
        <v>3033</v>
      </c>
      <c r="F114" s="632" t="s">
        <v>3024</v>
      </c>
      <c r="G114" s="632" t="s">
        <v>3050</v>
      </c>
      <c r="H114" s="632" t="s">
        <v>534</v>
      </c>
      <c r="I114" s="632" t="s">
        <v>3241</v>
      </c>
      <c r="J114" s="632" t="s">
        <v>3242</v>
      </c>
      <c r="K114" s="632" t="s">
        <v>1194</v>
      </c>
      <c r="L114" s="633">
        <v>130.59</v>
      </c>
      <c r="M114" s="633">
        <v>130.59</v>
      </c>
      <c r="N114" s="632">
        <v>1</v>
      </c>
      <c r="O114" s="700">
        <v>0.5</v>
      </c>
      <c r="P114" s="633"/>
      <c r="Q114" s="656">
        <v>0</v>
      </c>
      <c r="R114" s="632"/>
      <c r="S114" s="656">
        <v>0</v>
      </c>
      <c r="T114" s="700"/>
      <c r="U114" s="682">
        <v>0</v>
      </c>
    </row>
    <row r="115" spans="1:21" ht="14.4" customHeight="1" x14ac:dyDescent="0.3">
      <c r="A115" s="631">
        <v>30</v>
      </c>
      <c r="B115" s="632" t="s">
        <v>533</v>
      </c>
      <c r="C115" s="632">
        <v>89301301</v>
      </c>
      <c r="D115" s="698" t="s">
        <v>3943</v>
      </c>
      <c r="E115" s="699" t="s">
        <v>3033</v>
      </c>
      <c r="F115" s="632" t="s">
        <v>3024</v>
      </c>
      <c r="G115" s="632" t="s">
        <v>3243</v>
      </c>
      <c r="H115" s="632" t="s">
        <v>2102</v>
      </c>
      <c r="I115" s="632" t="s">
        <v>2412</v>
      </c>
      <c r="J115" s="632" t="s">
        <v>2413</v>
      </c>
      <c r="K115" s="632" t="s">
        <v>3008</v>
      </c>
      <c r="L115" s="633">
        <v>172</v>
      </c>
      <c r="M115" s="633">
        <v>172</v>
      </c>
      <c r="N115" s="632">
        <v>1</v>
      </c>
      <c r="O115" s="700">
        <v>0.5</v>
      </c>
      <c r="P115" s="633"/>
      <c r="Q115" s="656">
        <v>0</v>
      </c>
      <c r="R115" s="632"/>
      <c r="S115" s="656">
        <v>0</v>
      </c>
      <c r="T115" s="700"/>
      <c r="U115" s="682">
        <v>0</v>
      </c>
    </row>
    <row r="116" spans="1:21" ht="14.4" customHeight="1" x14ac:dyDescent="0.3">
      <c r="A116" s="631">
        <v>30</v>
      </c>
      <c r="B116" s="632" t="s">
        <v>533</v>
      </c>
      <c r="C116" s="632">
        <v>89301301</v>
      </c>
      <c r="D116" s="698" t="s">
        <v>3943</v>
      </c>
      <c r="E116" s="699" t="s">
        <v>3033</v>
      </c>
      <c r="F116" s="632" t="s">
        <v>3024</v>
      </c>
      <c r="G116" s="632" t="s">
        <v>3060</v>
      </c>
      <c r="H116" s="632" t="s">
        <v>2102</v>
      </c>
      <c r="I116" s="632" t="s">
        <v>2186</v>
      </c>
      <c r="J116" s="632" t="s">
        <v>2187</v>
      </c>
      <c r="K116" s="632" t="s">
        <v>1181</v>
      </c>
      <c r="L116" s="633">
        <v>44.89</v>
      </c>
      <c r="M116" s="633">
        <v>44.89</v>
      </c>
      <c r="N116" s="632">
        <v>1</v>
      </c>
      <c r="O116" s="700">
        <v>0.5</v>
      </c>
      <c r="P116" s="633"/>
      <c r="Q116" s="656">
        <v>0</v>
      </c>
      <c r="R116" s="632"/>
      <c r="S116" s="656">
        <v>0</v>
      </c>
      <c r="T116" s="700"/>
      <c r="U116" s="682">
        <v>0</v>
      </c>
    </row>
    <row r="117" spans="1:21" ht="14.4" customHeight="1" x14ac:dyDescent="0.3">
      <c r="A117" s="631">
        <v>30</v>
      </c>
      <c r="B117" s="632" t="s">
        <v>533</v>
      </c>
      <c r="C117" s="632">
        <v>89301301</v>
      </c>
      <c r="D117" s="698" t="s">
        <v>3943</v>
      </c>
      <c r="E117" s="699" t="s">
        <v>3033</v>
      </c>
      <c r="F117" s="632" t="s">
        <v>3024</v>
      </c>
      <c r="G117" s="632" t="s">
        <v>3069</v>
      </c>
      <c r="H117" s="632" t="s">
        <v>2102</v>
      </c>
      <c r="I117" s="632" t="s">
        <v>2324</v>
      </c>
      <c r="J117" s="632" t="s">
        <v>2325</v>
      </c>
      <c r="K117" s="632" t="s">
        <v>2996</v>
      </c>
      <c r="L117" s="633">
        <v>162.13</v>
      </c>
      <c r="M117" s="633">
        <v>162.13</v>
      </c>
      <c r="N117" s="632">
        <v>1</v>
      </c>
      <c r="O117" s="700">
        <v>0.5</v>
      </c>
      <c r="P117" s="633"/>
      <c r="Q117" s="656">
        <v>0</v>
      </c>
      <c r="R117" s="632"/>
      <c r="S117" s="656">
        <v>0</v>
      </c>
      <c r="T117" s="700"/>
      <c r="U117" s="682">
        <v>0</v>
      </c>
    </row>
    <row r="118" spans="1:21" ht="14.4" customHeight="1" x14ac:dyDescent="0.3">
      <c r="A118" s="631">
        <v>30</v>
      </c>
      <c r="B118" s="632" t="s">
        <v>533</v>
      </c>
      <c r="C118" s="632">
        <v>89301301</v>
      </c>
      <c r="D118" s="698" t="s">
        <v>3943</v>
      </c>
      <c r="E118" s="699" t="s">
        <v>3033</v>
      </c>
      <c r="F118" s="632" t="s">
        <v>3024</v>
      </c>
      <c r="G118" s="632" t="s">
        <v>3069</v>
      </c>
      <c r="H118" s="632" t="s">
        <v>2102</v>
      </c>
      <c r="I118" s="632" t="s">
        <v>2434</v>
      </c>
      <c r="J118" s="632" t="s">
        <v>2146</v>
      </c>
      <c r="K118" s="632" t="s">
        <v>2997</v>
      </c>
      <c r="L118" s="633">
        <v>216.16</v>
      </c>
      <c r="M118" s="633">
        <v>216.16</v>
      </c>
      <c r="N118" s="632">
        <v>1</v>
      </c>
      <c r="O118" s="700">
        <v>0.5</v>
      </c>
      <c r="P118" s="633"/>
      <c r="Q118" s="656">
        <v>0</v>
      </c>
      <c r="R118" s="632"/>
      <c r="S118" s="656">
        <v>0</v>
      </c>
      <c r="T118" s="700"/>
      <c r="U118" s="682">
        <v>0</v>
      </c>
    </row>
    <row r="119" spans="1:21" ht="14.4" customHeight="1" x14ac:dyDescent="0.3">
      <c r="A119" s="631">
        <v>30</v>
      </c>
      <c r="B119" s="632" t="s">
        <v>533</v>
      </c>
      <c r="C119" s="632">
        <v>89301301</v>
      </c>
      <c r="D119" s="698" t="s">
        <v>3943</v>
      </c>
      <c r="E119" s="699" t="s">
        <v>3033</v>
      </c>
      <c r="F119" s="632" t="s">
        <v>3024</v>
      </c>
      <c r="G119" s="632" t="s">
        <v>3072</v>
      </c>
      <c r="H119" s="632" t="s">
        <v>534</v>
      </c>
      <c r="I119" s="632" t="s">
        <v>1049</v>
      </c>
      <c r="J119" s="632" t="s">
        <v>3073</v>
      </c>
      <c r="K119" s="632" t="s">
        <v>3074</v>
      </c>
      <c r="L119" s="633">
        <v>36.89</v>
      </c>
      <c r="M119" s="633">
        <v>110.67</v>
      </c>
      <c r="N119" s="632">
        <v>3</v>
      </c>
      <c r="O119" s="700">
        <v>1.5</v>
      </c>
      <c r="P119" s="633"/>
      <c r="Q119" s="656">
        <v>0</v>
      </c>
      <c r="R119" s="632"/>
      <c r="S119" s="656">
        <v>0</v>
      </c>
      <c r="T119" s="700"/>
      <c r="U119" s="682">
        <v>0</v>
      </c>
    </row>
    <row r="120" spans="1:21" ht="14.4" customHeight="1" x14ac:dyDescent="0.3">
      <c r="A120" s="631">
        <v>30</v>
      </c>
      <c r="B120" s="632" t="s">
        <v>533</v>
      </c>
      <c r="C120" s="632">
        <v>89301301</v>
      </c>
      <c r="D120" s="698" t="s">
        <v>3943</v>
      </c>
      <c r="E120" s="699" t="s">
        <v>3033</v>
      </c>
      <c r="F120" s="632" t="s">
        <v>3024</v>
      </c>
      <c r="G120" s="632" t="s">
        <v>3075</v>
      </c>
      <c r="H120" s="632" t="s">
        <v>534</v>
      </c>
      <c r="I120" s="632" t="s">
        <v>2695</v>
      </c>
      <c r="J120" s="632" t="s">
        <v>780</v>
      </c>
      <c r="K120" s="632" t="s">
        <v>3076</v>
      </c>
      <c r="L120" s="633">
        <v>57.65</v>
      </c>
      <c r="M120" s="633">
        <v>57.65</v>
      </c>
      <c r="N120" s="632">
        <v>1</v>
      </c>
      <c r="O120" s="700">
        <v>0.5</v>
      </c>
      <c r="P120" s="633"/>
      <c r="Q120" s="656">
        <v>0</v>
      </c>
      <c r="R120" s="632"/>
      <c r="S120" s="656">
        <v>0</v>
      </c>
      <c r="T120" s="700"/>
      <c r="U120" s="682">
        <v>0</v>
      </c>
    </row>
    <row r="121" spans="1:21" ht="14.4" customHeight="1" x14ac:dyDescent="0.3">
      <c r="A121" s="631">
        <v>30</v>
      </c>
      <c r="B121" s="632" t="s">
        <v>533</v>
      </c>
      <c r="C121" s="632">
        <v>89301301</v>
      </c>
      <c r="D121" s="698" t="s">
        <v>3943</v>
      </c>
      <c r="E121" s="699" t="s">
        <v>3033</v>
      </c>
      <c r="F121" s="632" t="s">
        <v>3024</v>
      </c>
      <c r="G121" s="632" t="s">
        <v>3075</v>
      </c>
      <c r="H121" s="632" t="s">
        <v>534</v>
      </c>
      <c r="I121" s="632" t="s">
        <v>1146</v>
      </c>
      <c r="J121" s="632" t="s">
        <v>780</v>
      </c>
      <c r="K121" s="632" t="s">
        <v>3076</v>
      </c>
      <c r="L121" s="633">
        <v>57.65</v>
      </c>
      <c r="M121" s="633">
        <v>115.3</v>
      </c>
      <c r="N121" s="632">
        <v>2</v>
      </c>
      <c r="O121" s="700">
        <v>1</v>
      </c>
      <c r="P121" s="633"/>
      <c r="Q121" s="656">
        <v>0</v>
      </c>
      <c r="R121" s="632"/>
      <c r="S121" s="656">
        <v>0</v>
      </c>
      <c r="T121" s="700"/>
      <c r="U121" s="682">
        <v>0</v>
      </c>
    </row>
    <row r="122" spans="1:21" ht="14.4" customHeight="1" x14ac:dyDescent="0.3">
      <c r="A122" s="631">
        <v>30</v>
      </c>
      <c r="B122" s="632" t="s">
        <v>533</v>
      </c>
      <c r="C122" s="632">
        <v>89301301</v>
      </c>
      <c r="D122" s="698" t="s">
        <v>3943</v>
      </c>
      <c r="E122" s="699" t="s">
        <v>3033</v>
      </c>
      <c r="F122" s="632" t="s">
        <v>3024</v>
      </c>
      <c r="G122" s="632" t="s">
        <v>3244</v>
      </c>
      <c r="H122" s="632" t="s">
        <v>2102</v>
      </c>
      <c r="I122" s="632" t="s">
        <v>2380</v>
      </c>
      <c r="J122" s="632" t="s">
        <v>2381</v>
      </c>
      <c r="K122" s="632" t="s">
        <v>1020</v>
      </c>
      <c r="L122" s="633">
        <v>232.44</v>
      </c>
      <c r="M122" s="633">
        <v>232.44</v>
      </c>
      <c r="N122" s="632">
        <v>1</v>
      </c>
      <c r="O122" s="700">
        <v>0.5</v>
      </c>
      <c r="P122" s="633"/>
      <c r="Q122" s="656">
        <v>0</v>
      </c>
      <c r="R122" s="632"/>
      <c r="S122" s="656">
        <v>0</v>
      </c>
      <c r="T122" s="700"/>
      <c r="U122" s="682">
        <v>0</v>
      </c>
    </row>
    <row r="123" spans="1:21" ht="14.4" customHeight="1" x14ac:dyDescent="0.3">
      <c r="A123" s="631">
        <v>30</v>
      </c>
      <c r="B123" s="632" t="s">
        <v>533</v>
      </c>
      <c r="C123" s="632">
        <v>89301301</v>
      </c>
      <c r="D123" s="698" t="s">
        <v>3943</v>
      </c>
      <c r="E123" s="699" t="s">
        <v>3033</v>
      </c>
      <c r="F123" s="632" t="s">
        <v>3024</v>
      </c>
      <c r="G123" s="632" t="s">
        <v>3245</v>
      </c>
      <c r="H123" s="632" t="s">
        <v>534</v>
      </c>
      <c r="I123" s="632" t="s">
        <v>3246</v>
      </c>
      <c r="J123" s="632" t="s">
        <v>3247</v>
      </c>
      <c r="K123" s="632" t="s">
        <v>3248</v>
      </c>
      <c r="L123" s="633">
        <v>145.15</v>
      </c>
      <c r="M123" s="633">
        <v>145.15</v>
      </c>
      <c r="N123" s="632">
        <v>1</v>
      </c>
      <c r="O123" s="700">
        <v>0.5</v>
      </c>
      <c r="P123" s="633"/>
      <c r="Q123" s="656">
        <v>0</v>
      </c>
      <c r="R123" s="632"/>
      <c r="S123" s="656">
        <v>0</v>
      </c>
      <c r="T123" s="700"/>
      <c r="U123" s="682">
        <v>0</v>
      </c>
    </row>
    <row r="124" spans="1:21" ht="14.4" customHeight="1" x14ac:dyDescent="0.3">
      <c r="A124" s="631">
        <v>30</v>
      </c>
      <c r="B124" s="632" t="s">
        <v>533</v>
      </c>
      <c r="C124" s="632">
        <v>89301301</v>
      </c>
      <c r="D124" s="698" t="s">
        <v>3943</v>
      </c>
      <c r="E124" s="699" t="s">
        <v>3033</v>
      </c>
      <c r="F124" s="632" t="s">
        <v>3024</v>
      </c>
      <c r="G124" s="632" t="s">
        <v>3079</v>
      </c>
      <c r="H124" s="632" t="s">
        <v>534</v>
      </c>
      <c r="I124" s="632" t="s">
        <v>955</v>
      </c>
      <c r="J124" s="632" t="s">
        <v>956</v>
      </c>
      <c r="K124" s="632" t="s">
        <v>3083</v>
      </c>
      <c r="L124" s="633">
        <v>61.65</v>
      </c>
      <c r="M124" s="633">
        <v>123.3</v>
      </c>
      <c r="N124" s="632">
        <v>2</v>
      </c>
      <c r="O124" s="700">
        <v>1</v>
      </c>
      <c r="P124" s="633"/>
      <c r="Q124" s="656">
        <v>0</v>
      </c>
      <c r="R124" s="632"/>
      <c r="S124" s="656">
        <v>0</v>
      </c>
      <c r="T124" s="700"/>
      <c r="U124" s="682">
        <v>0</v>
      </c>
    </row>
    <row r="125" spans="1:21" ht="14.4" customHeight="1" x14ac:dyDescent="0.3">
      <c r="A125" s="631">
        <v>30</v>
      </c>
      <c r="B125" s="632" t="s">
        <v>533</v>
      </c>
      <c r="C125" s="632">
        <v>89301301</v>
      </c>
      <c r="D125" s="698" t="s">
        <v>3943</v>
      </c>
      <c r="E125" s="699" t="s">
        <v>3033</v>
      </c>
      <c r="F125" s="632" t="s">
        <v>3024</v>
      </c>
      <c r="G125" s="632" t="s">
        <v>3079</v>
      </c>
      <c r="H125" s="632" t="s">
        <v>534</v>
      </c>
      <c r="I125" s="632" t="s">
        <v>3085</v>
      </c>
      <c r="J125" s="632" t="s">
        <v>3086</v>
      </c>
      <c r="K125" s="632" t="s">
        <v>3082</v>
      </c>
      <c r="L125" s="633">
        <v>0</v>
      </c>
      <c r="M125" s="633">
        <v>0</v>
      </c>
      <c r="N125" s="632">
        <v>4</v>
      </c>
      <c r="O125" s="700">
        <v>2</v>
      </c>
      <c r="P125" s="633"/>
      <c r="Q125" s="656"/>
      <c r="R125" s="632"/>
      <c r="S125" s="656">
        <v>0</v>
      </c>
      <c r="T125" s="700"/>
      <c r="U125" s="682">
        <v>0</v>
      </c>
    </row>
    <row r="126" spans="1:21" ht="14.4" customHeight="1" x14ac:dyDescent="0.3">
      <c r="A126" s="631">
        <v>30</v>
      </c>
      <c r="B126" s="632" t="s">
        <v>533</v>
      </c>
      <c r="C126" s="632">
        <v>89301301</v>
      </c>
      <c r="D126" s="698" t="s">
        <v>3943</v>
      </c>
      <c r="E126" s="699" t="s">
        <v>3033</v>
      </c>
      <c r="F126" s="632" t="s">
        <v>3024</v>
      </c>
      <c r="G126" s="632" t="s">
        <v>3079</v>
      </c>
      <c r="H126" s="632" t="s">
        <v>534</v>
      </c>
      <c r="I126" s="632" t="s">
        <v>1149</v>
      </c>
      <c r="J126" s="632" t="s">
        <v>3086</v>
      </c>
      <c r="K126" s="632" t="s">
        <v>3087</v>
      </c>
      <c r="L126" s="633">
        <v>66.599999999999994</v>
      </c>
      <c r="M126" s="633">
        <v>133.19999999999999</v>
      </c>
      <c r="N126" s="632">
        <v>2</v>
      </c>
      <c r="O126" s="700">
        <v>1</v>
      </c>
      <c r="P126" s="633"/>
      <c r="Q126" s="656">
        <v>0</v>
      </c>
      <c r="R126" s="632"/>
      <c r="S126" s="656">
        <v>0</v>
      </c>
      <c r="T126" s="700"/>
      <c r="U126" s="682">
        <v>0</v>
      </c>
    </row>
    <row r="127" spans="1:21" ht="14.4" customHeight="1" x14ac:dyDescent="0.3">
      <c r="A127" s="631">
        <v>30</v>
      </c>
      <c r="B127" s="632" t="s">
        <v>533</v>
      </c>
      <c r="C127" s="632">
        <v>89301301</v>
      </c>
      <c r="D127" s="698" t="s">
        <v>3943</v>
      </c>
      <c r="E127" s="699" t="s">
        <v>3033</v>
      </c>
      <c r="F127" s="632" t="s">
        <v>3024</v>
      </c>
      <c r="G127" s="632" t="s">
        <v>3249</v>
      </c>
      <c r="H127" s="632" t="s">
        <v>534</v>
      </c>
      <c r="I127" s="632" t="s">
        <v>1505</v>
      </c>
      <c r="J127" s="632" t="s">
        <v>1506</v>
      </c>
      <c r="K127" s="632" t="s">
        <v>1507</v>
      </c>
      <c r="L127" s="633">
        <v>94.09</v>
      </c>
      <c r="M127" s="633">
        <v>188.18</v>
      </c>
      <c r="N127" s="632">
        <v>2</v>
      </c>
      <c r="O127" s="700">
        <v>1.5</v>
      </c>
      <c r="P127" s="633"/>
      <c r="Q127" s="656">
        <v>0</v>
      </c>
      <c r="R127" s="632"/>
      <c r="S127" s="656">
        <v>0</v>
      </c>
      <c r="T127" s="700"/>
      <c r="U127" s="682">
        <v>0</v>
      </c>
    </row>
    <row r="128" spans="1:21" ht="14.4" customHeight="1" x14ac:dyDescent="0.3">
      <c r="A128" s="631">
        <v>30</v>
      </c>
      <c r="B128" s="632" t="s">
        <v>533</v>
      </c>
      <c r="C128" s="632">
        <v>89301301</v>
      </c>
      <c r="D128" s="698" t="s">
        <v>3943</v>
      </c>
      <c r="E128" s="699" t="s">
        <v>3033</v>
      </c>
      <c r="F128" s="632" t="s">
        <v>3024</v>
      </c>
      <c r="G128" s="632" t="s">
        <v>3250</v>
      </c>
      <c r="H128" s="632" t="s">
        <v>534</v>
      </c>
      <c r="I128" s="632" t="s">
        <v>695</v>
      </c>
      <c r="J128" s="632" t="s">
        <v>3251</v>
      </c>
      <c r="K128" s="632" t="s">
        <v>3252</v>
      </c>
      <c r="L128" s="633">
        <v>50.95</v>
      </c>
      <c r="M128" s="633">
        <v>50.95</v>
      </c>
      <c r="N128" s="632">
        <v>1</v>
      </c>
      <c r="O128" s="700">
        <v>0.5</v>
      </c>
      <c r="P128" s="633"/>
      <c r="Q128" s="656">
        <v>0</v>
      </c>
      <c r="R128" s="632"/>
      <c r="S128" s="656">
        <v>0</v>
      </c>
      <c r="T128" s="700"/>
      <c r="U128" s="682">
        <v>0</v>
      </c>
    </row>
    <row r="129" spans="1:21" ht="14.4" customHeight="1" x14ac:dyDescent="0.3">
      <c r="A129" s="631">
        <v>30</v>
      </c>
      <c r="B129" s="632" t="s">
        <v>533</v>
      </c>
      <c r="C129" s="632">
        <v>89301301</v>
      </c>
      <c r="D129" s="698" t="s">
        <v>3943</v>
      </c>
      <c r="E129" s="699" t="s">
        <v>3033</v>
      </c>
      <c r="F129" s="632" t="s">
        <v>3024</v>
      </c>
      <c r="G129" s="632" t="s">
        <v>3089</v>
      </c>
      <c r="H129" s="632" t="s">
        <v>534</v>
      </c>
      <c r="I129" s="632" t="s">
        <v>1015</v>
      </c>
      <c r="J129" s="632" t="s">
        <v>1016</v>
      </c>
      <c r="K129" s="632" t="s">
        <v>3090</v>
      </c>
      <c r="L129" s="633">
        <v>163.9</v>
      </c>
      <c r="M129" s="633">
        <v>163.9</v>
      </c>
      <c r="N129" s="632">
        <v>1</v>
      </c>
      <c r="O129" s="700">
        <v>0.5</v>
      </c>
      <c r="P129" s="633"/>
      <c r="Q129" s="656">
        <v>0</v>
      </c>
      <c r="R129" s="632"/>
      <c r="S129" s="656">
        <v>0</v>
      </c>
      <c r="T129" s="700"/>
      <c r="U129" s="682">
        <v>0</v>
      </c>
    </row>
    <row r="130" spans="1:21" ht="14.4" customHeight="1" x14ac:dyDescent="0.3">
      <c r="A130" s="631">
        <v>30</v>
      </c>
      <c r="B130" s="632" t="s">
        <v>533</v>
      </c>
      <c r="C130" s="632">
        <v>89301301</v>
      </c>
      <c r="D130" s="698" t="s">
        <v>3943</v>
      </c>
      <c r="E130" s="699" t="s">
        <v>3033</v>
      </c>
      <c r="F130" s="632" t="s">
        <v>3024</v>
      </c>
      <c r="G130" s="632" t="s">
        <v>3096</v>
      </c>
      <c r="H130" s="632" t="s">
        <v>534</v>
      </c>
      <c r="I130" s="632" t="s">
        <v>3097</v>
      </c>
      <c r="J130" s="632" t="s">
        <v>812</v>
      </c>
      <c r="K130" s="632" t="s">
        <v>3098</v>
      </c>
      <c r="L130" s="633">
        <v>0</v>
      </c>
      <c r="M130" s="633">
        <v>0</v>
      </c>
      <c r="N130" s="632">
        <v>1</v>
      </c>
      <c r="O130" s="700">
        <v>0.5</v>
      </c>
      <c r="P130" s="633"/>
      <c r="Q130" s="656"/>
      <c r="R130" s="632"/>
      <c r="S130" s="656">
        <v>0</v>
      </c>
      <c r="T130" s="700"/>
      <c r="U130" s="682">
        <v>0</v>
      </c>
    </row>
    <row r="131" spans="1:21" ht="14.4" customHeight="1" x14ac:dyDescent="0.3">
      <c r="A131" s="631">
        <v>30</v>
      </c>
      <c r="B131" s="632" t="s">
        <v>533</v>
      </c>
      <c r="C131" s="632">
        <v>89301301</v>
      </c>
      <c r="D131" s="698" t="s">
        <v>3943</v>
      </c>
      <c r="E131" s="699" t="s">
        <v>3033</v>
      </c>
      <c r="F131" s="632" t="s">
        <v>3024</v>
      </c>
      <c r="G131" s="632" t="s">
        <v>3099</v>
      </c>
      <c r="H131" s="632" t="s">
        <v>534</v>
      </c>
      <c r="I131" s="632" t="s">
        <v>1707</v>
      </c>
      <c r="J131" s="632" t="s">
        <v>1708</v>
      </c>
      <c r="K131" s="632" t="s">
        <v>1709</v>
      </c>
      <c r="L131" s="633">
        <v>23.72</v>
      </c>
      <c r="M131" s="633">
        <v>237.2</v>
      </c>
      <c r="N131" s="632">
        <v>10</v>
      </c>
      <c r="O131" s="700">
        <v>5.5</v>
      </c>
      <c r="P131" s="633">
        <v>23.72</v>
      </c>
      <c r="Q131" s="656">
        <v>0.1</v>
      </c>
      <c r="R131" s="632">
        <v>1</v>
      </c>
      <c r="S131" s="656">
        <v>0.1</v>
      </c>
      <c r="T131" s="700">
        <v>0.5</v>
      </c>
      <c r="U131" s="682">
        <v>9.0909090909090912E-2</v>
      </c>
    </row>
    <row r="132" spans="1:21" ht="14.4" customHeight="1" x14ac:dyDescent="0.3">
      <c r="A132" s="631">
        <v>30</v>
      </c>
      <c r="B132" s="632" t="s">
        <v>533</v>
      </c>
      <c r="C132" s="632">
        <v>89301301</v>
      </c>
      <c r="D132" s="698" t="s">
        <v>3943</v>
      </c>
      <c r="E132" s="699" t="s">
        <v>3033</v>
      </c>
      <c r="F132" s="632" t="s">
        <v>3024</v>
      </c>
      <c r="G132" s="632" t="s">
        <v>3253</v>
      </c>
      <c r="H132" s="632" t="s">
        <v>534</v>
      </c>
      <c r="I132" s="632" t="s">
        <v>1134</v>
      </c>
      <c r="J132" s="632" t="s">
        <v>1135</v>
      </c>
      <c r="K132" s="632" t="s">
        <v>3254</v>
      </c>
      <c r="L132" s="633">
        <v>47.94</v>
      </c>
      <c r="M132" s="633">
        <v>47.94</v>
      </c>
      <c r="N132" s="632">
        <v>1</v>
      </c>
      <c r="O132" s="700">
        <v>0.5</v>
      </c>
      <c r="P132" s="633"/>
      <c r="Q132" s="656">
        <v>0</v>
      </c>
      <c r="R132" s="632"/>
      <c r="S132" s="656">
        <v>0</v>
      </c>
      <c r="T132" s="700"/>
      <c r="U132" s="682">
        <v>0</v>
      </c>
    </row>
    <row r="133" spans="1:21" ht="14.4" customHeight="1" x14ac:dyDescent="0.3">
      <c r="A133" s="631">
        <v>30</v>
      </c>
      <c r="B133" s="632" t="s">
        <v>533</v>
      </c>
      <c r="C133" s="632">
        <v>89301301</v>
      </c>
      <c r="D133" s="698" t="s">
        <v>3943</v>
      </c>
      <c r="E133" s="699" t="s">
        <v>3033</v>
      </c>
      <c r="F133" s="632" t="s">
        <v>3024</v>
      </c>
      <c r="G133" s="632" t="s">
        <v>3255</v>
      </c>
      <c r="H133" s="632" t="s">
        <v>534</v>
      </c>
      <c r="I133" s="632" t="s">
        <v>856</v>
      </c>
      <c r="J133" s="632" t="s">
        <v>857</v>
      </c>
      <c r="K133" s="632" t="s">
        <v>3256</v>
      </c>
      <c r="L133" s="633">
        <v>175.73</v>
      </c>
      <c r="M133" s="633">
        <v>175.73</v>
      </c>
      <c r="N133" s="632">
        <v>1</v>
      </c>
      <c r="O133" s="700">
        <v>1</v>
      </c>
      <c r="P133" s="633"/>
      <c r="Q133" s="656">
        <v>0</v>
      </c>
      <c r="R133" s="632"/>
      <c r="S133" s="656">
        <v>0</v>
      </c>
      <c r="T133" s="700"/>
      <c r="U133" s="682">
        <v>0</v>
      </c>
    </row>
    <row r="134" spans="1:21" ht="14.4" customHeight="1" x14ac:dyDescent="0.3">
      <c r="A134" s="631">
        <v>30</v>
      </c>
      <c r="B134" s="632" t="s">
        <v>533</v>
      </c>
      <c r="C134" s="632">
        <v>89301301</v>
      </c>
      <c r="D134" s="698" t="s">
        <v>3943</v>
      </c>
      <c r="E134" s="699" t="s">
        <v>3033</v>
      </c>
      <c r="F134" s="632" t="s">
        <v>3024</v>
      </c>
      <c r="G134" s="632" t="s">
        <v>3257</v>
      </c>
      <c r="H134" s="632" t="s">
        <v>534</v>
      </c>
      <c r="I134" s="632" t="s">
        <v>3258</v>
      </c>
      <c r="J134" s="632" t="s">
        <v>3259</v>
      </c>
      <c r="K134" s="632" t="s">
        <v>3260</v>
      </c>
      <c r="L134" s="633">
        <v>89.99</v>
      </c>
      <c r="M134" s="633">
        <v>89.99</v>
      </c>
      <c r="N134" s="632">
        <v>1</v>
      </c>
      <c r="O134" s="700">
        <v>0.5</v>
      </c>
      <c r="P134" s="633"/>
      <c r="Q134" s="656">
        <v>0</v>
      </c>
      <c r="R134" s="632"/>
      <c r="S134" s="656">
        <v>0</v>
      </c>
      <c r="T134" s="700"/>
      <c r="U134" s="682">
        <v>0</v>
      </c>
    </row>
    <row r="135" spans="1:21" ht="14.4" customHeight="1" x14ac:dyDescent="0.3">
      <c r="A135" s="631">
        <v>30</v>
      </c>
      <c r="B135" s="632" t="s">
        <v>533</v>
      </c>
      <c r="C135" s="632">
        <v>89301301</v>
      </c>
      <c r="D135" s="698" t="s">
        <v>3943</v>
      </c>
      <c r="E135" s="699" t="s">
        <v>3033</v>
      </c>
      <c r="F135" s="632" t="s">
        <v>3024</v>
      </c>
      <c r="G135" s="632" t="s">
        <v>3261</v>
      </c>
      <c r="H135" s="632" t="s">
        <v>534</v>
      </c>
      <c r="I135" s="632" t="s">
        <v>3262</v>
      </c>
      <c r="J135" s="632" t="s">
        <v>1348</v>
      </c>
      <c r="K135" s="632" t="s">
        <v>3167</v>
      </c>
      <c r="L135" s="633">
        <v>124.04</v>
      </c>
      <c r="M135" s="633">
        <v>124.04</v>
      </c>
      <c r="N135" s="632">
        <v>1</v>
      </c>
      <c r="O135" s="700">
        <v>0.5</v>
      </c>
      <c r="P135" s="633"/>
      <c r="Q135" s="656">
        <v>0</v>
      </c>
      <c r="R135" s="632"/>
      <c r="S135" s="656">
        <v>0</v>
      </c>
      <c r="T135" s="700"/>
      <c r="U135" s="682">
        <v>0</v>
      </c>
    </row>
    <row r="136" spans="1:21" ht="14.4" customHeight="1" x14ac:dyDescent="0.3">
      <c r="A136" s="631">
        <v>30</v>
      </c>
      <c r="B136" s="632" t="s">
        <v>533</v>
      </c>
      <c r="C136" s="632">
        <v>89301301</v>
      </c>
      <c r="D136" s="698" t="s">
        <v>3943</v>
      </c>
      <c r="E136" s="699" t="s">
        <v>3033</v>
      </c>
      <c r="F136" s="632" t="s">
        <v>3024</v>
      </c>
      <c r="G136" s="632" t="s">
        <v>3261</v>
      </c>
      <c r="H136" s="632" t="s">
        <v>534</v>
      </c>
      <c r="I136" s="632" t="s">
        <v>3263</v>
      </c>
      <c r="J136" s="632" t="s">
        <v>3264</v>
      </c>
      <c r="K136" s="632" t="s">
        <v>3265</v>
      </c>
      <c r="L136" s="633">
        <v>173.65</v>
      </c>
      <c r="M136" s="633">
        <v>173.65</v>
      </c>
      <c r="N136" s="632">
        <v>1</v>
      </c>
      <c r="O136" s="700">
        <v>0.5</v>
      </c>
      <c r="P136" s="633"/>
      <c r="Q136" s="656">
        <v>0</v>
      </c>
      <c r="R136" s="632"/>
      <c r="S136" s="656">
        <v>0</v>
      </c>
      <c r="T136" s="700"/>
      <c r="U136" s="682">
        <v>0</v>
      </c>
    </row>
    <row r="137" spans="1:21" ht="14.4" customHeight="1" x14ac:dyDescent="0.3">
      <c r="A137" s="631">
        <v>30</v>
      </c>
      <c r="B137" s="632" t="s">
        <v>533</v>
      </c>
      <c r="C137" s="632">
        <v>89301301</v>
      </c>
      <c r="D137" s="698" t="s">
        <v>3943</v>
      </c>
      <c r="E137" s="699" t="s">
        <v>3033</v>
      </c>
      <c r="F137" s="632" t="s">
        <v>3024</v>
      </c>
      <c r="G137" s="632" t="s">
        <v>3261</v>
      </c>
      <c r="H137" s="632" t="s">
        <v>534</v>
      </c>
      <c r="I137" s="632" t="s">
        <v>3266</v>
      </c>
      <c r="J137" s="632" t="s">
        <v>3267</v>
      </c>
      <c r="K137" s="632" t="s">
        <v>3082</v>
      </c>
      <c r="L137" s="633">
        <v>54.02</v>
      </c>
      <c r="M137" s="633">
        <v>54.02</v>
      </c>
      <c r="N137" s="632">
        <v>1</v>
      </c>
      <c r="O137" s="700">
        <v>0.5</v>
      </c>
      <c r="P137" s="633"/>
      <c r="Q137" s="656">
        <v>0</v>
      </c>
      <c r="R137" s="632"/>
      <c r="S137" s="656">
        <v>0</v>
      </c>
      <c r="T137" s="700"/>
      <c r="U137" s="682">
        <v>0</v>
      </c>
    </row>
    <row r="138" spans="1:21" ht="14.4" customHeight="1" x14ac:dyDescent="0.3">
      <c r="A138" s="631">
        <v>30</v>
      </c>
      <c r="B138" s="632" t="s">
        <v>533</v>
      </c>
      <c r="C138" s="632">
        <v>89301301</v>
      </c>
      <c r="D138" s="698" t="s">
        <v>3943</v>
      </c>
      <c r="E138" s="699" t="s">
        <v>3033</v>
      </c>
      <c r="F138" s="632" t="s">
        <v>3024</v>
      </c>
      <c r="G138" s="632" t="s">
        <v>3268</v>
      </c>
      <c r="H138" s="632" t="s">
        <v>534</v>
      </c>
      <c r="I138" s="632" t="s">
        <v>3269</v>
      </c>
      <c r="J138" s="632" t="s">
        <v>3270</v>
      </c>
      <c r="K138" s="632" t="s">
        <v>3271</v>
      </c>
      <c r="L138" s="633">
        <v>0</v>
      </c>
      <c r="M138" s="633">
        <v>0</v>
      </c>
      <c r="N138" s="632">
        <v>1</v>
      </c>
      <c r="O138" s="700">
        <v>0.5</v>
      </c>
      <c r="P138" s="633"/>
      <c r="Q138" s="656"/>
      <c r="R138" s="632"/>
      <c r="S138" s="656">
        <v>0</v>
      </c>
      <c r="T138" s="700"/>
      <c r="U138" s="682">
        <v>0</v>
      </c>
    </row>
    <row r="139" spans="1:21" ht="14.4" customHeight="1" x14ac:dyDescent="0.3">
      <c r="A139" s="631">
        <v>30</v>
      </c>
      <c r="B139" s="632" t="s">
        <v>533</v>
      </c>
      <c r="C139" s="632">
        <v>89301301</v>
      </c>
      <c r="D139" s="698" t="s">
        <v>3943</v>
      </c>
      <c r="E139" s="699" t="s">
        <v>3033</v>
      </c>
      <c r="F139" s="632" t="s">
        <v>3024</v>
      </c>
      <c r="G139" s="632" t="s">
        <v>3102</v>
      </c>
      <c r="H139" s="632" t="s">
        <v>2102</v>
      </c>
      <c r="I139" s="632" t="s">
        <v>2308</v>
      </c>
      <c r="J139" s="632" t="s">
        <v>2309</v>
      </c>
      <c r="K139" s="632" t="s">
        <v>2310</v>
      </c>
      <c r="L139" s="633">
        <v>25.07</v>
      </c>
      <c r="M139" s="633">
        <v>25.07</v>
      </c>
      <c r="N139" s="632">
        <v>1</v>
      </c>
      <c r="O139" s="700">
        <v>0.5</v>
      </c>
      <c r="P139" s="633"/>
      <c r="Q139" s="656">
        <v>0</v>
      </c>
      <c r="R139" s="632"/>
      <c r="S139" s="656">
        <v>0</v>
      </c>
      <c r="T139" s="700"/>
      <c r="U139" s="682">
        <v>0</v>
      </c>
    </row>
    <row r="140" spans="1:21" ht="14.4" customHeight="1" x14ac:dyDescent="0.3">
      <c r="A140" s="631">
        <v>30</v>
      </c>
      <c r="B140" s="632" t="s">
        <v>533</v>
      </c>
      <c r="C140" s="632">
        <v>89301301</v>
      </c>
      <c r="D140" s="698" t="s">
        <v>3943</v>
      </c>
      <c r="E140" s="699" t="s">
        <v>3033</v>
      </c>
      <c r="F140" s="632" t="s">
        <v>3024</v>
      </c>
      <c r="G140" s="632" t="s">
        <v>3109</v>
      </c>
      <c r="H140" s="632" t="s">
        <v>534</v>
      </c>
      <c r="I140" s="632" t="s">
        <v>3272</v>
      </c>
      <c r="J140" s="632" t="s">
        <v>3273</v>
      </c>
      <c r="K140" s="632" t="s">
        <v>564</v>
      </c>
      <c r="L140" s="633">
        <v>104.66</v>
      </c>
      <c r="M140" s="633">
        <v>104.66</v>
      </c>
      <c r="N140" s="632">
        <v>1</v>
      </c>
      <c r="O140" s="700">
        <v>0.5</v>
      </c>
      <c r="P140" s="633"/>
      <c r="Q140" s="656">
        <v>0</v>
      </c>
      <c r="R140" s="632"/>
      <c r="S140" s="656">
        <v>0</v>
      </c>
      <c r="T140" s="700"/>
      <c r="U140" s="682">
        <v>0</v>
      </c>
    </row>
    <row r="141" spans="1:21" ht="14.4" customHeight="1" x14ac:dyDescent="0.3">
      <c r="A141" s="631">
        <v>30</v>
      </c>
      <c r="B141" s="632" t="s">
        <v>533</v>
      </c>
      <c r="C141" s="632">
        <v>89301301</v>
      </c>
      <c r="D141" s="698" t="s">
        <v>3943</v>
      </c>
      <c r="E141" s="699" t="s">
        <v>3033</v>
      </c>
      <c r="F141" s="632" t="s">
        <v>3024</v>
      </c>
      <c r="G141" s="632" t="s">
        <v>3115</v>
      </c>
      <c r="H141" s="632" t="s">
        <v>534</v>
      </c>
      <c r="I141" s="632" t="s">
        <v>3274</v>
      </c>
      <c r="J141" s="632" t="s">
        <v>3116</v>
      </c>
      <c r="K141" s="632" t="s">
        <v>2965</v>
      </c>
      <c r="L141" s="633">
        <v>0</v>
      </c>
      <c r="M141" s="633">
        <v>0</v>
      </c>
      <c r="N141" s="632">
        <v>1</v>
      </c>
      <c r="O141" s="700">
        <v>0.5</v>
      </c>
      <c r="P141" s="633"/>
      <c r="Q141" s="656"/>
      <c r="R141" s="632"/>
      <c r="S141" s="656">
        <v>0</v>
      </c>
      <c r="T141" s="700"/>
      <c r="U141" s="682">
        <v>0</v>
      </c>
    </row>
    <row r="142" spans="1:21" ht="14.4" customHeight="1" x14ac:dyDescent="0.3">
      <c r="A142" s="631">
        <v>30</v>
      </c>
      <c r="B142" s="632" t="s">
        <v>533</v>
      </c>
      <c r="C142" s="632">
        <v>89301301</v>
      </c>
      <c r="D142" s="698" t="s">
        <v>3943</v>
      </c>
      <c r="E142" s="699" t="s">
        <v>3033</v>
      </c>
      <c r="F142" s="632" t="s">
        <v>3024</v>
      </c>
      <c r="G142" s="632" t="s">
        <v>3115</v>
      </c>
      <c r="H142" s="632" t="s">
        <v>534</v>
      </c>
      <c r="I142" s="632" t="s">
        <v>3275</v>
      </c>
      <c r="J142" s="632" t="s">
        <v>1004</v>
      </c>
      <c r="K142" s="632" t="s">
        <v>3276</v>
      </c>
      <c r="L142" s="633">
        <v>12.26</v>
      </c>
      <c r="M142" s="633">
        <v>36.78</v>
      </c>
      <c r="N142" s="632">
        <v>3</v>
      </c>
      <c r="O142" s="700">
        <v>1.5</v>
      </c>
      <c r="P142" s="633"/>
      <c r="Q142" s="656">
        <v>0</v>
      </c>
      <c r="R142" s="632"/>
      <c r="S142" s="656">
        <v>0</v>
      </c>
      <c r="T142" s="700"/>
      <c r="U142" s="682">
        <v>0</v>
      </c>
    </row>
    <row r="143" spans="1:21" ht="14.4" customHeight="1" x14ac:dyDescent="0.3">
      <c r="A143" s="631">
        <v>30</v>
      </c>
      <c r="B143" s="632" t="s">
        <v>533</v>
      </c>
      <c r="C143" s="632">
        <v>89301301</v>
      </c>
      <c r="D143" s="698" t="s">
        <v>3943</v>
      </c>
      <c r="E143" s="699" t="s">
        <v>3033</v>
      </c>
      <c r="F143" s="632" t="s">
        <v>3024</v>
      </c>
      <c r="G143" s="632" t="s">
        <v>3115</v>
      </c>
      <c r="H143" s="632" t="s">
        <v>534</v>
      </c>
      <c r="I143" s="632" t="s">
        <v>3118</v>
      </c>
      <c r="J143" s="632" t="s">
        <v>1254</v>
      </c>
      <c r="K143" s="632" t="s">
        <v>904</v>
      </c>
      <c r="L143" s="633">
        <v>12.26</v>
      </c>
      <c r="M143" s="633">
        <v>12.26</v>
      </c>
      <c r="N143" s="632">
        <v>1</v>
      </c>
      <c r="O143" s="700">
        <v>0.5</v>
      </c>
      <c r="P143" s="633"/>
      <c r="Q143" s="656">
        <v>0</v>
      </c>
      <c r="R143" s="632"/>
      <c r="S143" s="656">
        <v>0</v>
      </c>
      <c r="T143" s="700"/>
      <c r="U143" s="682">
        <v>0</v>
      </c>
    </row>
    <row r="144" spans="1:21" ht="14.4" customHeight="1" x14ac:dyDescent="0.3">
      <c r="A144" s="631">
        <v>30</v>
      </c>
      <c r="B144" s="632" t="s">
        <v>533</v>
      </c>
      <c r="C144" s="632">
        <v>89301301</v>
      </c>
      <c r="D144" s="698" t="s">
        <v>3943</v>
      </c>
      <c r="E144" s="699" t="s">
        <v>3033</v>
      </c>
      <c r="F144" s="632" t="s">
        <v>3024</v>
      </c>
      <c r="G144" s="632" t="s">
        <v>3277</v>
      </c>
      <c r="H144" s="632" t="s">
        <v>534</v>
      </c>
      <c r="I144" s="632" t="s">
        <v>3278</v>
      </c>
      <c r="J144" s="632" t="s">
        <v>3279</v>
      </c>
      <c r="K144" s="632" t="s">
        <v>3280</v>
      </c>
      <c r="L144" s="633">
        <v>619.14</v>
      </c>
      <c r="M144" s="633">
        <v>619.14</v>
      </c>
      <c r="N144" s="632">
        <v>1</v>
      </c>
      <c r="O144" s="700">
        <v>0.5</v>
      </c>
      <c r="P144" s="633"/>
      <c r="Q144" s="656">
        <v>0</v>
      </c>
      <c r="R144" s="632"/>
      <c r="S144" s="656">
        <v>0</v>
      </c>
      <c r="T144" s="700"/>
      <c r="U144" s="682">
        <v>0</v>
      </c>
    </row>
    <row r="145" spans="1:21" ht="14.4" customHeight="1" x14ac:dyDescent="0.3">
      <c r="A145" s="631">
        <v>30</v>
      </c>
      <c r="B145" s="632" t="s">
        <v>533</v>
      </c>
      <c r="C145" s="632">
        <v>89301301</v>
      </c>
      <c r="D145" s="698" t="s">
        <v>3943</v>
      </c>
      <c r="E145" s="699" t="s">
        <v>3033</v>
      </c>
      <c r="F145" s="632" t="s">
        <v>3024</v>
      </c>
      <c r="G145" s="632" t="s">
        <v>3119</v>
      </c>
      <c r="H145" s="632" t="s">
        <v>534</v>
      </c>
      <c r="I145" s="632" t="s">
        <v>1022</v>
      </c>
      <c r="J145" s="632" t="s">
        <v>3120</v>
      </c>
      <c r="K145" s="632" t="s">
        <v>3121</v>
      </c>
      <c r="L145" s="633">
        <v>91.14</v>
      </c>
      <c r="M145" s="633">
        <v>91.14</v>
      </c>
      <c r="N145" s="632">
        <v>1</v>
      </c>
      <c r="O145" s="700">
        <v>0.5</v>
      </c>
      <c r="P145" s="633"/>
      <c r="Q145" s="656">
        <v>0</v>
      </c>
      <c r="R145" s="632"/>
      <c r="S145" s="656">
        <v>0</v>
      </c>
      <c r="T145" s="700"/>
      <c r="U145" s="682">
        <v>0</v>
      </c>
    </row>
    <row r="146" spans="1:21" ht="14.4" customHeight="1" x14ac:dyDescent="0.3">
      <c r="A146" s="631">
        <v>30</v>
      </c>
      <c r="B146" s="632" t="s">
        <v>533</v>
      </c>
      <c r="C146" s="632">
        <v>89301301</v>
      </c>
      <c r="D146" s="698" t="s">
        <v>3943</v>
      </c>
      <c r="E146" s="699" t="s">
        <v>3033</v>
      </c>
      <c r="F146" s="632" t="s">
        <v>3024</v>
      </c>
      <c r="G146" s="632" t="s">
        <v>3125</v>
      </c>
      <c r="H146" s="632" t="s">
        <v>2102</v>
      </c>
      <c r="I146" s="632" t="s">
        <v>2179</v>
      </c>
      <c r="J146" s="632" t="s">
        <v>2180</v>
      </c>
      <c r="K146" s="632" t="s">
        <v>2181</v>
      </c>
      <c r="L146" s="633">
        <v>0</v>
      </c>
      <c r="M146" s="633">
        <v>0</v>
      </c>
      <c r="N146" s="632">
        <v>1</v>
      </c>
      <c r="O146" s="700">
        <v>0.5</v>
      </c>
      <c r="P146" s="633"/>
      <c r="Q146" s="656"/>
      <c r="R146" s="632"/>
      <c r="S146" s="656">
        <v>0</v>
      </c>
      <c r="T146" s="700"/>
      <c r="U146" s="682">
        <v>0</v>
      </c>
    </row>
    <row r="147" spans="1:21" ht="14.4" customHeight="1" x14ac:dyDescent="0.3">
      <c r="A147" s="631">
        <v>30</v>
      </c>
      <c r="B147" s="632" t="s">
        <v>533</v>
      </c>
      <c r="C147" s="632">
        <v>89301301</v>
      </c>
      <c r="D147" s="698" t="s">
        <v>3943</v>
      </c>
      <c r="E147" s="699" t="s">
        <v>3033</v>
      </c>
      <c r="F147" s="632" t="s">
        <v>3024</v>
      </c>
      <c r="G147" s="632" t="s">
        <v>3281</v>
      </c>
      <c r="H147" s="632" t="s">
        <v>2102</v>
      </c>
      <c r="I147" s="632" t="s">
        <v>2474</v>
      </c>
      <c r="J147" s="632" t="s">
        <v>2475</v>
      </c>
      <c r="K147" s="632" t="s">
        <v>2476</v>
      </c>
      <c r="L147" s="633">
        <v>306.04000000000002</v>
      </c>
      <c r="M147" s="633">
        <v>306.04000000000002</v>
      </c>
      <c r="N147" s="632">
        <v>1</v>
      </c>
      <c r="O147" s="700">
        <v>0.5</v>
      </c>
      <c r="P147" s="633">
        <v>306.04000000000002</v>
      </c>
      <c r="Q147" s="656">
        <v>1</v>
      </c>
      <c r="R147" s="632">
        <v>1</v>
      </c>
      <c r="S147" s="656">
        <v>1</v>
      </c>
      <c r="T147" s="700">
        <v>0.5</v>
      </c>
      <c r="U147" s="682">
        <v>1</v>
      </c>
    </row>
    <row r="148" spans="1:21" ht="14.4" customHeight="1" x14ac:dyDescent="0.3">
      <c r="A148" s="631">
        <v>30</v>
      </c>
      <c r="B148" s="632" t="s">
        <v>533</v>
      </c>
      <c r="C148" s="632">
        <v>89301301</v>
      </c>
      <c r="D148" s="698" t="s">
        <v>3943</v>
      </c>
      <c r="E148" s="699" t="s">
        <v>3033</v>
      </c>
      <c r="F148" s="632" t="s">
        <v>3024</v>
      </c>
      <c r="G148" s="632" t="s">
        <v>3126</v>
      </c>
      <c r="H148" s="632" t="s">
        <v>534</v>
      </c>
      <c r="I148" s="632" t="s">
        <v>3282</v>
      </c>
      <c r="J148" s="632" t="s">
        <v>3283</v>
      </c>
      <c r="K148" s="632" t="s">
        <v>3284</v>
      </c>
      <c r="L148" s="633">
        <v>559.04</v>
      </c>
      <c r="M148" s="633">
        <v>559.04</v>
      </c>
      <c r="N148" s="632">
        <v>1</v>
      </c>
      <c r="O148" s="700">
        <v>0.5</v>
      </c>
      <c r="P148" s="633"/>
      <c r="Q148" s="656">
        <v>0</v>
      </c>
      <c r="R148" s="632"/>
      <c r="S148" s="656">
        <v>0</v>
      </c>
      <c r="T148" s="700"/>
      <c r="U148" s="682">
        <v>0</v>
      </c>
    </row>
    <row r="149" spans="1:21" ht="14.4" customHeight="1" x14ac:dyDescent="0.3">
      <c r="A149" s="631">
        <v>30</v>
      </c>
      <c r="B149" s="632" t="s">
        <v>533</v>
      </c>
      <c r="C149" s="632">
        <v>89301301</v>
      </c>
      <c r="D149" s="698" t="s">
        <v>3943</v>
      </c>
      <c r="E149" s="699" t="s">
        <v>3033</v>
      </c>
      <c r="F149" s="632" t="s">
        <v>3024</v>
      </c>
      <c r="G149" s="632" t="s">
        <v>3129</v>
      </c>
      <c r="H149" s="632" t="s">
        <v>2102</v>
      </c>
      <c r="I149" s="632" t="s">
        <v>3132</v>
      </c>
      <c r="J149" s="632" t="s">
        <v>593</v>
      </c>
      <c r="K149" s="632" t="s">
        <v>3133</v>
      </c>
      <c r="L149" s="633">
        <v>50.57</v>
      </c>
      <c r="M149" s="633">
        <v>151.71</v>
      </c>
      <c r="N149" s="632">
        <v>3</v>
      </c>
      <c r="O149" s="700">
        <v>1.5</v>
      </c>
      <c r="P149" s="633"/>
      <c r="Q149" s="656">
        <v>0</v>
      </c>
      <c r="R149" s="632"/>
      <c r="S149" s="656">
        <v>0</v>
      </c>
      <c r="T149" s="700"/>
      <c r="U149" s="682">
        <v>0</v>
      </c>
    </row>
    <row r="150" spans="1:21" ht="14.4" customHeight="1" x14ac:dyDescent="0.3">
      <c r="A150" s="631">
        <v>30</v>
      </c>
      <c r="B150" s="632" t="s">
        <v>533</v>
      </c>
      <c r="C150" s="632">
        <v>89301301</v>
      </c>
      <c r="D150" s="698" t="s">
        <v>3943</v>
      </c>
      <c r="E150" s="699" t="s">
        <v>3033</v>
      </c>
      <c r="F150" s="632" t="s">
        <v>3024</v>
      </c>
      <c r="G150" s="632" t="s">
        <v>3129</v>
      </c>
      <c r="H150" s="632" t="s">
        <v>534</v>
      </c>
      <c r="I150" s="632" t="s">
        <v>1398</v>
      </c>
      <c r="J150" s="632" t="s">
        <v>3134</v>
      </c>
      <c r="K150" s="632" t="s">
        <v>3135</v>
      </c>
      <c r="L150" s="633">
        <v>50.57</v>
      </c>
      <c r="M150" s="633">
        <v>50.57</v>
      </c>
      <c r="N150" s="632">
        <v>1</v>
      </c>
      <c r="O150" s="700">
        <v>0.5</v>
      </c>
      <c r="P150" s="633"/>
      <c r="Q150" s="656">
        <v>0</v>
      </c>
      <c r="R150" s="632"/>
      <c r="S150" s="656">
        <v>0</v>
      </c>
      <c r="T150" s="700"/>
      <c r="U150" s="682">
        <v>0</v>
      </c>
    </row>
    <row r="151" spans="1:21" ht="14.4" customHeight="1" x14ac:dyDescent="0.3">
      <c r="A151" s="631">
        <v>30</v>
      </c>
      <c r="B151" s="632" t="s">
        <v>533</v>
      </c>
      <c r="C151" s="632">
        <v>89301301</v>
      </c>
      <c r="D151" s="698" t="s">
        <v>3943</v>
      </c>
      <c r="E151" s="699" t="s">
        <v>3033</v>
      </c>
      <c r="F151" s="632" t="s">
        <v>3024</v>
      </c>
      <c r="G151" s="632" t="s">
        <v>3129</v>
      </c>
      <c r="H151" s="632" t="s">
        <v>534</v>
      </c>
      <c r="I151" s="632" t="s">
        <v>1445</v>
      </c>
      <c r="J151" s="632" t="s">
        <v>3138</v>
      </c>
      <c r="K151" s="632" t="s">
        <v>3139</v>
      </c>
      <c r="L151" s="633">
        <v>86.76</v>
      </c>
      <c r="M151" s="633">
        <v>86.76</v>
      </c>
      <c r="N151" s="632">
        <v>1</v>
      </c>
      <c r="O151" s="700">
        <v>0.5</v>
      </c>
      <c r="P151" s="633"/>
      <c r="Q151" s="656">
        <v>0</v>
      </c>
      <c r="R151" s="632"/>
      <c r="S151" s="656">
        <v>0</v>
      </c>
      <c r="T151" s="700"/>
      <c r="U151" s="682">
        <v>0</v>
      </c>
    </row>
    <row r="152" spans="1:21" ht="14.4" customHeight="1" x14ac:dyDescent="0.3">
      <c r="A152" s="631">
        <v>30</v>
      </c>
      <c r="B152" s="632" t="s">
        <v>533</v>
      </c>
      <c r="C152" s="632">
        <v>89301301</v>
      </c>
      <c r="D152" s="698" t="s">
        <v>3943</v>
      </c>
      <c r="E152" s="699" t="s">
        <v>3033</v>
      </c>
      <c r="F152" s="632" t="s">
        <v>3024</v>
      </c>
      <c r="G152" s="632" t="s">
        <v>3142</v>
      </c>
      <c r="H152" s="632" t="s">
        <v>534</v>
      </c>
      <c r="I152" s="632" t="s">
        <v>3285</v>
      </c>
      <c r="J152" s="632" t="s">
        <v>3286</v>
      </c>
      <c r="K152" s="632" t="s">
        <v>1905</v>
      </c>
      <c r="L152" s="633">
        <v>0</v>
      </c>
      <c r="M152" s="633">
        <v>0</v>
      </c>
      <c r="N152" s="632">
        <v>3</v>
      </c>
      <c r="O152" s="700">
        <v>2</v>
      </c>
      <c r="P152" s="633"/>
      <c r="Q152" s="656"/>
      <c r="R152" s="632"/>
      <c r="S152" s="656">
        <v>0</v>
      </c>
      <c r="T152" s="700"/>
      <c r="U152" s="682">
        <v>0</v>
      </c>
    </row>
    <row r="153" spans="1:21" ht="14.4" customHeight="1" x14ac:dyDescent="0.3">
      <c r="A153" s="631">
        <v>30</v>
      </c>
      <c r="B153" s="632" t="s">
        <v>533</v>
      </c>
      <c r="C153" s="632">
        <v>89301301</v>
      </c>
      <c r="D153" s="698" t="s">
        <v>3943</v>
      </c>
      <c r="E153" s="699" t="s">
        <v>3033</v>
      </c>
      <c r="F153" s="632" t="s">
        <v>3024</v>
      </c>
      <c r="G153" s="632" t="s">
        <v>3142</v>
      </c>
      <c r="H153" s="632" t="s">
        <v>534</v>
      </c>
      <c r="I153" s="632" t="s">
        <v>1079</v>
      </c>
      <c r="J153" s="632" t="s">
        <v>3143</v>
      </c>
      <c r="K153" s="632" t="s">
        <v>3144</v>
      </c>
      <c r="L153" s="633">
        <v>0</v>
      </c>
      <c r="M153" s="633">
        <v>0</v>
      </c>
      <c r="N153" s="632">
        <v>5</v>
      </c>
      <c r="O153" s="700">
        <v>3</v>
      </c>
      <c r="P153" s="633">
        <v>0</v>
      </c>
      <c r="Q153" s="656"/>
      <c r="R153" s="632">
        <v>1</v>
      </c>
      <c r="S153" s="656">
        <v>0.2</v>
      </c>
      <c r="T153" s="700">
        <v>0.5</v>
      </c>
      <c r="U153" s="682">
        <v>0.16666666666666666</v>
      </c>
    </row>
    <row r="154" spans="1:21" ht="14.4" customHeight="1" x14ac:dyDescent="0.3">
      <c r="A154" s="631">
        <v>30</v>
      </c>
      <c r="B154" s="632" t="s">
        <v>533</v>
      </c>
      <c r="C154" s="632">
        <v>89301301</v>
      </c>
      <c r="D154" s="698" t="s">
        <v>3943</v>
      </c>
      <c r="E154" s="699" t="s">
        <v>3033</v>
      </c>
      <c r="F154" s="632" t="s">
        <v>3024</v>
      </c>
      <c r="G154" s="632" t="s">
        <v>3287</v>
      </c>
      <c r="H154" s="632" t="s">
        <v>534</v>
      </c>
      <c r="I154" s="632" t="s">
        <v>992</v>
      </c>
      <c r="J154" s="632" t="s">
        <v>993</v>
      </c>
      <c r="K154" s="632" t="s">
        <v>3288</v>
      </c>
      <c r="L154" s="633">
        <v>242.93</v>
      </c>
      <c r="M154" s="633">
        <v>242.93</v>
      </c>
      <c r="N154" s="632">
        <v>1</v>
      </c>
      <c r="O154" s="700">
        <v>1</v>
      </c>
      <c r="P154" s="633">
        <v>242.93</v>
      </c>
      <c r="Q154" s="656">
        <v>1</v>
      </c>
      <c r="R154" s="632">
        <v>1</v>
      </c>
      <c r="S154" s="656">
        <v>1</v>
      </c>
      <c r="T154" s="700">
        <v>1</v>
      </c>
      <c r="U154" s="682">
        <v>1</v>
      </c>
    </row>
    <row r="155" spans="1:21" ht="14.4" customHeight="1" x14ac:dyDescent="0.3">
      <c r="A155" s="631">
        <v>30</v>
      </c>
      <c r="B155" s="632" t="s">
        <v>533</v>
      </c>
      <c r="C155" s="632">
        <v>89301301</v>
      </c>
      <c r="D155" s="698" t="s">
        <v>3943</v>
      </c>
      <c r="E155" s="699" t="s">
        <v>3033</v>
      </c>
      <c r="F155" s="632" t="s">
        <v>3024</v>
      </c>
      <c r="G155" s="632" t="s">
        <v>3145</v>
      </c>
      <c r="H155" s="632" t="s">
        <v>534</v>
      </c>
      <c r="I155" s="632" t="s">
        <v>3146</v>
      </c>
      <c r="J155" s="632" t="s">
        <v>1674</v>
      </c>
      <c r="K155" s="632" t="s">
        <v>1675</v>
      </c>
      <c r="L155" s="633">
        <v>98.31</v>
      </c>
      <c r="M155" s="633">
        <v>196.62</v>
      </c>
      <c r="N155" s="632">
        <v>2</v>
      </c>
      <c r="O155" s="700">
        <v>1.5</v>
      </c>
      <c r="P155" s="633"/>
      <c r="Q155" s="656">
        <v>0</v>
      </c>
      <c r="R155" s="632"/>
      <c r="S155" s="656">
        <v>0</v>
      </c>
      <c r="T155" s="700"/>
      <c r="U155" s="682">
        <v>0</v>
      </c>
    </row>
    <row r="156" spans="1:21" ht="14.4" customHeight="1" x14ac:dyDescent="0.3">
      <c r="A156" s="631">
        <v>30</v>
      </c>
      <c r="B156" s="632" t="s">
        <v>533</v>
      </c>
      <c r="C156" s="632">
        <v>89301301</v>
      </c>
      <c r="D156" s="698" t="s">
        <v>3943</v>
      </c>
      <c r="E156" s="699" t="s">
        <v>3033</v>
      </c>
      <c r="F156" s="632" t="s">
        <v>3024</v>
      </c>
      <c r="G156" s="632" t="s">
        <v>3155</v>
      </c>
      <c r="H156" s="632" t="s">
        <v>534</v>
      </c>
      <c r="I156" s="632" t="s">
        <v>845</v>
      </c>
      <c r="J156" s="632" t="s">
        <v>842</v>
      </c>
      <c r="K156" s="632" t="s">
        <v>3156</v>
      </c>
      <c r="L156" s="633">
        <v>23.4</v>
      </c>
      <c r="M156" s="633">
        <v>23.4</v>
      </c>
      <c r="N156" s="632">
        <v>1</v>
      </c>
      <c r="O156" s="700">
        <v>0.5</v>
      </c>
      <c r="P156" s="633"/>
      <c r="Q156" s="656">
        <v>0</v>
      </c>
      <c r="R156" s="632"/>
      <c r="S156" s="656">
        <v>0</v>
      </c>
      <c r="T156" s="700"/>
      <c r="U156" s="682">
        <v>0</v>
      </c>
    </row>
    <row r="157" spans="1:21" ht="14.4" customHeight="1" x14ac:dyDescent="0.3">
      <c r="A157" s="631">
        <v>30</v>
      </c>
      <c r="B157" s="632" t="s">
        <v>533</v>
      </c>
      <c r="C157" s="632">
        <v>89301301</v>
      </c>
      <c r="D157" s="698" t="s">
        <v>3943</v>
      </c>
      <c r="E157" s="699" t="s">
        <v>3033</v>
      </c>
      <c r="F157" s="632" t="s">
        <v>3024</v>
      </c>
      <c r="G157" s="632" t="s">
        <v>3155</v>
      </c>
      <c r="H157" s="632" t="s">
        <v>534</v>
      </c>
      <c r="I157" s="632" t="s">
        <v>3157</v>
      </c>
      <c r="J157" s="632" t="s">
        <v>842</v>
      </c>
      <c r="K157" s="632" t="s">
        <v>3158</v>
      </c>
      <c r="L157" s="633">
        <v>0</v>
      </c>
      <c r="M157" s="633">
        <v>0</v>
      </c>
      <c r="N157" s="632">
        <v>1</v>
      </c>
      <c r="O157" s="700">
        <v>0.5</v>
      </c>
      <c r="P157" s="633"/>
      <c r="Q157" s="656"/>
      <c r="R157" s="632"/>
      <c r="S157" s="656">
        <v>0</v>
      </c>
      <c r="T157" s="700"/>
      <c r="U157" s="682">
        <v>0</v>
      </c>
    </row>
    <row r="158" spans="1:21" ht="14.4" customHeight="1" x14ac:dyDescent="0.3">
      <c r="A158" s="631">
        <v>30</v>
      </c>
      <c r="B158" s="632" t="s">
        <v>533</v>
      </c>
      <c r="C158" s="632">
        <v>89301301</v>
      </c>
      <c r="D158" s="698" t="s">
        <v>3943</v>
      </c>
      <c r="E158" s="699" t="s">
        <v>3033</v>
      </c>
      <c r="F158" s="632" t="s">
        <v>3024</v>
      </c>
      <c r="G158" s="632" t="s">
        <v>3155</v>
      </c>
      <c r="H158" s="632" t="s">
        <v>534</v>
      </c>
      <c r="I158" s="632" t="s">
        <v>985</v>
      </c>
      <c r="J158" s="632" t="s">
        <v>3289</v>
      </c>
      <c r="K158" s="632" t="s">
        <v>3290</v>
      </c>
      <c r="L158" s="633">
        <v>33.68</v>
      </c>
      <c r="M158" s="633">
        <v>33.68</v>
      </c>
      <c r="N158" s="632">
        <v>1</v>
      </c>
      <c r="O158" s="700">
        <v>0.5</v>
      </c>
      <c r="P158" s="633"/>
      <c r="Q158" s="656">
        <v>0</v>
      </c>
      <c r="R158" s="632"/>
      <c r="S158" s="656">
        <v>0</v>
      </c>
      <c r="T158" s="700"/>
      <c r="U158" s="682">
        <v>0</v>
      </c>
    </row>
    <row r="159" spans="1:21" ht="14.4" customHeight="1" x14ac:dyDescent="0.3">
      <c r="A159" s="631">
        <v>30</v>
      </c>
      <c r="B159" s="632" t="s">
        <v>533</v>
      </c>
      <c r="C159" s="632">
        <v>89301301</v>
      </c>
      <c r="D159" s="698" t="s">
        <v>3943</v>
      </c>
      <c r="E159" s="699" t="s">
        <v>3033</v>
      </c>
      <c r="F159" s="632" t="s">
        <v>3024</v>
      </c>
      <c r="G159" s="632" t="s">
        <v>3162</v>
      </c>
      <c r="H159" s="632" t="s">
        <v>534</v>
      </c>
      <c r="I159" s="632" t="s">
        <v>921</v>
      </c>
      <c r="J159" s="632" t="s">
        <v>922</v>
      </c>
      <c r="K159" s="632" t="s">
        <v>3163</v>
      </c>
      <c r="L159" s="633">
        <v>81.03</v>
      </c>
      <c r="M159" s="633">
        <v>81.03</v>
      </c>
      <c r="N159" s="632">
        <v>1</v>
      </c>
      <c r="O159" s="700">
        <v>0.5</v>
      </c>
      <c r="P159" s="633"/>
      <c r="Q159" s="656">
        <v>0</v>
      </c>
      <c r="R159" s="632"/>
      <c r="S159" s="656">
        <v>0</v>
      </c>
      <c r="T159" s="700"/>
      <c r="U159" s="682">
        <v>0</v>
      </c>
    </row>
    <row r="160" spans="1:21" ht="14.4" customHeight="1" x14ac:dyDescent="0.3">
      <c r="A160" s="631">
        <v>30</v>
      </c>
      <c r="B160" s="632" t="s">
        <v>533</v>
      </c>
      <c r="C160" s="632">
        <v>89301301</v>
      </c>
      <c r="D160" s="698" t="s">
        <v>3943</v>
      </c>
      <c r="E160" s="699" t="s">
        <v>3033</v>
      </c>
      <c r="F160" s="632" t="s">
        <v>3024</v>
      </c>
      <c r="G160" s="632" t="s">
        <v>3164</v>
      </c>
      <c r="H160" s="632" t="s">
        <v>2102</v>
      </c>
      <c r="I160" s="632" t="s">
        <v>2406</v>
      </c>
      <c r="J160" s="632" t="s">
        <v>2154</v>
      </c>
      <c r="K160" s="632" t="s">
        <v>2407</v>
      </c>
      <c r="L160" s="633">
        <v>468.96</v>
      </c>
      <c r="M160" s="633">
        <v>937.92</v>
      </c>
      <c r="N160" s="632">
        <v>2</v>
      </c>
      <c r="O160" s="700">
        <v>1.5</v>
      </c>
      <c r="P160" s="633"/>
      <c r="Q160" s="656">
        <v>0</v>
      </c>
      <c r="R160" s="632"/>
      <c r="S160" s="656">
        <v>0</v>
      </c>
      <c r="T160" s="700"/>
      <c r="U160" s="682">
        <v>0</v>
      </c>
    </row>
    <row r="161" spans="1:21" ht="14.4" customHeight="1" x14ac:dyDescent="0.3">
      <c r="A161" s="631">
        <v>30</v>
      </c>
      <c r="B161" s="632" t="s">
        <v>533</v>
      </c>
      <c r="C161" s="632">
        <v>89301301</v>
      </c>
      <c r="D161" s="698" t="s">
        <v>3943</v>
      </c>
      <c r="E161" s="699" t="s">
        <v>3033</v>
      </c>
      <c r="F161" s="632" t="s">
        <v>3024</v>
      </c>
      <c r="G161" s="632" t="s">
        <v>3164</v>
      </c>
      <c r="H161" s="632" t="s">
        <v>2102</v>
      </c>
      <c r="I161" s="632" t="s">
        <v>2409</v>
      </c>
      <c r="J161" s="632" t="s">
        <v>2154</v>
      </c>
      <c r="K161" s="632" t="s">
        <v>2410</v>
      </c>
      <c r="L161" s="633">
        <v>625.29</v>
      </c>
      <c r="M161" s="633">
        <v>3751.74</v>
      </c>
      <c r="N161" s="632">
        <v>6</v>
      </c>
      <c r="O161" s="700">
        <v>2.5</v>
      </c>
      <c r="P161" s="633"/>
      <c r="Q161" s="656">
        <v>0</v>
      </c>
      <c r="R161" s="632"/>
      <c r="S161" s="656">
        <v>0</v>
      </c>
      <c r="T161" s="700"/>
      <c r="U161" s="682">
        <v>0</v>
      </c>
    </row>
    <row r="162" spans="1:21" ht="14.4" customHeight="1" x14ac:dyDescent="0.3">
      <c r="A162" s="631">
        <v>30</v>
      </c>
      <c r="B162" s="632" t="s">
        <v>533</v>
      </c>
      <c r="C162" s="632">
        <v>89301301</v>
      </c>
      <c r="D162" s="698" t="s">
        <v>3943</v>
      </c>
      <c r="E162" s="699" t="s">
        <v>3033</v>
      </c>
      <c r="F162" s="632" t="s">
        <v>3024</v>
      </c>
      <c r="G162" s="632" t="s">
        <v>3164</v>
      </c>
      <c r="H162" s="632" t="s">
        <v>2102</v>
      </c>
      <c r="I162" s="632" t="s">
        <v>2153</v>
      </c>
      <c r="J162" s="632" t="s">
        <v>2154</v>
      </c>
      <c r="K162" s="632" t="s">
        <v>2155</v>
      </c>
      <c r="L162" s="633">
        <v>937.93</v>
      </c>
      <c r="M162" s="633">
        <v>7503.44</v>
      </c>
      <c r="N162" s="632">
        <v>8</v>
      </c>
      <c r="O162" s="700">
        <v>1.5</v>
      </c>
      <c r="P162" s="633"/>
      <c r="Q162" s="656">
        <v>0</v>
      </c>
      <c r="R162" s="632"/>
      <c r="S162" s="656">
        <v>0</v>
      </c>
      <c r="T162" s="700"/>
      <c r="U162" s="682">
        <v>0</v>
      </c>
    </row>
    <row r="163" spans="1:21" ht="14.4" customHeight="1" x14ac:dyDescent="0.3">
      <c r="A163" s="631">
        <v>30</v>
      </c>
      <c r="B163" s="632" t="s">
        <v>533</v>
      </c>
      <c r="C163" s="632">
        <v>89301301</v>
      </c>
      <c r="D163" s="698" t="s">
        <v>3943</v>
      </c>
      <c r="E163" s="699" t="s">
        <v>3033</v>
      </c>
      <c r="F163" s="632" t="s">
        <v>3024</v>
      </c>
      <c r="G163" s="632" t="s">
        <v>3164</v>
      </c>
      <c r="H163" s="632" t="s">
        <v>2102</v>
      </c>
      <c r="I163" s="632" t="s">
        <v>3291</v>
      </c>
      <c r="J163" s="632" t="s">
        <v>2235</v>
      </c>
      <c r="K163" s="632" t="s">
        <v>2158</v>
      </c>
      <c r="L163" s="633">
        <v>2332.92</v>
      </c>
      <c r="M163" s="633">
        <v>4665.84</v>
      </c>
      <c r="N163" s="632">
        <v>2</v>
      </c>
      <c r="O163" s="700">
        <v>0.5</v>
      </c>
      <c r="P163" s="633">
        <v>4665.84</v>
      </c>
      <c r="Q163" s="656">
        <v>1</v>
      </c>
      <c r="R163" s="632">
        <v>2</v>
      </c>
      <c r="S163" s="656">
        <v>1</v>
      </c>
      <c r="T163" s="700">
        <v>0.5</v>
      </c>
      <c r="U163" s="682">
        <v>1</v>
      </c>
    </row>
    <row r="164" spans="1:21" ht="14.4" customHeight="1" x14ac:dyDescent="0.3">
      <c r="A164" s="631">
        <v>30</v>
      </c>
      <c r="B164" s="632" t="s">
        <v>533</v>
      </c>
      <c r="C164" s="632">
        <v>89301301</v>
      </c>
      <c r="D164" s="698" t="s">
        <v>3943</v>
      </c>
      <c r="E164" s="699" t="s">
        <v>3033</v>
      </c>
      <c r="F164" s="632" t="s">
        <v>3024</v>
      </c>
      <c r="G164" s="632" t="s">
        <v>3292</v>
      </c>
      <c r="H164" s="632" t="s">
        <v>534</v>
      </c>
      <c r="I164" s="632" t="s">
        <v>2034</v>
      </c>
      <c r="J164" s="632" t="s">
        <v>2035</v>
      </c>
      <c r="K164" s="632" t="s">
        <v>3293</v>
      </c>
      <c r="L164" s="633">
        <v>55.38</v>
      </c>
      <c r="M164" s="633">
        <v>55.38</v>
      </c>
      <c r="N164" s="632">
        <v>1</v>
      </c>
      <c r="O164" s="700">
        <v>0.5</v>
      </c>
      <c r="P164" s="633"/>
      <c r="Q164" s="656">
        <v>0</v>
      </c>
      <c r="R164" s="632"/>
      <c r="S164" s="656">
        <v>0</v>
      </c>
      <c r="T164" s="700"/>
      <c r="U164" s="682">
        <v>0</v>
      </c>
    </row>
    <row r="165" spans="1:21" ht="14.4" customHeight="1" x14ac:dyDescent="0.3">
      <c r="A165" s="631">
        <v>30</v>
      </c>
      <c r="B165" s="632" t="s">
        <v>533</v>
      </c>
      <c r="C165" s="632">
        <v>89301301</v>
      </c>
      <c r="D165" s="698" t="s">
        <v>3943</v>
      </c>
      <c r="E165" s="699" t="s">
        <v>3033</v>
      </c>
      <c r="F165" s="632" t="s">
        <v>3024</v>
      </c>
      <c r="G165" s="632" t="s">
        <v>3169</v>
      </c>
      <c r="H165" s="632" t="s">
        <v>534</v>
      </c>
      <c r="I165" s="632" t="s">
        <v>3170</v>
      </c>
      <c r="J165" s="632" t="s">
        <v>3171</v>
      </c>
      <c r="K165" s="632" t="s">
        <v>3172</v>
      </c>
      <c r="L165" s="633">
        <v>97.97</v>
      </c>
      <c r="M165" s="633">
        <v>195.94</v>
      </c>
      <c r="N165" s="632">
        <v>2</v>
      </c>
      <c r="O165" s="700">
        <v>1.5</v>
      </c>
      <c r="P165" s="633"/>
      <c r="Q165" s="656">
        <v>0</v>
      </c>
      <c r="R165" s="632"/>
      <c r="S165" s="656">
        <v>0</v>
      </c>
      <c r="T165" s="700"/>
      <c r="U165" s="682">
        <v>0</v>
      </c>
    </row>
    <row r="166" spans="1:21" ht="14.4" customHeight="1" x14ac:dyDescent="0.3">
      <c r="A166" s="631">
        <v>30</v>
      </c>
      <c r="B166" s="632" t="s">
        <v>533</v>
      </c>
      <c r="C166" s="632">
        <v>89301301</v>
      </c>
      <c r="D166" s="698" t="s">
        <v>3943</v>
      </c>
      <c r="E166" s="699" t="s">
        <v>3033</v>
      </c>
      <c r="F166" s="632" t="s">
        <v>3024</v>
      </c>
      <c r="G166" s="632" t="s">
        <v>3169</v>
      </c>
      <c r="H166" s="632" t="s">
        <v>534</v>
      </c>
      <c r="I166" s="632" t="s">
        <v>3294</v>
      </c>
      <c r="J166" s="632" t="s">
        <v>827</v>
      </c>
      <c r="K166" s="632" t="s">
        <v>3295</v>
      </c>
      <c r="L166" s="633">
        <v>97.97</v>
      </c>
      <c r="M166" s="633">
        <v>195.94</v>
      </c>
      <c r="N166" s="632">
        <v>2</v>
      </c>
      <c r="O166" s="700">
        <v>1</v>
      </c>
      <c r="P166" s="633"/>
      <c r="Q166" s="656">
        <v>0</v>
      </c>
      <c r="R166" s="632"/>
      <c r="S166" s="656">
        <v>0</v>
      </c>
      <c r="T166" s="700"/>
      <c r="U166" s="682">
        <v>0</v>
      </c>
    </row>
    <row r="167" spans="1:21" ht="14.4" customHeight="1" x14ac:dyDescent="0.3">
      <c r="A167" s="631">
        <v>30</v>
      </c>
      <c r="B167" s="632" t="s">
        <v>533</v>
      </c>
      <c r="C167" s="632">
        <v>89301301</v>
      </c>
      <c r="D167" s="698" t="s">
        <v>3943</v>
      </c>
      <c r="E167" s="699" t="s">
        <v>3033</v>
      </c>
      <c r="F167" s="632" t="s">
        <v>3024</v>
      </c>
      <c r="G167" s="632" t="s">
        <v>3169</v>
      </c>
      <c r="H167" s="632" t="s">
        <v>534</v>
      </c>
      <c r="I167" s="632" t="s">
        <v>3296</v>
      </c>
      <c r="J167" s="632" t="s">
        <v>3297</v>
      </c>
      <c r="K167" s="632" t="s">
        <v>3298</v>
      </c>
      <c r="L167" s="633">
        <v>97.97</v>
      </c>
      <c r="M167" s="633">
        <v>97.97</v>
      </c>
      <c r="N167" s="632">
        <v>1</v>
      </c>
      <c r="O167" s="700">
        <v>0.5</v>
      </c>
      <c r="P167" s="633"/>
      <c r="Q167" s="656">
        <v>0</v>
      </c>
      <c r="R167" s="632"/>
      <c r="S167" s="656">
        <v>0</v>
      </c>
      <c r="T167" s="700"/>
      <c r="U167" s="682">
        <v>0</v>
      </c>
    </row>
    <row r="168" spans="1:21" ht="14.4" customHeight="1" x14ac:dyDescent="0.3">
      <c r="A168" s="631">
        <v>30</v>
      </c>
      <c r="B168" s="632" t="s">
        <v>533</v>
      </c>
      <c r="C168" s="632">
        <v>89301301</v>
      </c>
      <c r="D168" s="698" t="s">
        <v>3943</v>
      </c>
      <c r="E168" s="699" t="s">
        <v>3033</v>
      </c>
      <c r="F168" s="632" t="s">
        <v>3024</v>
      </c>
      <c r="G168" s="632" t="s">
        <v>3299</v>
      </c>
      <c r="H168" s="632" t="s">
        <v>534</v>
      </c>
      <c r="I168" s="632" t="s">
        <v>1558</v>
      </c>
      <c r="J168" s="632" t="s">
        <v>3300</v>
      </c>
      <c r="K168" s="632" t="s">
        <v>3301</v>
      </c>
      <c r="L168" s="633">
        <v>19.66</v>
      </c>
      <c r="M168" s="633">
        <v>19.66</v>
      </c>
      <c r="N168" s="632">
        <v>1</v>
      </c>
      <c r="O168" s="700">
        <v>0.5</v>
      </c>
      <c r="P168" s="633"/>
      <c r="Q168" s="656">
        <v>0</v>
      </c>
      <c r="R168" s="632"/>
      <c r="S168" s="656">
        <v>0</v>
      </c>
      <c r="T168" s="700"/>
      <c r="U168" s="682">
        <v>0</v>
      </c>
    </row>
    <row r="169" spans="1:21" ht="14.4" customHeight="1" x14ac:dyDescent="0.3">
      <c r="A169" s="631">
        <v>30</v>
      </c>
      <c r="B169" s="632" t="s">
        <v>533</v>
      </c>
      <c r="C169" s="632">
        <v>89301301</v>
      </c>
      <c r="D169" s="698" t="s">
        <v>3943</v>
      </c>
      <c r="E169" s="699" t="s">
        <v>3033</v>
      </c>
      <c r="F169" s="632" t="s">
        <v>3024</v>
      </c>
      <c r="G169" s="632" t="s">
        <v>3302</v>
      </c>
      <c r="H169" s="632" t="s">
        <v>534</v>
      </c>
      <c r="I169" s="632" t="s">
        <v>1813</v>
      </c>
      <c r="J169" s="632" t="s">
        <v>1814</v>
      </c>
      <c r="K169" s="632" t="s">
        <v>1261</v>
      </c>
      <c r="L169" s="633">
        <v>128.61000000000001</v>
      </c>
      <c r="M169" s="633">
        <v>128.61000000000001</v>
      </c>
      <c r="N169" s="632">
        <v>1</v>
      </c>
      <c r="O169" s="700">
        <v>0.5</v>
      </c>
      <c r="P169" s="633"/>
      <c r="Q169" s="656">
        <v>0</v>
      </c>
      <c r="R169" s="632"/>
      <c r="S169" s="656">
        <v>0</v>
      </c>
      <c r="T169" s="700"/>
      <c r="U169" s="682">
        <v>0</v>
      </c>
    </row>
    <row r="170" spans="1:21" ht="14.4" customHeight="1" x14ac:dyDescent="0.3">
      <c r="A170" s="631">
        <v>30</v>
      </c>
      <c r="B170" s="632" t="s">
        <v>533</v>
      </c>
      <c r="C170" s="632">
        <v>89301301</v>
      </c>
      <c r="D170" s="698" t="s">
        <v>3943</v>
      </c>
      <c r="E170" s="699" t="s">
        <v>3033</v>
      </c>
      <c r="F170" s="632" t="s">
        <v>3024</v>
      </c>
      <c r="G170" s="632" t="s">
        <v>3173</v>
      </c>
      <c r="H170" s="632" t="s">
        <v>534</v>
      </c>
      <c r="I170" s="632" t="s">
        <v>3303</v>
      </c>
      <c r="J170" s="632" t="s">
        <v>3304</v>
      </c>
      <c r="K170" s="632" t="s">
        <v>3305</v>
      </c>
      <c r="L170" s="633">
        <v>48.98</v>
      </c>
      <c r="M170" s="633">
        <v>48.98</v>
      </c>
      <c r="N170" s="632">
        <v>1</v>
      </c>
      <c r="O170" s="700">
        <v>0.5</v>
      </c>
      <c r="P170" s="633"/>
      <c r="Q170" s="656">
        <v>0</v>
      </c>
      <c r="R170" s="632"/>
      <c r="S170" s="656">
        <v>0</v>
      </c>
      <c r="T170" s="700"/>
      <c r="U170" s="682">
        <v>0</v>
      </c>
    </row>
    <row r="171" spans="1:21" ht="14.4" customHeight="1" x14ac:dyDescent="0.3">
      <c r="A171" s="631">
        <v>30</v>
      </c>
      <c r="B171" s="632" t="s">
        <v>533</v>
      </c>
      <c r="C171" s="632">
        <v>89301301</v>
      </c>
      <c r="D171" s="698" t="s">
        <v>3943</v>
      </c>
      <c r="E171" s="699" t="s">
        <v>3033</v>
      </c>
      <c r="F171" s="632" t="s">
        <v>3024</v>
      </c>
      <c r="G171" s="632" t="s">
        <v>3173</v>
      </c>
      <c r="H171" s="632" t="s">
        <v>2102</v>
      </c>
      <c r="I171" s="632" t="s">
        <v>2192</v>
      </c>
      <c r="J171" s="632" t="s">
        <v>2104</v>
      </c>
      <c r="K171" s="632" t="s">
        <v>2855</v>
      </c>
      <c r="L171" s="633">
        <v>48.98</v>
      </c>
      <c r="M171" s="633">
        <v>146.94</v>
      </c>
      <c r="N171" s="632">
        <v>3</v>
      </c>
      <c r="O171" s="700">
        <v>1.5</v>
      </c>
      <c r="P171" s="633"/>
      <c r="Q171" s="656">
        <v>0</v>
      </c>
      <c r="R171" s="632"/>
      <c r="S171" s="656">
        <v>0</v>
      </c>
      <c r="T171" s="700"/>
      <c r="U171" s="682">
        <v>0</v>
      </c>
    </row>
    <row r="172" spans="1:21" ht="14.4" customHeight="1" x14ac:dyDescent="0.3">
      <c r="A172" s="631">
        <v>30</v>
      </c>
      <c r="B172" s="632" t="s">
        <v>533</v>
      </c>
      <c r="C172" s="632">
        <v>89301301</v>
      </c>
      <c r="D172" s="698" t="s">
        <v>3943</v>
      </c>
      <c r="E172" s="699" t="s">
        <v>3033</v>
      </c>
      <c r="F172" s="632" t="s">
        <v>3024</v>
      </c>
      <c r="G172" s="632" t="s">
        <v>3177</v>
      </c>
      <c r="H172" s="632" t="s">
        <v>534</v>
      </c>
      <c r="I172" s="632" t="s">
        <v>1449</v>
      </c>
      <c r="J172" s="632" t="s">
        <v>3306</v>
      </c>
      <c r="K172" s="632" t="s">
        <v>3307</v>
      </c>
      <c r="L172" s="633">
        <v>28.74</v>
      </c>
      <c r="M172" s="633">
        <v>28.74</v>
      </c>
      <c r="N172" s="632">
        <v>1</v>
      </c>
      <c r="O172" s="700">
        <v>0.5</v>
      </c>
      <c r="P172" s="633"/>
      <c r="Q172" s="656">
        <v>0</v>
      </c>
      <c r="R172" s="632"/>
      <c r="S172" s="656">
        <v>0</v>
      </c>
      <c r="T172" s="700"/>
      <c r="U172" s="682">
        <v>0</v>
      </c>
    </row>
    <row r="173" spans="1:21" ht="14.4" customHeight="1" x14ac:dyDescent="0.3">
      <c r="A173" s="631">
        <v>30</v>
      </c>
      <c r="B173" s="632" t="s">
        <v>533</v>
      </c>
      <c r="C173" s="632">
        <v>89301301</v>
      </c>
      <c r="D173" s="698" t="s">
        <v>3943</v>
      </c>
      <c r="E173" s="699" t="s">
        <v>3033</v>
      </c>
      <c r="F173" s="632" t="s">
        <v>3024</v>
      </c>
      <c r="G173" s="632" t="s">
        <v>3180</v>
      </c>
      <c r="H173" s="632" t="s">
        <v>534</v>
      </c>
      <c r="I173" s="632" t="s">
        <v>1179</v>
      </c>
      <c r="J173" s="632" t="s">
        <v>1180</v>
      </c>
      <c r="K173" s="632" t="s">
        <v>1181</v>
      </c>
      <c r="L173" s="633">
        <v>67.42</v>
      </c>
      <c r="M173" s="633">
        <v>67.42</v>
      </c>
      <c r="N173" s="632">
        <v>1</v>
      </c>
      <c r="O173" s="700">
        <v>0.5</v>
      </c>
      <c r="P173" s="633"/>
      <c r="Q173" s="656">
        <v>0</v>
      </c>
      <c r="R173" s="632"/>
      <c r="S173" s="656">
        <v>0</v>
      </c>
      <c r="T173" s="700"/>
      <c r="U173" s="682">
        <v>0</v>
      </c>
    </row>
    <row r="174" spans="1:21" ht="14.4" customHeight="1" x14ac:dyDescent="0.3">
      <c r="A174" s="631">
        <v>30</v>
      </c>
      <c r="B174" s="632" t="s">
        <v>533</v>
      </c>
      <c r="C174" s="632">
        <v>89301301</v>
      </c>
      <c r="D174" s="698" t="s">
        <v>3943</v>
      </c>
      <c r="E174" s="699" t="s">
        <v>3033</v>
      </c>
      <c r="F174" s="632" t="s">
        <v>3024</v>
      </c>
      <c r="G174" s="632" t="s">
        <v>3180</v>
      </c>
      <c r="H174" s="632" t="s">
        <v>534</v>
      </c>
      <c r="I174" s="632" t="s">
        <v>1183</v>
      </c>
      <c r="J174" s="632" t="s">
        <v>1184</v>
      </c>
      <c r="K174" s="632" t="s">
        <v>2996</v>
      </c>
      <c r="L174" s="633">
        <v>134.83000000000001</v>
      </c>
      <c r="M174" s="633">
        <v>134.83000000000001</v>
      </c>
      <c r="N174" s="632">
        <v>1</v>
      </c>
      <c r="O174" s="700">
        <v>0.5</v>
      </c>
      <c r="P174" s="633"/>
      <c r="Q174" s="656">
        <v>0</v>
      </c>
      <c r="R174" s="632"/>
      <c r="S174" s="656">
        <v>0</v>
      </c>
      <c r="T174" s="700"/>
      <c r="U174" s="682">
        <v>0</v>
      </c>
    </row>
    <row r="175" spans="1:21" ht="14.4" customHeight="1" x14ac:dyDescent="0.3">
      <c r="A175" s="631">
        <v>30</v>
      </c>
      <c r="B175" s="632" t="s">
        <v>533</v>
      </c>
      <c r="C175" s="632">
        <v>89301301</v>
      </c>
      <c r="D175" s="698" t="s">
        <v>3943</v>
      </c>
      <c r="E175" s="699" t="s">
        <v>3033</v>
      </c>
      <c r="F175" s="632" t="s">
        <v>3024</v>
      </c>
      <c r="G175" s="632" t="s">
        <v>3180</v>
      </c>
      <c r="H175" s="632" t="s">
        <v>534</v>
      </c>
      <c r="I175" s="632" t="s">
        <v>3308</v>
      </c>
      <c r="J175" s="632" t="s">
        <v>3309</v>
      </c>
      <c r="K175" s="632" t="s">
        <v>552</v>
      </c>
      <c r="L175" s="633">
        <v>67.42</v>
      </c>
      <c r="M175" s="633">
        <v>67.42</v>
      </c>
      <c r="N175" s="632">
        <v>1</v>
      </c>
      <c r="O175" s="700">
        <v>0.5</v>
      </c>
      <c r="P175" s="633"/>
      <c r="Q175" s="656">
        <v>0</v>
      </c>
      <c r="R175" s="632"/>
      <c r="S175" s="656">
        <v>0</v>
      </c>
      <c r="T175" s="700"/>
      <c r="U175" s="682">
        <v>0</v>
      </c>
    </row>
    <row r="176" spans="1:21" ht="14.4" customHeight="1" x14ac:dyDescent="0.3">
      <c r="A176" s="631">
        <v>30</v>
      </c>
      <c r="B176" s="632" t="s">
        <v>533</v>
      </c>
      <c r="C176" s="632">
        <v>89301301</v>
      </c>
      <c r="D176" s="698" t="s">
        <v>3943</v>
      </c>
      <c r="E176" s="699" t="s">
        <v>3033</v>
      </c>
      <c r="F176" s="632" t="s">
        <v>3024</v>
      </c>
      <c r="G176" s="632" t="s">
        <v>3181</v>
      </c>
      <c r="H176" s="632" t="s">
        <v>534</v>
      </c>
      <c r="I176" s="632" t="s">
        <v>1467</v>
      </c>
      <c r="J176" s="632" t="s">
        <v>1468</v>
      </c>
      <c r="K176" s="632" t="s">
        <v>1058</v>
      </c>
      <c r="L176" s="633">
        <v>160.6</v>
      </c>
      <c r="M176" s="633">
        <v>160.6</v>
      </c>
      <c r="N176" s="632">
        <v>1</v>
      </c>
      <c r="O176" s="700">
        <v>0.5</v>
      </c>
      <c r="P176" s="633"/>
      <c r="Q176" s="656">
        <v>0</v>
      </c>
      <c r="R176" s="632"/>
      <c r="S176" s="656">
        <v>0</v>
      </c>
      <c r="T176" s="700"/>
      <c r="U176" s="682">
        <v>0</v>
      </c>
    </row>
    <row r="177" spans="1:21" ht="14.4" customHeight="1" x14ac:dyDescent="0.3">
      <c r="A177" s="631">
        <v>30</v>
      </c>
      <c r="B177" s="632" t="s">
        <v>533</v>
      </c>
      <c r="C177" s="632">
        <v>89301301</v>
      </c>
      <c r="D177" s="698" t="s">
        <v>3943</v>
      </c>
      <c r="E177" s="699" t="s">
        <v>3033</v>
      </c>
      <c r="F177" s="632" t="s">
        <v>3024</v>
      </c>
      <c r="G177" s="632" t="s">
        <v>3310</v>
      </c>
      <c r="H177" s="632" t="s">
        <v>534</v>
      </c>
      <c r="I177" s="632" t="s">
        <v>1219</v>
      </c>
      <c r="J177" s="632" t="s">
        <v>3311</v>
      </c>
      <c r="K177" s="632" t="s">
        <v>1221</v>
      </c>
      <c r="L177" s="633">
        <v>101.68</v>
      </c>
      <c r="M177" s="633">
        <v>101.68</v>
      </c>
      <c r="N177" s="632">
        <v>1</v>
      </c>
      <c r="O177" s="700">
        <v>0.5</v>
      </c>
      <c r="P177" s="633"/>
      <c r="Q177" s="656">
        <v>0</v>
      </c>
      <c r="R177" s="632"/>
      <c r="S177" s="656">
        <v>0</v>
      </c>
      <c r="T177" s="700"/>
      <c r="U177" s="682">
        <v>0</v>
      </c>
    </row>
    <row r="178" spans="1:21" ht="14.4" customHeight="1" x14ac:dyDescent="0.3">
      <c r="A178" s="631">
        <v>30</v>
      </c>
      <c r="B178" s="632" t="s">
        <v>533</v>
      </c>
      <c r="C178" s="632">
        <v>89301301</v>
      </c>
      <c r="D178" s="698" t="s">
        <v>3943</v>
      </c>
      <c r="E178" s="699" t="s">
        <v>3033</v>
      </c>
      <c r="F178" s="632" t="s">
        <v>3024</v>
      </c>
      <c r="G178" s="632" t="s">
        <v>3312</v>
      </c>
      <c r="H178" s="632" t="s">
        <v>534</v>
      </c>
      <c r="I178" s="632" t="s">
        <v>3313</v>
      </c>
      <c r="J178" s="632" t="s">
        <v>1796</v>
      </c>
      <c r="K178" s="632" t="s">
        <v>3314</v>
      </c>
      <c r="L178" s="633">
        <v>0</v>
      </c>
      <c r="M178" s="633">
        <v>0</v>
      </c>
      <c r="N178" s="632">
        <v>1</v>
      </c>
      <c r="O178" s="700">
        <v>0.5</v>
      </c>
      <c r="P178" s="633"/>
      <c r="Q178" s="656"/>
      <c r="R178" s="632"/>
      <c r="S178" s="656">
        <v>0</v>
      </c>
      <c r="T178" s="700"/>
      <c r="U178" s="682">
        <v>0</v>
      </c>
    </row>
    <row r="179" spans="1:21" ht="14.4" customHeight="1" x14ac:dyDescent="0.3">
      <c r="A179" s="631">
        <v>30</v>
      </c>
      <c r="B179" s="632" t="s">
        <v>533</v>
      </c>
      <c r="C179" s="632">
        <v>89301301</v>
      </c>
      <c r="D179" s="698" t="s">
        <v>3943</v>
      </c>
      <c r="E179" s="699" t="s">
        <v>3033</v>
      </c>
      <c r="F179" s="632" t="s">
        <v>3024</v>
      </c>
      <c r="G179" s="632" t="s">
        <v>3185</v>
      </c>
      <c r="H179" s="632" t="s">
        <v>534</v>
      </c>
      <c r="I179" s="632" t="s">
        <v>1842</v>
      </c>
      <c r="J179" s="632" t="s">
        <v>1843</v>
      </c>
      <c r="K179" s="632" t="s">
        <v>1844</v>
      </c>
      <c r="L179" s="633">
        <v>153.83000000000001</v>
      </c>
      <c r="M179" s="633">
        <v>153.83000000000001</v>
      </c>
      <c r="N179" s="632">
        <v>1</v>
      </c>
      <c r="O179" s="700">
        <v>0.5</v>
      </c>
      <c r="P179" s="633"/>
      <c r="Q179" s="656">
        <v>0</v>
      </c>
      <c r="R179" s="632"/>
      <c r="S179" s="656">
        <v>0</v>
      </c>
      <c r="T179" s="700"/>
      <c r="U179" s="682">
        <v>0</v>
      </c>
    </row>
    <row r="180" spans="1:21" ht="14.4" customHeight="1" x14ac:dyDescent="0.3">
      <c r="A180" s="631">
        <v>30</v>
      </c>
      <c r="B180" s="632" t="s">
        <v>533</v>
      </c>
      <c r="C180" s="632">
        <v>89301301</v>
      </c>
      <c r="D180" s="698" t="s">
        <v>3943</v>
      </c>
      <c r="E180" s="699" t="s">
        <v>3033</v>
      </c>
      <c r="F180" s="632" t="s">
        <v>3024</v>
      </c>
      <c r="G180" s="632" t="s">
        <v>3189</v>
      </c>
      <c r="H180" s="632" t="s">
        <v>534</v>
      </c>
      <c r="I180" s="632" t="s">
        <v>1130</v>
      </c>
      <c r="J180" s="632" t="s">
        <v>3190</v>
      </c>
      <c r="K180" s="632" t="s">
        <v>3191</v>
      </c>
      <c r="L180" s="633">
        <v>0</v>
      </c>
      <c r="M180" s="633">
        <v>0</v>
      </c>
      <c r="N180" s="632">
        <v>1</v>
      </c>
      <c r="O180" s="700">
        <v>0.5</v>
      </c>
      <c r="P180" s="633"/>
      <c r="Q180" s="656"/>
      <c r="R180" s="632"/>
      <c r="S180" s="656">
        <v>0</v>
      </c>
      <c r="T180" s="700"/>
      <c r="U180" s="682">
        <v>0</v>
      </c>
    </row>
    <row r="181" spans="1:21" ht="14.4" customHeight="1" x14ac:dyDescent="0.3">
      <c r="A181" s="631">
        <v>30</v>
      </c>
      <c r="B181" s="632" t="s">
        <v>533</v>
      </c>
      <c r="C181" s="632">
        <v>89301301</v>
      </c>
      <c r="D181" s="698" t="s">
        <v>3943</v>
      </c>
      <c r="E181" s="699" t="s">
        <v>3033</v>
      </c>
      <c r="F181" s="632" t="s">
        <v>3024</v>
      </c>
      <c r="G181" s="632" t="s">
        <v>3315</v>
      </c>
      <c r="H181" s="632" t="s">
        <v>534</v>
      </c>
      <c r="I181" s="632" t="s">
        <v>3316</v>
      </c>
      <c r="J181" s="632" t="s">
        <v>1423</v>
      </c>
      <c r="K181" s="632" t="s">
        <v>3317</v>
      </c>
      <c r="L181" s="633">
        <v>29.97</v>
      </c>
      <c r="M181" s="633">
        <v>29.97</v>
      </c>
      <c r="N181" s="632">
        <v>1</v>
      </c>
      <c r="O181" s="700">
        <v>0.5</v>
      </c>
      <c r="P181" s="633"/>
      <c r="Q181" s="656">
        <v>0</v>
      </c>
      <c r="R181" s="632"/>
      <c r="S181" s="656">
        <v>0</v>
      </c>
      <c r="T181" s="700"/>
      <c r="U181" s="682">
        <v>0</v>
      </c>
    </row>
    <row r="182" spans="1:21" ht="14.4" customHeight="1" x14ac:dyDescent="0.3">
      <c r="A182" s="631">
        <v>30</v>
      </c>
      <c r="B182" s="632" t="s">
        <v>533</v>
      </c>
      <c r="C182" s="632">
        <v>89301301</v>
      </c>
      <c r="D182" s="698" t="s">
        <v>3943</v>
      </c>
      <c r="E182" s="699" t="s">
        <v>3033</v>
      </c>
      <c r="F182" s="632" t="s">
        <v>3024</v>
      </c>
      <c r="G182" s="632" t="s">
        <v>3315</v>
      </c>
      <c r="H182" s="632" t="s">
        <v>534</v>
      </c>
      <c r="I182" s="632" t="s">
        <v>1142</v>
      </c>
      <c r="J182" s="632" t="s">
        <v>1143</v>
      </c>
      <c r="K182" s="632" t="s">
        <v>3318</v>
      </c>
      <c r="L182" s="633">
        <v>112.13</v>
      </c>
      <c r="M182" s="633">
        <v>112.13</v>
      </c>
      <c r="N182" s="632">
        <v>1</v>
      </c>
      <c r="O182" s="700">
        <v>0.5</v>
      </c>
      <c r="P182" s="633"/>
      <c r="Q182" s="656">
        <v>0</v>
      </c>
      <c r="R182" s="632"/>
      <c r="S182" s="656">
        <v>0</v>
      </c>
      <c r="T182" s="700"/>
      <c r="U182" s="682">
        <v>0</v>
      </c>
    </row>
    <row r="183" spans="1:21" ht="14.4" customHeight="1" x14ac:dyDescent="0.3">
      <c r="A183" s="631">
        <v>30</v>
      </c>
      <c r="B183" s="632" t="s">
        <v>533</v>
      </c>
      <c r="C183" s="632">
        <v>89301301</v>
      </c>
      <c r="D183" s="698" t="s">
        <v>3943</v>
      </c>
      <c r="E183" s="699" t="s">
        <v>3033</v>
      </c>
      <c r="F183" s="632" t="s">
        <v>3024</v>
      </c>
      <c r="G183" s="632" t="s">
        <v>3319</v>
      </c>
      <c r="H183" s="632" t="s">
        <v>2102</v>
      </c>
      <c r="I183" s="632" t="s">
        <v>2318</v>
      </c>
      <c r="J183" s="632" t="s">
        <v>2319</v>
      </c>
      <c r="K183" s="632" t="s">
        <v>1194</v>
      </c>
      <c r="L183" s="633">
        <v>65.3</v>
      </c>
      <c r="M183" s="633">
        <v>65.3</v>
      </c>
      <c r="N183" s="632">
        <v>1</v>
      </c>
      <c r="O183" s="700">
        <v>0.5</v>
      </c>
      <c r="P183" s="633"/>
      <c r="Q183" s="656">
        <v>0</v>
      </c>
      <c r="R183" s="632"/>
      <c r="S183" s="656">
        <v>0</v>
      </c>
      <c r="T183" s="700"/>
      <c r="U183" s="682">
        <v>0</v>
      </c>
    </row>
    <row r="184" spans="1:21" ht="14.4" customHeight="1" x14ac:dyDescent="0.3">
      <c r="A184" s="631">
        <v>30</v>
      </c>
      <c r="B184" s="632" t="s">
        <v>533</v>
      </c>
      <c r="C184" s="632">
        <v>89301301</v>
      </c>
      <c r="D184" s="698" t="s">
        <v>3943</v>
      </c>
      <c r="E184" s="699" t="s">
        <v>3033</v>
      </c>
      <c r="F184" s="632" t="s">
        <v>3024</v>
      </c>
      <c r="G184" s="632" t="s">
        <v>3320</v>
      </c>
      <c r="H184" s="632" t="s">
        <v>534</v>
      </c>
      <c r="I184" s="632" t="s">
        <v>949</v>
      </c>
      <c r="J184" s="632" t="s">
        <v>3321</v>
      </c>
      <c r="K184" s="632" t="s">
        <v>3322</v>
      </c>
      <c r="L184" s="633">
        <v>0</v>
      </c>
      <c r="M184" s="633">
        <v>0</v>
      </c>
      <c r="N184" s="632">
        <v>11</v>
      </c>
      <c r="O184" s="700">
        <v>6</v>
      </c>
      <c r="P184" s="633"/>
      <c r="Q184" s="656"/>
      <c r="R184" s="632"/>
      <c r="S184" s="656">
        <v>0</v>
      </c>
      <c r="T184" s="700"/>
      <c r="U184" s="682">
        <v>0</v>
      </c>
    </row>
    <row r="185" spans="1:21" ht="14.4" customHeight="1" x14ac:dyDescent="0.3">
      <c r="A185" s="631">
        <v>30</v>
      </c>
      <c r="B185" s="632" t="s">
        <v>533</v>
      </c>
      <c r="C185" s="632">
        <v>89301301</v>
      </c>
      <c r="D185" s="698" t="s">
        <v>3943</v>
      </c>
      <c r="E185" s="699" t="s">
        <v>3033</v>
      </c>
      <c r="F185" s="632" t="s">
        <v>3024</v>
      </c>
      <c r="G185" s="632" t="s">
        <v>3193</v>
      </c>
      <c r="H185" s="632" t="s">
        <v>534</v>
      </c>
      <c r="I185" s="632" t="s">
        <v>726</v>
      </c>
      <c r="J185" s="632" t="s">
        <v>727</v>
      </c>
      <c r="K185" s="632" t="s">
        <v>3194</v>
      </c>
      <c r="L185" s="633">
        <v>43.99</v>
      </c>
      <c r="M185" s="633">
        <v>131.97</v>
      </c>
      <c r="N185" s="632">
        <v>3</v>
      </c>
      <c r="O185" s="700">
        <v>1.5</v>
      </c>
      <c r="P185" s="633">
        <v>43.99</v>
      </c>
      <c r="Q185" s="656">
        <v>0.33333333333333337</v>
      </c>
      <c r="R185" s="632">
        <v>1</v>
      </c>
      <c r="S185" s="656">
        <v>0.33333333333333331</v>
      </c>
      <c r="T185" s="700">
        <v>0.5</v>
      </c>
      <c r="U185" s="682">
        <v>0.33333333333333331</v>
      </c>
    </row>
    <row r="186" spans="1:21" ht="14.4" customHeight="1" x14ac:dyDescent="0.3">
      <c r="A186" s="631">
        <v>30</v>
      </c>
      <c r="B186" s="632" t="s">
        <v>533</v>
      </c>
      <c r="C186" s="632">
        <v>89301301</v>
      </c>
      <c r="D186" s="698" t="s">
        <v>3943</v>
      </c>
      <c r="E186" s="699" t="s">
        <v>3033</v>
      </c>
      <c r="F186" s="632" t="s">
        <v>3024</v>
      </c>
      <c r="G186" s="632" t="s">
        <v>3323</v>
      </c>
      <c r="H186" s="632" t="s">
        <v>2102</v>
      </c>
      <c r="I186" s="632" t="s">
        <v>2351</v>
      </c>
      <c r="J186" s="632" t="s">
        <v>2352</v>
      </c>
      <c r="K186" s="632" t="s">
        <v>2353</v>
      </c>
      <c r="L186" s="633">
        <v>143.71</v>
      </c>
      <c r="M186" s="633">
        <v>143.71</v>
      </c>
      <c r="N186" s="632">
        <v>1</v>
      </c>
      <c r="O186" s="700">
        <v>0.5</v>
      </c>
      <c r="P186" s="633"/>
      <c r="Q186" s="656">
        <v>0</v>
      </c>
      <c r="R186" s="632"/>
      <c r="S186" s="656">
        <v>0</v>
      </c>
      <c r="T186" s="700"/>
      <c r="U186" s="682">
        <v>0</v>
      </c>
    </row>
    <row r="187" spans="1:21" ht="14.4" customHeight="1" x14ac:dyDescent="0.3">
      <c r="A187" s="631">
        <v>30</v>
      </c>
      <c r="B187" s="632" t="s">
        <v>533</v>
      </c>
      <c r="C187" s="632">
        <v>89301301</v>
      </c>
      <c r="D187" s="698" t="s">
        <v>3943</v>
      </c>
      <c r="E187" s="699" t="s">
        <v>3033</v>
      </c>
      <c r="F187" s="632" t="s">
        <v>3024</v>
      </c>
      <c r="G187" s="632" t="s">
        <v>3323</v>
      </c>
      <c r="H187" s="632" t="s">
        <v>534</v>
      </c>
      <c r="I187" s="632" t="s">
        <v>3324</v>
      </c>
      <c r="J187" s="632" t="s">
        <v>3325</v>
      </c>
      <c r="K187" s="632" t="s">
        <v>3326</v>
      </c>
      <c r="L187" s="633">
        <v>134.12</v>
      </c>
      <c r="M187" s="633">
        <v>134.12</v>
      </c>
      <c r="N187" s="632">
        <v>1</v>
      </c>
      <c r="O187" s="700">
        <v>0.5</v>
      </c>
      <c r="P187" s="633"/>
      <c r="Q187" s="656">
        <v>0</v>
      </c>
      <c r="R187" s="632"/>
      <c r="S187" s="656">
        <v>0</v>
      </c>
      <c r="T187" s="700"/>
      <c r="U187" s="682">
        <v>0</v>
      </c>
    </row>
    <row r="188" spans="1:21" ht="14.4" customHeight="1" x14ac:dyDescent="0.3">
      <c r="A188" s="631">
        <v>30</v>
      </c>
      <c r="B188" s="632" t="s">
        <v>533</v>
      </c>
      <c r="C188" s="632">
        <v>89301301</v>
      </c>
      <c r="D188" s="698" t="s">
        <v>3943</v>
      </c>
      <c r="E188" s="699" t="s">
        <v>3033</v>
      </c>
      <c r="F188" s="632" t="s">
        <v>3024</v>
      </c>
      <c r="G188" s="632" t="s">
        <v>3197</v>
      </c>
      <c r="H188" s="632" t="s">
        <v>534</v>
      </c>
      <c r="I188" s="632" t="s">
        <v>3327</v>
      </c>
      <c r="J188" s="632" t="s">
        <v>3199</v>
      </c>
      <c r="K188" s="632" t="s">
        <v>832</v>
      </c>
      <c r="L188" s="633">
        <v>258.10000000000002</v>
      </c>
      <c r="M188" s="633">
        <v>258.10000000000002</v>
      </c>
      <c r="N188" s="632">
        <v>1</v>
      </c>
      <c r="O188" s="700">
        <v>0.5</v>
      </c>
      <c r="P188" s="633"/>
      <c r="Q188" s="656">
        <v>0</v>
      </c>
      <c r="R188" s="632"/>
      <c r="S188" s="656">
        <v>0</v>
      </c>
      <c r="T188" s="700"/>
      <c r="U188" s="682">
        <v>0</v>
      </c>
    </row>
    <row r="189" spans="1:21" ht="14.4" customHeight="1" x14ac:dyDescent="0.3">
      <c r="A189" s="631">
        <v>30</v>
      </c>
      <c r="B189" s="632" t="s">
        <v>533</v>
      </c>
      <c r="C189" s="632">
        <v>89301301</v>
      </c>
      <c r="D189" s="698" t="s">
        <v>3943</v>
      </c>
      <c r="E189" s="699" t="s">
        <v>3033</v>
      </c>
      <c r="F189" s="632" t="s">
        <v>3024</v>
      </c>
      <c r="G189" s="632" t="s">
        <v>3205</v>
      </c>
      <c r="H189" s="632" t="s">
        <v>534</v>
      </c>
      <c r="I189" s="632" t="s">
        <v>3328</v>
      </c>
      <c r="J189" s="632" t="s">
        <v>861</v>
      </c>
      <c r="K189" s="632" t="s">
        <v>3329</v>
      </c>
      <c r="L189" s="633">
        <v>0</v>
      </c>
      <c r="M189" s="633">
        <v>0</v>
      </c>
      <c r="N189" s="632">
        <v>1</v>
      </c>
      <c r="O189" s="700">
        <v>0.5</v>
      </c>
      <c r="P189" s="633"/>
      <c r="Q189" s="656"/>
      <c r="R189" s="632"/>
      <c r="S189" s="656">
        <v>0</v>
      </c>
      <c r="T189" s="700"/>
      <c r="U189" s="682">
        <v>0</v>
      </c>
    </row>
    <row r="190" spans="1:21" ht="14.4" customHeight="1" x14ac:dyDescent="0.3">
      <c r="A190" s="631">
        <v>30</v>
      </c>
      <c r="B190" s="632" t="s">
        <v>533</v>
      </c>
      <c r="C190" s="632">
        <v>89301301</v>
      </c>
      <c r="D190" s="698" t="s">
        <v>3943</v>
      </c>
      <c r="E190" s="699" t="s">
        <v>3033</v>
      </c>
      <c r="F190" s="632" t="s">
        <v>3024</v>
      </c>
      <c r="G190" s="632" t="s">
        <v>3209</v>
      </c>
      <c r="H190" s="632" t="s">
        <v>534</v>
      </c>
      <c r="I190" s="632" t="s">
        <v>3210</v>
      </c>
      <c r="J190" s="632" t="s">
        <v>899</v>
      </c>
      <c r="K190" s="632" t="s">
        <v>3211</v>
      </c>
      <c r="L190" s="633">
        <v>0</v>
      </c>
      <c r="M190" s="633">
        <v>0</v>
      </c>
      <c r="N190" s="632">
        <v>2</v>
      </c>
      <c r="O190" s="700">
        <v>1</v>
      </c>
      <c r="P190" s="633"/>
      <c r="Q190" s="656"/>
      <c r="R190" s="632"/>
      <c r="S190" s="656">
        <v>0</v>
      </c>
      <c r="T190" s="700"/>
      <c r="U190" s="682">
        <v>0</v>
      </c>
    </row>
    <row r="191" spans="1:21" ht="14.4" customHeight="1" x14ac:dyDescent="0.3">
      <c r="A191" s="631">
        <v>30</v>
      </c>
      <c r="B191" s="632" t="s">
        <v>533</v>
      </c>
      <c r="C191" s="632">
        <v>89301301</v>
      </c>
      <c r="D191" s="698" t="s">
        <v>3943</v>
      </c>
      <c r="E191" s="699" t="s">
        <v>3033</v>
      </c>
      <c r="F191" s="632" t="s">
        <v>3024</v>
      </c>
      <c r="G191" s="632" t="s">
        <v>3209</v>
      </c>
      <c r="H191" s="632" t="s">
        <v>534</v>
      </c>
      <c r="I191" s="632" t="s">
        <v>898</v>
      </c>
      <c r="J191" s="632" t="s">
        <v>899</v>
      </c>
      <c r="K191" s="632" t="s">
        <v>3043</v>
      </c>
      <c r="L191" s="633">
        <v>98.31</v>
      </c>
      <c r="M191" s="633">
        <v>196.62</v>
      </c>
      <c r="N191" s="632">
        <v>2</v>
      </c>
      <c r="O191" s="700">
        <v>1</v>
      </c>
      <c r="P191" s="633"/>
      <c r="Q191" s="656">
        <v>0</v>
      </c>
      <c r="R191" s="632"/>
      <c r="S191" s="656">
        <v>0</v>
      </c>
      <c r="T191" s="700"/>
      <c r="U191" s="682">
        <v>0</v>
      </c>
    </row>
    <row r="192" spans="1:21" ht="14.4" customHeight="1" x14ac:dyDescent="0.3">
      <c r="A192" s="631">
        <v>30</v>
      </c>
      <c r="B192" s="632" t="s">
        <v>533</v>
      </c>
      <c r="C192" s="632">
        <v>89301301</v>
      </c>
      <c r="D192" s="698" t="s">
        <v>3943</v>
      </c>
      <c r="E192" s="699" t="s">
        <v>3033</v>
      </c>
      <c r="F192" s="632" t="s">
        <v>3024</v>
      </c>
      <c r="G192" s="632" t="s">
        <v>3330</v>
      </c>
      <c r="H192" s="632" t="s">
        <v>2102</v>
      </c>
      <c r="I192" s="632" t="s">
        <v>2228</v>
      </c>
      <c r="J192" s="632" t="s">
        <v>2225</v>
      </c>
      <c r="K192" s="632" t="s">
        <v>2972</v>
      </c>
      <c r="L192" s="633">
        <v>98.23</v>
      </c>
      <c r="M192" s="633">
        <v>98.23</v>
      </c>
      <c r="N192" s="632">
        <v>1</v>
      </c>
      <c r="O192" s="700">
        <v>0.5</v>
      </c>
      <c r="P192" s="633"/>
      <c r="Q192" s="656">
        <v>0</v>
      </c>
      <c r="R192" s="632"/>
      <c r="S192" s="656">
        <v>0</v>
      </c>
      <c r="T192" s="700"/>
      <c r="U192" s="682">
        <v>0</v>
      </c>
    </row>
    <row r="193" spans="1:21" ht="14.4" customHeight="1" x14ac:dyDescent="0.3">
      <c r="A193" s="631">
        <v>30</v>
      </c>
      <c r="B193" s="632" t="s">
        <v>533</v>
      </c>
      <c r="C193" s="632">
        <v>89301301</v>
      </c>
      <c r="D193" s="698" t="s">
        <v>3943</v>
      </c>
      <c r="E193" s="699" t="s">
        <v>3033</v>
      </c>
      <c r="F193" s="632" t="s">
        <v>3024</v>
      </c>
      <c r="G193" s="632" t="s">
        <v>3212</v>
      </c>
      <c r="H193" s="632" t="s">
        <v>534</v>
      </c>
      <c r="I193" s="632" t="s">
        <v>1369</v>
      </c>
      <c r="J193" s="632" t="s">
        <v>1370</v>
      </c>
      <c r="K193" s="632" t="s">
        <v>1371</v>
      </c>
      <c r="L193" s="633">
        <v>20.329999999999998</v>
      </c>
      <c r="M193" s="633">
        <v>20.329999999999998</v>
      </c>
      <c r="N193" s="632">
        <v>1</v>
      </c>
      <c r="O193" s="700">
        <v>0.5</v>
      </c>
      <c r="P193" s="633"/>
      <c r="Q193" s="656">
        <v>0</v>
      </c>
      <c r="R193" s="632"/>
      <c r="S193" s="656">
        <v>0</v>
      </c>
      <c r="T193" s="700"/>
      <c r="U193" s="682">
        <v>0</v>
      </c>
    </row>
    <row r="194" spans="1:21" ht="14.4" customHeight="1" x14ac:dyDescent="0.3">
      <c r="A194" s="631">
        <v>30</v>
      </c>
      <c r="B194" s="632" t="s">
        <v>533</v>
      </c>
      <c r="C194" s="632">
        <v>89301301</v>
      </c>
      <c r="D194" s="698" t="s">
        <v>3943</v>
      </c>
      <c r="E194" s="699" t="s">
        <v>3033</v>
      </c>
      <c r="F194" s="632" t="s">
        <v>3024</v>
      </c>
      <c r="G194" s="632" t="s">
        <v>3212</v>
      </c>
      <c r="H194" s="632" t="s">
        <v>534</v>
      </c>
      <c r="I194" s="632" t="s">
        <v>1484</v>
      </c>
      <c r="J194" s="632" t="s">
        <v>1370</v>
      </c>
      <c r="K194" s="632" t="s">
        <v>1485</v>
      </c>
      <c r="L194" s="633">
        <v>40.64</v>
      </c>
      <c r="M194" s="633">
        <v>40.64</v>
      </c>
      <c r="N194" s="632">
        <v>1</v>
      </c>
      <c r="O194" s="700">
        <v>0.5</v>
      </c>
      <c r="P194" s="633"/>
      <c r="Q194" s="656">
        <v>0</v>
      </c>
      <c r="R194" s="632"/>
      <c r="S194" s="656">
        <v>0</v>
      </c>
      <c r="T194" s="700"/>
      <c r="U194" s="682">
        <v>0</v>
      </c>
    </row>
    <row r="195" spans="1:21" ht="14.4" customHeight="1" x14ac:dyDescent="0.3">
      <c r="A195" s="631">
        <v>30</v>
      </c>
      <c r="B195" s="632" t="s">
        <v>533</v>
      </c>
      <c r="C195" s="632">
        <v>89301301</v>
      </c>
      <c r="D195" s="698" t="s">
        <v>3943</v>
      </c>
      <c r="E195" s="699" t="s">
        <v>3033</v>
      </c>
      <c r="F195" s="632" t="s">
        <v>3024</v>
      </c>
      <c r="G195" s="632" t="s">
        <v>3212</v>
      </c>
      <c r="H195" s="632" t="s">
        <v>534</v>
      </c>
      <c r="I195" s="632" t="s">
        <v>1475</v>
      </c>
      <c r="J195" s="632" t="s">
        <v>1370</v>
      </c>
      <c r="K195" s="632" t="s">
        <v>1221</v>
      </c>
      <c r="L195" s="633">
        <v>60.97</v>
      </c>
      <c r="M195" s="633">
        <v>60.97</v>
      </c>
      <c r="N195" s="632">
        <v>1</v>
      </c>
      <c r="O195" s="700">
        <v>0.5</v>
      </c>
      <c r="P195" s="633"/>
      <c r="Q195" s="656">
        <v>0</v>
      </c>
      <c r="R195" s="632"/>
      <c r="S195" s="656">
        <v>0</v>
      </c>
      <c r="T195" s="700"/>
      <c r="U195" s="682">
        <v>0</v>
      </c>
    </row>
    <row r="196" spans="1:21" ht="14.4" customHeight="1" x14ac:dyDescent="0.3">
      <c r="A196" s="631">
        <v>30</v>
      </c>
      <c r="B196" s="632" t="s">
        <v>533</v>
      </c>
      <c r="C196" s="632">
        <v>89301301</v>
      </c>
      <c r="D196" s="698" t="s">
        <v>3943</v>
      </c>
      <c r="E196" s="699" t="s">
        <v>3033</v>
      </c>
      <c r="F196" s="632" t="s">
        <v>3024</v>
      </c>
      <c r="G196" s="632" t="s">
        <v>3212</v>
      </c>
      <c r="H196" s="632" t="s">
        <v>534</v>
      </c>
      <c r="I196" s="632" t="s">
        <v>1950</v>
      </c>
      <c r="J196" s="632" t="s">
        <v>1951</v>
      </c>
      <c r="K196" s="632" t="s">
        <v>1371</v>
      </c>
      <c r="L196" s="633">
        <v>47.72</v>
      </c>
      <c r="M196" s="633">
        <v>47.72</v>
      </c>
      <c r="N196" s="632">
        <v>1</v>
      </c>
      <c r="O196" s="700">
        <v>0.5</v>
      </c>
      <c r="P196" s="633"/>
      <c r="Q196" s="656">
        <v>0</v>
      </c>
      <c r="R196" s="632"/>
      <c r="S196" s="656">
        <v>0</v>
      </c>
      <c r="T196" s="700"/>
      <c r="U196" s="682">
        <v>0</v>
      </c>
    </row>
    <row r="197" spans="1:21" ht="14.4" customHeight="1" x14ac:dyDescent="0.3">
      <c r="A197" s="631">
        <v>30</v>
      </c>
      <c r="B197" s="632" t="s">
        <v>533</v>
      </c>
      <c r="C197" s="632">
        <v>89301301</v>
      </c>
      <c r="D197" s="698" t="s">
        <v>3943</v>
      </c>
      <c r="E197" s="699" t="s">
        <v>3033</v>
      </c>
      <c r="F197" s="632" t="s">
        <v>3024</v>
      </c>
      <c r="G197" s="632" t="s">
        <v>3216</v>
      </c>
      <c r="H197" s="632" t="s">
        <v>534</v>
      </c>
      <c r="I197" s="632" t="s">
        <v>3331</v>
      </c>
      <c r="J197" s="632" t="s">
        <v>3332</v>
      </c>
      <c r="K197" s="632" t="s">
        <v>3333</v>
      </c>
      <c r="L197" s="633">
        <v>157.01</v>
      </c>
      <c r="M197" s="633">
        <v>157.01</v>
      </c>
      <c r="N197" s="632">
        <v>1</v>
      </c>
      <c r="O197" s="700">
        <v>0.5</v>
      </c>
      <c r="P197" s="633"/>
      <c r="Q197" s="656">
        <v>0</v>
      </c>
      <c r="R197" s="632"/>
      <c r="S197" s="656">
        <v>0</v>
      </c>
      <c r="T197" s="700"/>
      <c r="U197" s="682">
        <v>0</v>
      </c>
    </row>
    <row r="198" spans="1:21" ht="14.4" customHeight="1" x14ac:dyDescent="0.3">
      <c r="A198" s="631">
        <v>30</v>
      </c>
      <c r="B198" s="632" t="s">
        <v>533</v>
      </c>
      <c r="C198" s="632">
        <v>89301301</v>
      </c>
      <c r="D198" s="698" t="s">
        <v>3943</v>
      </c>
      <c r="E198" s="699" t="s">
        <v>3033</v>
      </c>
      <c r="F198" s="632" t="s">
        <v>3024</v>
      </c>
      <c r="G198" s="632" t="s">
        <v>3221</v>
      </c>
      <c r="H198" s="632" t="s">
        <v>534</v>
      </c>
      <c r="I198" s="632" t="s">
        <v>1275</v>
      </c>
      <c r="J198" s="632" t="s">
        <v>1276</v>
      </c>
      <c r="K198" s="632" t="s">
        <v>1221</v>
      </c>
      <c r="L198" s="633">
        <v>0</v>
      </c>
      <c r="M198" s="633">
        <v>0</v>
      </c>
      <c r="N198" s="632">
        <v>2</v>
      </c>
      <c r="O198" s="700">
        <v>1</v>
      </c>
      <c r="P198" s="633"/>
      <c r="Q198" s="656"/>
      <c r="R198" s="632"/>
      <c r="S198" s="656">
        <v>0</v>
      </c>
      <c r="T198" s="700"/>
      <c r="U198" s="682">
        <v>0</v>
      </c>
    </row>
    <row r="199" spans="1:21" ht="14.4" customHeight="1" x14ac:dyDescent="0.3">
      <c r="A199" s="631">
        <v>30</v>
      </c>
      <c r="B199" s="632" t="s">
        <v>533</v>
      </c>
      <c r="C199" s="632">
        <v>89301301</v>
      </c>
      <c r="D199" s="698" t="s">
        <v>3943</v>
      </c>
      <c r="E199" s="699" t="s">
        <v>3033</v>
      </c>
      <c r="F199" s="632" t="s">
        <v>3024</v>
      </c>
      <c r="G199" s="632" t="s">
        <v>3221</v>
      </c>
      <c r="H199" s="632" t="s">
        <v>534</v>
      </c>
      <c r="I199" s="632" t="s">
        <v>1730</v>
      </c>
      <c r="J199" s="632" t="s">
        <v>3223</v>
      </c>
      <c r="K199" s="632" t="s">
        <v>3225</v>
      </c>
      <c r="L199" s="633">
        <v>0</v>
      </c>
      <c r="M199" s="633">
        <v>0</v>
      </c>
      <c r="N199" s="632">
        <v>1</v>
      </c>
      <c r="O199" s="700">
        <v>0.5</v>
      </c>
      <c r="P199" s="633"/>
      <c r="Q199" s="656"/>
      <c r="R199" s="632"/>
      <c r="S199" s="656">
        <v>0</v>
      </c>
      <c r="T199" s="700"/>
      <c r="U199" s="682">
        <v>0</v>
      </c>
    </row>
    <row r="200" spans="1:21" ht="14.4" customHeight="1" x14ac:dyDescent="0.3">
      <c r="A200" s="631">
        <v>30</v>
      </c>
      <c r="B200" s="632" t="s">
        <v>533</v>
      </c>
      <c r="C200" s="632">
        <v>89301301</v>
      </c>
      <c r="D200" s="698" t="s">
        <v>3943</v>
      </c>
      <c r="E200" s="699" t="s">
        <v>3033</v>
      </c>
      <c r="F200" s="632" t="s">
        <v>3024</v>
      </c>
      <c r="G200" s="632" t="s">
        <v>3226</v>
      </c>
      <c r="H200" s="632" t="s">
        <v>534</v>
      </c>
      <c r="I200" s="632" t="s">
        <v>3334</v>
      </c>
      <c r="J200" s="632" t="s">
        <v>3335</v>
      </c>
      <c r="K200" s="632" t="s">
        <v>2895</v>
      </c>
      <c r="L200" s="633">
        <v>0</v>
      </c>
      <c r="M200" s="633">
        <v>0</v>
      </c>
      <c r="N200" s="632">
        <v>1</v>
      </c>
      <c r="O200" s="700">
        <v>0.5</v>
      </c>
      <c r="P200" s="633"/>
      <c r="Q200" s="656"/>
      <c r="R200" s="632"/>
      <c r="S200" s="656">
        <v>0</v>
      </c>
      <c r="T200" s="700"/>
      <c r="U200" s="682">
        <v>0</v>
      </c>
    </row>
    <row r="201" spans="1:21" ht="14.4" customHeight="1" x14ac:dyDescent="0.3">
      <c r="A201" s="631">
        <v>30</v>
      </c>
      <c r="B201" s="632" t="s">
        <v>533</v>
      </c>
      <c r="C201" s="632">
        <v>89301301</v>
      </c>
      <c r="D201" s="698" t="s">
        <v>3943</v>
      </c>
      <c r="E201" s="699" t="s">
        <v>3033</v>
      </c>
      <c r="F201" s="632" t="s">
        <v>3024</v>
      </c>
      <c r="G201" s="632" t="s">
        <v>3232</v>
      </c>
      <c r="H201" s="632" t="s">
        <v>2102</v>
      </c>
      <c r="I201" s="632" t="s">
        <v>2366</v>
      </c>
      <c r="J201" s="632" t="s">
        <v>2872</v>
      </c>
      <c r="K201" s="632" t="s">
        <v>2873</v>
      </c>
      <c r="L201" s="633">
        <v>156.25</v>
      </c>
      <c r="M201" s="633">
        <v>156.25</v>
      </c>
      <c r="N201" s="632">
        <v>1</v>
      </c>
      <c r="O201" s="700">
        <v>0.5</v>
      </c>
      <c r="P201" s="633"/>
      <c r="Q201" s="656">
        <v>0</v>
      </c>
      <c r="R201" s="632"/>
      <c r="S201" s="656">
        <v>0</v>
      </c>
      <c r="T201" s="700"/>
      <c r="U201" s="682">
        <v>0</v>
      </c>
    </row>
    <row r="202" spans="1:21" ht="14.4" customHeight="1" x14ac:dyDescent="0.3">
      <c r="A202" s="631">
        <v>30</v>
      </c>
      <c r="B202" s="632" t="s">
        <v>533</v>
      </c>
      <c r="C202" s="632">
        <v>89301301</v>
      </c>
      <c r="D202" s="698" t="s">
        <v>3943</v>
      </c>
      <c r="E202" s="699" t="s">
        <v>3033</v>
      </c>
      <c r="F202" s="632" t="s">
        <v>3024</v>
      </c>
      <c r="G202" s="632" t="s">
        <v>3232</v>
      </c>
      <c r="H202" s="632" t="s">
        <v>2102</v>
      </c>
      <c r="I202" s="632" t="s">
        <v>2366</v>
      </c>
      <c r="J202" s="632" t="s">
        <v>2872</v>
      </c>
      <c r="K202" s="632" t="s">
        <v>2873</v>
      </c>
      <c r="L202" s="633">
        <v>126.09</v>
      </c>
      <c r="M202" s="633">
        <v>252.18</v>
      </c>
      <c r="N202" s="632">
        <v>2</v>
      </c>
      <c r="O202" s="700">
        <v>1</v>
      </c>
      <c r="P202" s="633"/>
      <c r="Q202" s="656">
        <v>0</v>
      </c>
      <c r="R202" s="632"/>
      <c r="S202" s="656">
        <v>0</v>
      </c>
      <c r="T202" s="700"/>
      <c r="U202" s="682">
        <v>0</v>
      </c>
    </row>
    <row r="203" spans="1:21" ht="14.4" customHeight="1" x14ac:dyDescent="0.3">
      <c r="A203" s="631">
        <v>30</v>
      </c>
      <c r="B203" s="632" t="s">
        <v>533</v>
      </c>
      <c r="C203" s="632">
        <v>89301301</v>
      </c>
      <c r="D203" s="698" t="s">
        <v>3943</v>
      </c>
      <c r="E203" s="699" t="s">
        <v>3033</v>
      </c>
      <c r="F203" s="632" t="s">
        <v>3024</v>
      </c>
      <c r="G203" s="632" t="s">
        <v>3232</v>
      </c>
      <c r="H203" s="632" t="s">
        <v>2102</v>
      </c>
      <c r="I203" s="632" t="s">
        <v>2277</v>
      </c>
      <c r="J203" s="632" t="s">
        <v>2874</v>
      </c>
      <c r="K203" s="632" t="s">
        <v>1258</v>
      </c>
      <c r="L203" s="633">
        <v>193.14</v>
      </c>
      <c r="M203" s="633">
        <v>193.14</v>
      </c>
      <c r="N203" s="632">
        <v>1</v>
      </c>
      <c r="O203" s="700">
        <v>0.5</v>
      </c>
      <c r="P203" s="633"/>
      <c r="Q203" s="656">
        <v>0</v>
      </c>
      <c r="R203" s="632"/>
      <c r="S203" s="656">
        <v>0</v>
      </c>
      <c r="T203" s="700"/>
      <c r="U203" s="682">
        <v>0</v>
      </c>
    </row>
    <row r="204" spans="1:21" ht="14.4" customHeight="1" x14ac:dyDescent="0.3">
      <c r="A204" s="631">
        <v>30</v>
      </c>
      <c r="B204" s="632" t="s">
        <v>533</v>
      </c>
      <c r="C204" s="632">
        <v>89301301</v>
      </c>
      <c r="D204" s="698" t="s">
        <v>3943</v>
      </c>
      <c r="E204" s="699" t="s">
        <v>3033</v>
      </c>
      <c r="F204" s="632" t="s">
        <v>3024</v>
      </c>
      <c r="G204" s="632" t="s">
        <v>3336</v>
      </c>
      <c r="H204" s="632" t="s">
        <v>534</v>
      </c>
      <c r="I204" s="632" t="s">
        <v>3337</v>
      </c>
      <c r="J204" s="632" t="s">
        <v>2007</v>
      </c>
      <c r="K204" s="632" t="s">
        <v>1117</v>
      </c>
      <c r="L204" s="633">
        <v>0</v>
      </c>
      <c r="M204" s="633">
        <v>0</v>
      </c>
      <c r="N204" s="632">
        <v>4</v>
      </c>
      <c r="O204" s="700">
        <v>2</v>
      </c>
      <c r="P204" s="633"/>
      <c r="Q204" s="656"/>
      <c r="R204" s="632"/>
      <c r="S204" s="656">
        <v>0</v>
      </c>
      <c r="T204" s="700"/>
      <c r="U204" s="682">
        <v>0</v>
      </c>
    </row>
    <row r="205" spans="1:21" ht="14.4" customHeight="1" x14ac:dyDescent="0.3">
      <c r="A205" s="631">
        <v>30</v>
      </c>
      <c r="B205" s="632" t="s">
        <v>533</v>
      </c>
      <c r="C205" s="632">
        <v>89301301</v>
      </c>
      <c r="D205" s="698" t="s">
        <v>3943</v>
      </c>
      <c r="E205" s="699" t="s">
        <v>3034</v>
      </c>
      <c r="F205" s="632" t="s">
        <v>3024</v>
      </c>
      <c r="G205" s="632" t="s">
        <v>3338</v>
      </c>
      <c r="H205" s="632" t="s">
        <v>534</v>
      </c>
      <c r="I205" s="632" t="s">
        <v>1037</v>
      </c>
      <c r="J205" s="632" t="s">
        <v>3339</v>
      </c>
      <c r="K205" s="632" t="s">
        <v>3340</v>
      </c>
      <c r="L205" s="633">
        <v>44.89</v>
      </c>
      <c r="M205" s="633">
        <v>44.89</v>
      </c>
      <c r="N205" s="632">
        <v>1</v>
      </c>
      <c r="O205" s="700">
        <v>0.5</v>
      </c>
      <c r="P205" s="633"/>
      <c r="Q205" s="656">
        <v>0</v>
      </c>
      <c r="R205" s="632"/>
      <c r="S205" s="656">
        <v>0</v>
      </c>
      <c r="T205" s="700"/>
      <c r="U205" s="682">
        <v>0</v>
      </c>
    </row>
    <row r="206" spans="1:21" ht="14.4" customHeight="1" x14ac:dyDescent="0.3">
      <c r="A206" s="631">
        <v>30</v>
      </c>
      <c r="B206" s="632" t="s">
        <v>533</v>
      </c>
      <c r="C206" s="632">
        <v>89301301</v>
      </c>
      <c r="D206" s="698" t="s">
        <v>3943</v>
      </c>
      <c r="E206" s="699" t="s">
        <v>3034</v>
      </c>
      <c r="F206" s="632" t="s">
        <v>3024</v>
      </c>
      <c r="G206" s="632" t="s">
        <v>3039</v>
      </c>
      <c r="H206" s="632" t="s">
        <v>534</v>
      </c>
      <c r="I206" s="632" t="s">
        <v>3341</v>
      </c>
      <c r="J206" s="632" t="s">
        <v>1235</v>
      </c>
      <c r="K206" s="632" t="s">
        <v>3043</v>
      </c>
      <c r="L206" s="633">
        <v>0</v>
      </c>
      <c r="M206" s="633">
        <v>0</v>
      </c>
      <c r="N206" s="632">
        <v>1</v>
      </c>
      <c r="O206" s="700">
        <v>0.5</v>
      </c>
      <c r="P206" s="633"/>
      <c r="Q206" s="656"/>
      <c r="R206" s="632"/>
      <c r="S206" s="656">
        <v>0</v>
      </c>
      <c r="T206" s="700"/>
      <c r="U206" s="682">
        <v>0</v>
      </c>
    </row>
    <row r="207" spans="1:21" ht="14.4" customHeight="1" x14ac:dyDescent="0.3">
      <c r="A207" s="631">
        <v>30</v>
      </c>
      <c r="B207" s="632" t="s">
        <v>533</v>
      </c>
      <c r="C207" s="632">
        <v>89301301</v>
      </c>
      <c r="D207" s="698" t="s">
        <v>3943</v>
      </c>
      <c r="E207" s="699" t="s">
        <v>3034</v>
      </c>
      <c r="F207" s="632" t="s">
        <v>3024</v>
      </c>
      <c r="G207" s="632" t="s">
        <v>3039</v>
      </c>
      <c r="H207" s="632" t="s">
        <v>534</v>
      </c>
      <c r="I207" s="632" t="s">
        <v>3041</v>
      </c>
      <c r="J207" s="632" t="s">
        <v>3042</v>
      </c>
      <c r="K207" s="632" t="s">
        <v>3043</v>
      </c>
      <c r="L207" s="633">
        <v>47.63</v>
      </c>
      <c r="M207" s="633">
        <v>47.63</v>
      </c>
      <c r="N207" s="632">
        <v>1</v>
      </c>
      <c r="O207" s="700">
        <v>0.5</v>
      </c>
      <c r="P207" s="633"/>
      <c r="Q207" s="656">
        <v>0</v>
      </c>
      <c r="R207" s="632"/>
      <c r="S207" s="656">
        <v>0</v>
      </c>
      <c r="T207" s="700"/>
      <c r="U207" s="682">
        <v>0</v>
      </c>
    </row>
    <row r="208" spans="1:21" ht="14.4" customHeight="1" x14ac:dyDescent="0.3">
      <c r="A208" s="631">
        <v>30</v>
      </c>
      <c r="B208" s="632" t="s">
        <v>533</v>
      </c>
      <c r="C208" s="632">
        <v>89301301</v>
      </c>
      <c r="D208" s="698" t="s">
        <v>3943</v>
      </c>
      <c r="E208" s="699" t="s">
        <v>3034</v>
      </c>
      <c r="F208" s="632" t="s">
        <v>3024</v>
      </c>
      <c r="G208" s="632" t="s">
        <v>3044</v>
      </c>
      <c r="H208" s="632" t="s">
        <v>2102</v>
      </c>
      <c r="I208" s="632" t="s">
        <v>2260</v>
      </c>
      <c r="J208" s="632" t="s">
        <v>2990</v>
      </c>
      <c r="K208" s="632" t="s">
        <v>2991</v>
      </c>
      <c r="L208" s="633">
        <v>6.98</v>
      </c>
      <c r="M208" s="633">
        <v>13.96</v>
      </c>
      <c r="N208" s="632">
        <v>2</v>
      </c>
      <c r="O208" s="700">
        <v>1</v>
      </c>
      <c r="P208" s="633"/>
      <c r="Q208" s="656">
        <v>0</v>
      </c>
      <c r="R208" s="632"/>
      <c r="S208" s="656">
        <v>0</v>
      </c>
      <c r="T208" s="700"/>
      <c r="U208" s="682">
        <v>0</v>
      </c>
    </row>
    <row r="209" spans="1:21" ht="14.4" customHeight="1" x14ac:dyDescent="0.3">
      <c r="A209" s="631">
        <v>30</v>
      </c>
      <c r="B209" s="632" t="s">
        <v>533</v>
      </c>
      <c r="C209" s="632">
        <v>89301301</v>
      </c>
      <c r="D209" s="698" t="s">
        <v>3943</v>
      </c>
      <c r="E209" s="699" t="s">
        <v>3034</v>
      </c>
      <c r="F209" s="632" t="s">
        <v>3024</v>
      </c>
      <c r="G209" s="632" t="s">
        <v>3342</v>
      </c>
      <c r="H209" s="632" t="s">
        <v>534</v>
      </c>
      <c r="I209" s="632" t="s">
        <v>3343</v>
      </c>
      <c r="J209" s="632" t="s">
        <v>1172</v>
      </c>
      <c r="K209" s="632" t="s">
        <v>3344</v>
      </c>
      <c r="L209" s="633">
        <v>0</v>
      </c>
      <c r="M209" s="633">
        <v>0</v>
      </c>
      <c r="N209" s="632">
        <v>1</v>
      </c>
      <c r="O209" s="700">
        <v>0.5</v>
      </c>
      <c r="P209" s="633"/>
      <c r="Q209" s="656"/>
      <c r="R209" s="632"/>
      <c r="S209" s="656">
        <v>0</v>
      </c>
      <c r="T209" s="700"/>
      <c r="U209" s="682">
        <v>0</v>
      </c>
    </row>
    <row r="210" spans="1:21" ht="14.4" customHeight="1" x14ac:dyDescent="0.3">
      <c r="A210" s="631">
        <v>30</v>
      </c>
      <c r="B210" s="632" t="s">
        <v>533</v>
      </c>
      <c r="C210" s="632">
        <v>89301301</v>
      </c>
      <c r="D210" s="698" t="s">
        <v>3943</v>
      </c>
      <c r="E210" s="699" t="s">
        <v>3034</v>
      </c>
      <c r="F210" s="632" t="s">
        <v>3024</v>
      </c>
      <c r="G210" s="632" t="s">
        <v>3045</v>
      </c>
      <c r="H210" s="632" t="s">
        <v>2102</v>
      </c>
      <c r="I210" s="632" t="s">
        <v>2123</v>
      </c>
      <c r="J210" s="632" t="s">
        <v>2124</v>
      </c>
      <c r="K210" s="632" t="s">
        <v>2883</v>
      </c>
      <c r="L210" s="633">
        <v>75.28</v>
      </c>
      <c r="M210" s="633">
        <v>150.56</v>
      </c>
      <c r="N210" s="632">
        <v>2</v>
      </c>
      <c r="O210" s="700">
        <v>1</v>
      </c>
      <c r="P210" s="633"/>
      <c r="Q210" s="656">
        <v>0</v>
      </c>
      <c r="R210" s="632"/>
      <c r="S210" s="656">
        <v>0</v>
      </c>
      <c r="T210" s="700"/>
      <c r="U210" s="682">
        <v>0</v>
      </c>
    </row>
    <row r="211" spans="1:21" ht="14.4" customHeight="1" x14ac:dyDescent="0.3">
      <c r="A211" s="631">
        <v>30</v>
      </c>
      <c r="B211" s="632" t="s">
        <v>533</v>
      </c>
      <c r="C211" s="632">
        <v>89301301</v>
      </c>
      <c r="D211" s="698" t="s">
        <v>3943</v>
      </c>
      <c r="E211" s="699" t="s">
        <v>3034</v>
      </c>
      <c r="F211" s="632" t="s">
        <v>3024</v>
      </c>
      <c r="G211" s="632" t="s">
        <v>3046</v>
      </c>
      <c r="H211" s="632" t="s">
        <v>534</v>
      </c>
      <c r="I211" s="632" t="s">
        <v>3048</v>
      </c>
      <c r="J211" s="632" t="s">
        <v>1257</v>
      </c>
      <c r="K211" s="632" t="s">
        <v>1261</v>
      </c>
      <c r="L211" s="633">
        <v>0</v>
      </c>
      <c r="M211" s="633">
        <v>0</v>
      </c>
      <c r="N211" s="632">
        <v>2</v>
      </c>
      <c r="O211" s="700">
        <v>1</v>
      </c>
      <c r="P211" s="633"/>
      <c r="Q211" s="656"/>
      <c r="R211" s="632"/>
      <c r="S211" s="656">
        <v>0</v>
      </c>
      <c r="T211" s="700"/>
      <c r="U211" s="682">
        <v>0</v>
      </c>
    </row>
    <row r="212" spans="1:21" ht="14.4" customHeight="1" x14ac:dyDescent="0.3">
      <c r="A212" s="631">
        <v>30</v>
      </c>
      <c r="B212" s="632" t="s">
        <v>533</v>
      </c>
      <c r="C212" s="632">
        <v>89301301</v>
      </c>
      <c r="D212" s="698" t="s">
        <v>3943</v>
      </c>
      <c r="E212" s="699" t="s">
        <v>3034</v>
      </c>
      <c r="F212" s="632" t="s">
        <v>3024</v>
      </c>
      <c r="G212" s="632" t="s">
        <v>3345</v>
      </c>
      <c r="H212" s="632" t="s">
        <v>534</v>
      </c>
      <c r="I212" s="632" t="s">
        <v>1839</v>
      </c>
      <c r="J212" s="632" t="s">
        <v>1840</v>
      </c>
      <c r="K212" s="632" t="s">
        <v>1841</v>
      </c>
      <c r="L212" s="633">
        <v>33.72</v>
      </c>
      <c r="M212" s="633">
        <v>33.72</v>
      </c>
      <c r="N212" s="632">
        <v>1</v>
      </c>
      <c r="O212" s="700">
        <v>0.5</v>
      </c>
      <c r="P212" s="633"/>
      <c r="Q212" s="656">
        <v>0</v>
      </c>
      <c r="R212" s="632"/>
      <c r="S212" s="656">
        <v>0</v>
      </c>
      <c r="T212" s="700"/>
      <c r="U212" s="682">
        <v>0</v>
      </c>
    </row>
    <row r="213" spans="1:21" ht="14.4" customHeight="1" x14ac:dyDescent="0.3">
      <c r="A213" s="631">
        <v>30</v>
      </c>
      <c r="B213" s="632" t="s">
        <v>533</v>
      </c>
      <c r="C213" s="632">
        <v>89301301</v>
      </c>
      <c r="D213" s="698" t="s">
        <v>3943</v>
      </c>
      <c r="E213" s="699" t="s">
        <v>3034</v>
      </c>
      <c r="F213" s="632" t="s">
        <v>3024</v>
      </c>
      <c r="G213" s="632" t="s">
        <v>3050</v>
      </c>
      <c r="H213" s="632" t="s">
        <v>2102</v>
      </c>
      <c r="I213" s="632" t="s">
        <v>3346</v>
      </c>
      <c r="J213" s="632" t="s">
        <v>3347</v>
      </c>
      <c r="K213" s="632" t="s">
        <v>1194</v>
      </c>
      <c r="L213" s="633">
        <v>130.59</v>
      </c>
      <c r="M213" s="633">
        <v>130.59</v>
      </c>
      <c r="N213" s="632">
        <v>1</v>
      </c>
      <c r="O213" s="700">
        <v>0.5</v>
      </c>
      <c r="P213" s="633"/>
      <c r="Q213" s="656">
        <v>0</v>
      </c>
      <c r="R213" s="632"/>
      <c r="S213" s="656">
        <v>0</v>
      </c>
      <c r="T213" s="700"/>
      <c r="U213" s="682">
        <v>0</v>
      </c>
    </row>
    <row r="214" spans="1:21" ht="14.4" customHeight="1" x14ac:dyDescent="0.3">
      <c r="A214" s="631">
        <v>30</v>
      </c>
      <c r="B214" s="632" t="s">
        <v>533</v>
      </c>
      <c r="C214" s="632">
        <v>89301301</v>
      </c>
      <c r="D214" s="698" t="s">
        <v>3943</v>
      </c>
      <c r="E214" s="699" t="s">
        <v>3034</v>
      </c>
      <c r="F214" s="632" t="s">
        <v>3024</v>
      </c>
      <c r="G214" s="632" t="s">
        <v>3050</v>
      </c>
      <c r="H214" s="632" t="s">
        <v>2102</v>
      </c>
      <c r="I214" s="632" t="s">
        <v>3348</v>
      </c>
      <c r="J214" s="632" t="s">
        <v>3349</v>
      </c>
      <c r="K214" s="632" t="s">
        <v>2914</v>
      </c>
      <c r="L214" s="633">
        <v>201.88</v>
      </c>
      <c r="M214" s="633">
        <v>201.88</v>
      </c>
      <c r="N214" s="632">
        <v>1</v>
      </c>
      <c r="O214" s="700">
        <v>0.5</v>
      </c>
      <c r="P214" s="633"/>
      <c r="Q214" s="656">
        <v>0</v>
      </c>
      <c r="R214" s="632"/>
      <c r="S214" s="656">
        <v>0</v>
      </c>
      <c r="T214" s="700"/>
      <c r="U214" s="682">
        <v>0</v>
      </c>
    </row>
    <row r="215" spans="1:21" ht="14.4" customHeight="1" x14ac:dyDescent="0.3">
      <c r="A215" s="631">
        <v>30</v>
      </c>
      <c r="B215" s="632" t="s">
        <v>533</v>
      </c>
      <c r="C215" s="632">
        <v>89301301</v>
      </c>
      <c r="D215" s="698" t="s">
        <v>3943</v>
      </c>
      <c r="E215" s="699" t="s">
        <v>3034</v>
      </c>
      <c r="F215" s="632" t="s">
        <v>3024</v>
      </c>
      <c r="G215" s="632" t="s">
        <v>3050</v>
      </c>
      <c r="H215" s="632" t="s">
        <v>2102</v>
      </c>
      <c r="I215" s="632" t="s">
        <v>2269</v>
      </c>
      <c r="J215" s="632" t="s">
        <v>2274</v>
      </c>
      <c r="K215" s="632" t="s">
        <v>1194</v>
      </c>
      <c r="L215" s="633">
        <v>130.59</v>
      </c>
      <c r="M215" s="633">
        <v>261.18</v>
      </c>
      <c r="N215" s="632">
        <v>2</v>
      </c>
      <c r="O215" s="700">
        <v>1</v>
      </c>
      <c r="P215" s="633"/>
      <c r="Q215" s="656">
        <v>0</v>
      </c>
      <c r="R215" s="632"/>
      <c r="S215" s="656">
        <v>0</v>
      </c>
      <c r="T215" s="700"/>
      <c r="U215" s="682">
        <v>0</v>
      </c>
    </row>
    <row r="216" spans="1:21" ht="14.4" customHeight="1" x14ac:dyDescent="0.3">
      <c r="A216" s="631">
        <v>30</v>
      </c>
      <c r="B216" s="632" t="s">
        <v>533</v>
      </c>
      <c r="C216" s="632">
        <v>89301301</v>
      </c>
      <c r="D216" s="698" t="s">
        <v>3943</v>
      </c>
      <c r="E216" s="699" t="s">
        <v>3034</v>
      </c>
      <c r="F216" s="632" t="s">
        <v>3024</v>
      </c>
      <c r="G216" s="632" t="s">
        <v>3050</v>
      </c>
      <c r="H216" s="632" t="s">
        <v>2102</v>
      </c>
      <c r="I216" s="632" t="s">
        <v>3350</v>
      </c>
      <c r="J216" s="632" t="s">
        <v>2377</v>
      </c>
      <c r="K216" s="632" t="s">
        <v>2378</v>
      </c>
      <c r="L216" s="633">
        <v>312.54000000000002</v>
      </c>
      <c r="M216" s="633">
        <v>312.54000000000002</v>
      </c>
      <c r="N216" s="632">
        <v>1</v>
      </c>
      <c r="O216" s="700">
        <v>0.5</v>
      </c>
      <c r="P216" s="633"/>
      <c r="Q216" s="656">
        <v>0</v>
      </c>
      <c r="R216" s="632"/>
      <c r="S216" s="656">
        <v>0</v>
      </c>
      <c r="T216" s="700"/>
      <c r="U216" s="682">
        <v>0</v>
      </c>
    </row>
    <row r="217" spans="1:21" ht="14.4" customHeight="1" x14ac:dyDescent="0.3">
      <c r="A217" s="631">
        <v>30</v>
      </c>
      <c r="B217" s="632" t="s">
        <v>533</v>
      </c>
      <c r="C217" s="632">
        <v>89301301</v>
      </c>
      <c r="D217" s="698" t="s">
        <v>3943</v>
      </c>
      <c r="E217" s="699" t="s">
        <v>3034</v>
      </c>
      <c r="F217" s="632" t="s">
        <v>3024</v>
      </c>
      <c r="G217" s="632" t="s">
        <v>3053</v>
      </c>
      <c r="H217" s="632" t="s">
        <v>534</v>
      </c>
      <c r="I217" s="632" t="s">
        <v>1809</v>
      </c>
      <c r="J217" s="632" t="s">
        <v>3054</v>
      </c>
      <c r="K217" s="632" t="s">
        <v>3055</v>
      </c>
      <c r="L217" s="633">
        <v>97.42</v>
      </c>
      <c r="M217" s="633">
        <v>97.42</v>
      </c>
      <c r="N217" s="632">
        <v>1</v>
      </c>
      <c r="O217" s="700">
        <v>0.5</v>
      </c>
      <c r="P217" s="633"/>
      <c r="Q217" s="656">
        <v>0</v>
      </c>
      <c r="R217" s="632"/>
      <c r="S217" s="656">
        <v>0</v>
      </c>
      <c r="T217" s="700"/>
      <c r="U217" s="682">
        <v>0</v>
      </c>
    </row>
    <row r="218" spans="1:21" ht="14.4" customHeight="1" x14ac:dyDescent="0.3">
      <c r="A218" s="631">
        <v>30</v>
      </c>
      <c r="B218" s="632" t="s">
        <v>533</v>
      </c>
      <c r="C218" s="632">
        <v>89301301</v>
      </c>
      <c r="D218" s="698" t="s">
        <v>3943</v>
      </c>
      <c r="E218" s="699" t="s">
        <v>3034</v>
      </c>
      <c r="F218" s="632" t="s">
        <v>3024</v>
      </c>
      <c r="G218" s="632" t="s">
        <v>3056</v>
      </c>
      <c r="H218" s="632" t="s">
        <v>2102</v>
      </c>
      <c r="I218" s="632" t="s">
        <v>2199</v>
      </c>
      <c r="J218" s="632" t="s">
        <v>2200</v>
      </c>
      <c r="K218" s="632" t="s">
        <v>2201</v>
      </c>
      <c r="L218" s="633">
        <v>41.89</v>
      </c>
      <c r="M218" s="633">
        <v>83.78</v>
      </c>
      <c r="N218" s="632">
        <v>2</v>
      </c>
      <c r="O218" s="700">
        <v>1</v>
      </c>
      <c r="P218" s="633"/>
      <c r="Q218" s="656">
        <v>0</v>
      </c>
      <c r="R218" s="632"/>
      <c r="S218" s="656">
        <v>0</v>
      </c>
      <c r="T218" s="700"/>
      <c r="U218" s="682">
        <v>0</v>
      </c>
    </row>
    <row r="219" spans="1:21" ht="14.4" customHeight="1" x14ac:dyDescent="0.3">
      <c r="A219" s="631">
        <v>30</v>
      </c>
      <c r="B219" s="632" t="s">
        <v>533</v>
      </c>
      <c r="C219" s="632">
        <v>89301301</v>
      </c>
      <c r="D219" s="698" t="s">
        <v>3943</v>
      </c>
      <c r="E219" s="699" t="s">
        <v>3034</v>
      </c>
      <c r="F219" s="632" t="s">
        <v>3024</v>
      </c>
      <c r="G219" s="632" t="s">
        <v>3060</v>
      </c>
      <c r="H219" s="632" t="s">
        <v>2102</v>
      </c>
      <c r="I219" s="632" t="s">
        <v>2186</v>
      </c>
      <c r="J219" s="632" t="s">
        <v>2187</v>
      </c>
      <c r="K219" s="632" t="s">
        <v>1181</v>
      </c>
      <c r="L219" s="633">
        <v>44.89</v>
      </c>
      <c r="M219" s="633">
        <v>89.78</v>
      </c>
      <c r="N219" s="632">
        <v>2</v>
      </c>
      <c r="O219" s="700">
        <v>1</v>
      </c>
      <c r="P219" s="633"/>
      <c r="Q219" s="656">
        <v>0</v>
      </c>
      <c r="R219" s="632"/>
      <c r="S219" s="656">
        <v>0</v>
      </c>
      <c r="T219" s="700"/>
      <c r="U219" s="682">
        <v>0</v>
      </c>
    </row>
    <row r="220" spans="1:21" ht="14.4" customHeight="1" x14ac:dyDescent="0.3">
      <c r="A220" s="631">
        <v>30</v>
      </c>
      <c r="B220" s="632" t="s">
        <v>533</v>
      </c>
      <c r="C220" s="632">
        <v>89301301</v>
      </c>
      <c r="D220" s="698" t="s">
        <v>3943</v>
      </c>
      <c r="E220" s="699" t="s">
        <v>3034</v>
      </c>
      <c r="F220" s="632" t="s">
        <v>3024</v>
      </c>
      <c r="G220" s="632" t="s">
        <v>3068</v>
      </c>
      <c r="H220" s="632" t="s">
        <v>2102</v>
      </c>
      <c r="I220" s="632" t="s">
        <v>3351</v>
      </c>
      <c r="J220" s="632" t="s">
        <v>2114</v>
      </c>
      <c r="K220" s="632" t="s">
        <v>1117</v>
      </c>
      <c r="L220" s="633">
        <v>0</v>
      </c>
      <c r="M220" s="633">
        <v>0</v>
      </c>
      <c r="N220" s="632">
        <v>1</v>
      </c>
      <c r="O220" s="700">
        <v>0.5</v>
      </c>
      <c r="P220" s="633"/>
      <c r="Q220" s="656"/>
      <c r="R220" s="632"/>
      <c r="S220" s="656">
        <v>0</v>
      </c>
      <c r="T220" s="700"/>
      <c r="U220" s="682">
        <v>0</v>
      </c>
    </row>
    <row r="221" spans="1:21" ht="14.4" customHeight="1" x14ac:dyDescent="0.3">
      <c r="A221" s="631">
        <v>30</v>
      </c>
      <c r="B221" s="632" t="s">
        <v>533</v>
      </c>
      <c r="C221" s="632">
        <v>89301301</v>
      </c>
      <c r="D221" s="698" t="s">
        <v>3943</v>
      </c>
      <c r="E221" s="699" t="s">
        <v>3034</v>
      </c>
      <c r="F221" s="632" t="s">
        <v>3024</v>
      </c>
      <c r="G221" s="632" t="s">
        <v>3352</v>
      </c>
      <c r="H221" s="632" t="s">
        <v>534</v>
      </c>
      <c r="I221" s="632" t="s">
        <v>1416</v>
      </c>
      <c r="J221" s="632" t="s">
        <v>816</v>
      </c>
      <c r="K221" s="632" t="s">
        <v>3353</v>
      </c>
      <c r="L221" s="633">
        <v>0</v>
      </c>
      <c r="M221" s="633">
        <v>0</v>
      </c>
      <c r="N221" s="632">
        <v>2</v>
      </c>
      <c r="O221" s="700">
        <v>1</v>
      </c>
      <c r="P221" s="633"/>
      <c r="Q221" s="656"/>
      <c r="R221" s="632"/>
      <c r="S221" s="656">
        <v>0</v>
      </c>
      <c r="T221" s="700"/>
      <c r="U221" s="682">
        <v>0</v>
      </c>
    </row>
    <row r="222" spans="1:21" ht="14.4" customHeight="1" x14ac:dyDescent="0.3">
      <c r="A222" s="631">
        <v>30</v>
      </c>
      <c r="B222" s="632" t="s">
        <v>533</v>
      </c>
      <c r="C222" s="632">
        <v>89301301</v>
      </c>
      <c r="D222" s="698" t="s">
        <v>3943</v>
      </c>
      <c r="E222" s="699" t="s">
        <v>3034</v>
      </c>
      <c r="F222" s="632" t="s">
        <v>3024</v>
      </c>
      <c r="G222" s="632" t="s">
        <v>3069</v>
      </c>
      <c r="H222" s="632" t="s">
        <v>2102</v>
      </c>
      <c r="I222" s="632" t="s">
        <v>2324</v>
      </c>
      <c r="J222" s="632" t="s">
        <v>2325</v>
      </c>
      <c r="K222" s="632" t="s">
        <v>2996</v>
      </c>
      <c r="L222" s="633">
        <v>162.13</v>
      </c>
      <c r="M222" s="633">
        <v>162.13</v>
      </c>
      <c r="N222" s="632">
        <v>1</v>
      </c>
      <c r="O222" s="700">
        <v>0.5</v>
      </c>
      <c r="P222" s="633"/>
      <c r="Q222" s="656">
        <v>0</v>
      </c>
      <c r="R222" s="632"/>
      <c r="S222" s="656">
        <v>0</v>
      </c>
      <c r="T222" s="700"/>
      <c r="U222" s="682">
        <v>0</v>
      </c>
    </row>
    <row r="223" spans="1:21" ht="14.4" customHeight="1" x14ac:dyDescent="0.3">
      <c r="A223" s="631">
        <v>30</v>
      </c>
      <c r="B223" s="632" t="s">
        <v>533</v>
      </c>
      <c r="C223" s="632">
        <v>89301301</v>
      </c>
      <c r="D223" s="698" t="s">
        <v>3943</v>
      </c>
      <c r="E223" s="699" t="s">
        <v>3034</v>
      </c>
      <c r="F223" s="632" t="s">
        <v>3024</v>
      </c>
      <c r="G223" s="632" t="s">
        <v>3069</v>
      </c>
      <c r="H223" s="632" t="s">
        <v>2102</v>
      </c>
      <c r="I223" s="632" t="s">
        <v>2434</v>
      </c>
      <c r="J223" s="632" t="s">
        <v>2146</v>
      </c>
      <c r="K223" s="632" t="s">
        <v>2997</v>
      </c>
      <c r="L223" s="633">
        <v>216.16</v>
      </c>
      <c r="M223" s="633">
        <v>648.48</v>
      </c>
      <c r="N223" s="632">
        <v>3</v>
      </c>
      <c r="O223" s="700">
        <v>1.5</v>
      </c>
      <c r="P223" s="633">
        <v>216.16</v>
      </c>
      <c r="Q223" s="656">
        <v>0.33333333333333331</v>
      </c>
      <c r="R223" s="632">
        <v>1</v>
      </c>
      <c r="S223" s="656">
        <v>0.33333333333333331</v>
      </c>
      <c r="T223" s="700">
        <v>0.5</v>
      </c>
      <c r="U223" s="682">
        <v>0.33333333333333331</v>
      </c>
    </row>
    <row r="224" spans="1:21" ht="14.4" customHeight="1" x14ac:dyDescent="0.3">
      <c r="A224" s="631">
        <v>30</v>
      </c>
      <c r="B224" s="632" t="s">
        <v>533</v>
      </c>
      <c r="C224" s="632">
        <v>89301301</v>
      </c>
      <c r="D224" s="698" t="s">
        <v>3943</v>
      </c>
      <c r="E224" s="699" t="s">
        <v>3034</v>
      </c>
      <c r="F224" s="632" t="s">
        <v>3024</v>
      </c>
      <c r="G224" s="632" t="s">
        <v>3072</v>
      </c>
      <c r="H224" s="632" t="s">
        <v>534</v>
      </c>
      <c r="I224" s="632" t="s">
        <v>722</v>
      </c>
      <c r="J224" s="632" t="s">
        <v>3354</v>
      </c>
      <c r="K224" s="632" t="s">
        <v>2991</v>
      </c>
      <c r="L224" s="633">
        <v>29.48</v>
      </c>
      <c r="M224" s="633">
        <v>29.48</v>
      </c>
      <c r="N224" s="632">
        <v>1</v>
      </c>
      <c r="O224" s="700">
        <v>0.5</v>
      </c>
      <c r="P224" s="633"/>
      <c r="Q224" s="656">
        <v>0</v>
      </c>
      <c r="R224" s="632"/>
      <c r="S224" s="656">
        <v>0</v>
      </c>
      <c r="T224" s="700"/>
      <c r="U224" s="682">
        <v>0</v>
      </c>
    </row>
    <row r="225" spans="1:21" ht="14.4" customHeight="1" x14ac:dyDescent="0.3">
      <c r="A225" s="631">
        <v>30</v>
      </c>
      <c r="B225" s="632" t="s">
        <v>533</v>
      </c>
      <c r="C225" s="632">
        <v>89301301</v>
      </c>
      <c r="D225" s="698" t="s">
        <v>3943</v>
      </c>
      <c r="E225" s="699" t="s">
        <v>3034</v>
      </c>
      <c r="F225" s="632" t="s">
        <v>3024</v>
      </c>
      <c r="G225" s="632" t="s">
        <v>3072</v>
      </c>
      <c r="H225" s="632" t="s">
        <v>534</v>
      </c>
      <c r="I225" s="632" t="s">
        <v>1049</v>
      </c>
      <c r="J225" s="632" t="s">
        <v>3073</v>
      </c>
      <c r="K225" s="632" t="s">
        <v>3074</v>
      </c>
      <c r="L225" s="633">
        <v>36.89</v>
      </c>
      <c r="M225" s="633">
        <v>36.89</v>
      </c>
      <c r="N225" s="632">
        <v>1</v>
      </c>
      <c r="O225" s="700">
        <v>0.5</v>
      </c>
      <c r="P225" s="633"/>
      <c r="Q225" s="656">
        <v>0</v>
      </c>
      <c r="R225" s="632"/>
      <c r="S225" s="656">
        <v>0</v>
      </c>
      <c r="T225" s="700"/>
      <c r="U225" s="682">
        <v>0</v>
      </c>
    </row>
    <row r="226" spans="1:21" ht="14.4" customHeight="1" x14ac:dyDescent="0.3">
      <c r="A226" s="631">
        <v>30</v>
      </c>
      <c r="B226" s="632" t="s">
        <v>533</v>
      </c>
      <c r="C226" s="632">
        <v>89301301</v>
      </c>
      <c r="D226" s="698" t="s">
        <v>3943</v>
      </c>
      <c r="E226" s="699" t="s">
        <v>3034</v>
      </c>
      <c r="F226" s="632" t="s">
        <v>3024</v>
      </c>
      <c r="G226" s="632" t="s">
        <v>3075</v>
      </c>
      <c r="H226" s="632" t="s">
        <v>534</v>
      </c>
      <c r="I226" s="632" t="s">
        <v>1146</v>
      </c>
      <c r="J226" s="632" t="s">
        <v>780</v>
      </c>
      <c r="K226" s="632" t="s">
        <v>3076</v>
      </c>
      <c r="L226" s="633">
        <v>57.65</v>
      </c>
      <c r="M226" s="633">
        <v>115.3</v>
      </c>
      <c r="N226" s="632">
        <v>2</v>
      </c>
      <c r="O226" s="700">
        <v>1</v>
      </c>
      <c r="P226" s="633"/>
      <c r="Q226" s="656">
        <v>0</v>
      </c>
      <c r="R226" s="632"/>
      <c r="S226" s="656">
        <v>0</v>
      </c>
      <c r="T226" s="700"/>
      <c r="U226" s="682">
        <v>0</v>
      </c>
    </row>
    <row r="227" spans="1:21" ht="14.4" customHeight="1" x14ac:dyDescent="0.3">
      <c r="A227" s="631">
        <v>30</v>
      </c>
      <c r="B227" s="632" t="s">
        <v>533</v>
      </c>
      <c r="C227" s="632">
        <v>89301301</v>
      </c>
      <c r="D227" s="698" t="s">
        <v>3943</v>
      </c>
      <c r="E227" s="699" t="s">
        <v>3034</v>
      </c>
      <c r="F227" s="632" t="s">
        <v>3024</v>
      </c>
      <c r="G227" s="632" t="s">
        <v>3355</v>
      </c>
      <c r="H227" s="632" t="s">
        <v>2102</v>
      </c>
      <c r="I227" s="632" t="s">
        <v>3356</v>
      </c>
      <c r="J227" s="632" t="s">
        <v>3357</v>
      </c>
      <c r="K227" s="632" t="s">
        <v>552</v>
      </c>
      <c r="L227" s="633">
        <v>164.15</v>
      </c>
      <c r="M227" s="633">
        <v>164.15</v>
      </c>
      <c r="N227" s="632">
        <v>1</v>
      </c>
      <c r="O227" s="700">
        <v>0.5</v>
      </c>
      <c r="P227" s="633"/>
      <c r="Q227" s="656">
        <v>0</v>
      </c>
      <c r="R227" s="632"/>
      <c r="S227" s="656">
        <v>0</v>
      </c>
      <c r="T227" s="700"/>
      <c r="U227" s="682">
        <v>0</v>
      </c>
    </row>
    <row r="228" spans="1:21" ht="14.4" customHeight="1" x14ac:dyDescent="0.3">
      <c r="A228" s="631">
        <v>30</v>
      </c>
      <c r="B228" s="632" t="s">
        <v>533</v>
      </c>
      <c r="C228" s="632">
        <v>89301301</v>
      </c>
      <c r="D228" s="698" t="s">
        <v>3943</v>
      </c>
      <c r="E228" s="699" t="s">
        <v>3034</v>
      </c>
      <c r="F228" s="632" t="s">
        <v>3024</v>
      </c>
      <c r="G228" s="632" t="s">
        <v>3358</v>
      </c>
      <c r="H228" s="632" t="s">
        <v>534</v>
      </c>
      <c r="I228" s="632" t="s">
        <v>3359</v>
      </c>
      <c r="J228" s="632" t="s">
        <v>1633</v>
      </c>
      <c r="K228" s="632" t="s">
        <v>3360</v>
      </c>
      <c r="L228" s="633">
        <v>0</v>
      </c>
      <c r="M228" s="633">
        <v>0</v>
      </c>
      <c r="N228" s="632">
        <v>1</v>
      </c>
      <c r="O228" s="700">
        <v>0.5</v>
      </c>
      <c r="P228" s="633"/>
      <c r="Q228" s="656"/>
      <c r="R228" s="632"/>
      <c r="S228" s="656">
        <v>0</v>
      </c>
      <c r="T228" s="700"/>
      <c r="U228" s="682">
        <v>0</v>
      </c>
    </row>
    <row r="229" spans="1:21" ht="14.4" customHeight="1" x14ac:dyDescent="0.3">
      <c r="A229" s="631">
        <v>30</v>
      </c>
      <c r="B229" s="632" t="s">
        <v>533</v>
      </c>
      <c r="C229" s="632">
        <v>89301301</v>
      </c>
      <c r="D229" s="698" t="s">
        <v>3943</v>
      </c>
      <c r="E229" s="699" t="s">
        <v>3034</v>
      </c>
      <c r="F229" s="632" t="s">
        <v>3024</v>
      </c>
      <c r="G229" s="632" t="s">
        <v>3244</v>
      </c>
      <c r="H229" s="632" t="s">
        <v>2102</v>
      </c>
      <c r="I229" s="632" t="s">
        <v>2380</v>
      </c>
      <c r="J229" s="632" t="s">
        <v>2381</v>
      </c>
      <c r="K229" s="632" t="s">
        <v>1020</v>
      </c>
      <c r="L229" s="633">
        <v>232.44</v>
      </c>
      <c r="M229" s="633">
        <v>232.44</v>
      </c>
      <c r="N229" s="632">
        <v>1</v>
      </c>
      <c r="O229" s="700">
        <v>0.5</v>
      </c>
      <c r="P229" s="633">
        <v>232.44</v>
      </c>
      <c r="Q229" s="656">
        <v>1</v>
      </c>
      <c r="R229" s="632">
        <v>1</v>
      </c>
      <c r="S229" s="656">
        <v>1</v>
      </c>
      <c r="T229" s="700">
        <v>0.5</v>
      </c>
      <c r="U229" s="682">
        <v>1</v>
      </c>
    </row>
    <row r="230" spans="1:21" ht="14.4" customHeight="1" x14ac:dyDescent="0.3">
      <c r="A230" s="631">
        <v>30</v>
      </c>
      <c r="B230" s="632" t="s">
        <v>533</v>
      </c>
      <c r="C230" s="632">
        <v>89301301</v>
      </c>
      <c r="D230" s="698" t="s">
        <v>3943</v>
      </c>
      <c r="E230" s="699" t="s">
        <v>3034</v>
      </c>
      <c r="F230" s="632" t="s">
        <v>3024</v>
      </c>
      <c r="G230" s="632" t="s">
        <v>3245</v>
      </c>
      <c r="H230" s="632" t="s">
        <v>2102</v>
      </c>
      <c r="I230" s="632" t="s">
        <v>2220</v>
      </c>
      <c r="J230" s="632" t="s">
        <v>2221</v>
      </c>
      <c r="K230" s="632" t="s">
        <v>2918</v>
      </c>
      <c r="L230" s="633">
        <v>193.77</v>
      </c>
      <c r="M230" s="633">
        <v>193.77</v>
      </c>
      <c r="N230" s="632">
        <v>1</v>
      </c>
      <c r="O230" s="700">
        <v>0.5</v>
      </c>
      <c r="P230" s="633"/>
      <c r="Q230" s="656">
        <v>0</v>
      </c>
      <c r="R230" s="632"/>
      <c r="S230" s="656">
        <v>0</v>
      </c>
      <c r="T230" s="700"/>
      <c r="U230" s="682">
        <v>0</v>
      </c>
    </row>
    <row r="231" spans="1:21" ht="14.4" customHeight="1" x14ac:dyDescent="0.3">
      <c r="A231" s="631">
        <v>30</v>
      </c>
      <c r="B231" s="632" t="s">
        <v>533</v>
      </c>
      <c r="C231" s="632">
        <v>89301301</v>
      </c>
      <c r="D231" s="698" t="s">
        <v>3943</v>
      </c>
      <c r="E231" s="699" t="s">
        <v>3034</v>
      </c>
      <c r="F231" s="632" t="s">
        <v>3024</v>
      </c>
      <c r="G231" s="632" t="s">
        <v>3079</v>
      </c>
      <c r="H231" s="632" t="s">
        <v>534</v>
      </c>
      <c r="I231" s="632" t="s">
        <v>3361</v>
      </c>
      <c r="J231" s="632" t="s">
        <v>3362</v>
      </c>
      <c r="K231" s="632" t="s">
        <v>3363</v>
      </c>
      <c r="L231" s="633">
        <v>0</v>
      </c>
      <c r="M231" s="633">
        <v>0</v>
      </c>
      <c r="N231" s="632">
        <v>1</v>
      </c>
      <c r="O231" s="700">
        <v>0.5</v>
      </c>
      <c r="P231" s="633"/>
      <c r="Q231" s="656"/>
      <c r="R231" s="632"/>
      <c r="S231" s="656">
        <v>0</v>
      </c>
      <c r="T231" s="700"/>
      <c r="U231" s="682">
        <v>0</v>
      </c>
    </row>
    <row r="232" spans="1:21" ht="14.4" customHeight="1" x14ac:dyDescent="0.3">
      <c r="A232" s="631">
        <v>30</v>
      </c>
      <c r="B232" s="632" t="s">
        <v>533</v>
      </c>
      <c r="C232" s="632">
        <v>89301301</v>
      </c>
      <c r="D232" s="698" t="s">
        <v>3943</v>
      </c>
      <c r="E232" s="699" t="s">
        <v>3034</v>
      </c>
      <c r="F232" s="632" t="s">
        <v>3024</v>
      </c>
      <c r="G232" s="632" t="s">
        <v>3079</v>
      </c>
      <c r="H232" s="632" t="s">
        <v>534</v>
      </c>
      <c r="I232" s="632" t="s">
        <v>959</v>
      </c>
      <c r="J232" s="632" t="s">
        <v>960</v>
      </c>
      <c r="K232" s="632" t="s">
        <v>3363</v>
      </c>
      <c r="L232" s="633">
        <v>82.2</v>
      </c>
      <c r="M232" s="633">
        <v>82.2</v>
      </c>
      <c r="N232" s="632">
        <v>1</v>
      </c>
      <c r="O232" s="700">
        <v>0.5</v>
      </c>
      <c r="P232" s="633"/>
      <c r="Q232" s="656">
        <v>0</v>
      </c>
      <c r="R232" s="632"/>
      <c r="S232" s="656">
        <v>0</v>
      </c>
      <c r="T232" s="700"/>
      <c r="U232" s="682">
        <v>0</v>
      </c>
    </row>
    <row r="233" spans="1:21" ht="14.4" customHeight="1" x14ac:dyDescent="0.3">
      <c r="A233" s="631">
        <v>30</v>
      </c>
      <c r="B233" s="632" t="s">
        <v>533</v>
      </c>
      <c r="C233" s="632">
        <v>89301301</v>
      </c>
      <c r="D233" s="698" t="s">
        <v>3943</v>
      </c>
      <c r="E233" s="699" t="s">
        <v>3034</v>
      </c>
      <c r="F233" s="632" t="s">
        <v>3024</v>
      </c>
      <c r="G233" s="632" t="s">
        <v>3079</v>
      </c>
      <c r="H233" s="632" t="s">
        <v>534</v>
      </c>
      <c r="I233" s="632" t="s">
        <v>3085</v>
      </c>
      <c r="J233" s="632" t="s">
        <v>3086</v>
      </c>
      <c r="K233" s="632" t="s">
        <v>3082</v>
      </c>
      <c r="L233" s="633">
        <v>0</v>
      </c>
      <c r="M233" s="633">
        <v>0</v>
      </c>
      <c r="N233" s="632">
        <v>6</v>
      </c>
      <c r="O233" s="700">
        <v>3</v>
      </c>
      <c r="P233" s="633">
        <v>0</v>
      </c>
      <c r="Q233" s="656"/>
      <c r="R233" s="632">
        <v>1</v>
      </c>
      <c r="S233" s="656">
        <v>0.16666666666666666</v>
      </c>
      <c r="T233" s="700">
        <v>0.5</v>
      </c>
      <c r="U233" s="682">
        <v>0.16666666666666666</v>
      </c>
    </row>
    <row r="234" spans="1:21" ht="14.4" customHeight="1" x14ac:dyDescent="0.3">
      <c r="A234" s="631">
        <v>30</v>
      </c>
      <c r="B234" s="632" t="s">
        <v>533</v>
      </c>
      <c r="C234" s="632">
        <v>89301301</v>
      </c>
      <c r="D234" s="698" t="s">
        <v>3943</v>
      </c>
      <c r="E234" s="699" t="s">
        <v>3034</v>
      </c>
      <c r="F234" s="632" t="s">
        <v>3024</v>
      </c>
      <c r="G234" s="632" t="s">
        <v>3079</v>
      </c>
      <c r="H234" s="632" t="s">
        <v>534</v>
      </c>
      <c r="I234" s="632" t="s">
        <v>1149</v>
      </c>
      <c r="J234" s="632" t="s">
        <v>3086</v>
      </c>
      <c r="K234" s="632" t="s">
        <v>3087</v>
      </c>
      <c r="L234" s="633">
        <v>66.599999999999994</v>
      </c>
      <c r="M234" s="633">
        <v>66.599999999999994</v>
      </c>
      <c r="N234" s="632">
        <v>1</v>
      </c>
      <c r="O234" s="700">
        <v>0.5</v>
      </c>
      <c r="P234" s="633"/>
      <c r="Q234" s="656">
        <v>0</v>
      </c>
      <c r="R234" s="632"/>
      <c r="S234" s="656">
        <v>0</v>
      </c>
      <c r="T234" s="700"/>
      <c r="U234" s="682">
        <v>0</v>
      </c>
    </row>
    <row r="235" spans="1:21" ht="14.4" customHeight="1" x14ac:dyDescent="0.3">
      <c r="A235" s="631">
        <v>30</v>
      </c>
      <c r="B235" s="632" t="s">
        <v>533</v>
      </c>
      <c r="C235" s="632">
        <v>89301301</v>
      </c>
      <c r="D235" s="698" t="s">
        <v>3943</v>
      </c>
      <c r="E235" s="699" t="s">
        <v>3034</v>
      </c>
      <c r="F235" s="632" t="s">
        <v>3024</v>
      </c>
      <c r="G235" s="632" t="s">
        <v>3088</v>
      </c>
      <c r="H235" s="632" t="s">
        <v>2102</v>
      </c>
      <c r="I235" s="632" t="s">
        <v>2250</v>
      </c>
      <c r="J235" s="632" t="s">
        <v>2255</v>
      </c>
      <c r="K235" s="632" t="s">
        <v>2984</v>
      </c>
      <c r="L235" s="633">
        <v>443.52</v>
      </c>
      <c r="M235" s="633">
        <v>443.52</v>
      </c>
      <c r="N235" s="632">
        <v>1</v>
      </c>
      <c r="O235" s="700">
        <v>0.5</v>
      </c>
      <c r="P235" s="633">
        <v>443.52</v>
      </c>
      <c r="Q235" s="656">
        <v>1</v>
      </c>
      <c r="R235" s="632">
        <v>1</v>
      </c>
      <c r="S235" s="656">
        <v>1</v>
      </c>
      <c r="T235" s="700">
        <v>0.5</v>
      </c>
      <c r="U235" s="682">
        <v>1</v>
      </c>
    </row>
    <row r="236" spans="1:21" ht="14.4" customHeight="1" x14ac:dyDescent="0.3">
      <c r="A236" s="631">
        <v>30</v>
      </c>
      <c r="B236" s="632" t="s">
        <v>533</v>
      </c>
      <c r="C236" s="632">
        <v>89301301</v>
      </c>
      <c r="D236" s="698" t="s">
        <v>3943</v>
      </c>
      <c r="E236" s="699" t="s">
        <v>3034</v>
      </c>
      <c r="F236" s="632" t="s">
        <v>3024</v>
      </c>
      <c r="G236" s="632" t="s">
        <v>3364</v>
      </c>
      <c r="H236" s="632" t="s">
        <v>534</v>
      </c>
      <c r="I236" s="632" t="s">
        <v>3365</v>
      </c>
      <c r="J236" s="632" t="s">
        <v>664</v>
      </c>
      <c r="K236" s="632" t="s">
        <v>3366</v>
      </c>
      <c r="L236" s="633">
        <v>0</v>
      </c>
      <c r="M236" s="633">
        <v>0</v>
      </c>
      <c r="N236" s="632">
        <v>1</v>
      </c>
      <c r="O236" s="700">
        <v>0.5</v>
      </c>
      <c r="P236" s="633"/>
      <c r="Q236" s="656"/>
      <c r="R236" s="632"/>
      <c r="S236" s="656">
        <v>0</v>
      </c>
      <c r="T236" s="700"/>
      <c r="U236" s="682">
        <v>0</v>
      </c>
    </row>
    <row r="237" spans="1:21" ht="14.4" customHeight="1" x14ac:dyDescent="0.3">
      <c r="A237" s="631">
        <v>30</v>
      </c>
      <c r="B237" s="632" t="s">
        <v>533</v>
      </c>
      <c r="C237" s="632">
        <v>89301301</v>
      </c>
      <c r="D237" s="698" t="s">
        <v>3943</v>
      </c>
      <c r="E237" s="699" t="s">
        <v>3034</v>
      </c>
      <c r="F237" s="632" t="s">
        <v>3024</v>
      </c>
      <c r="G237" s="632" t="s">
        <v>3096</v>
      </c>
      <c r="H237" s="632" t="s">
        <v>534</v>
      </c>
      <c r="I237" s="632" t="s">
        <v>1211</v>
      </c>
      <c r="J237" s="632" t="s">
        <v>1212</v>
      </c>
      <c r="K237" s="632" t="s">
        <v>1213</v>
      </c>
      <c r="L237" s="633">
        <v>24.22</v>
      </c>
      <c r="M237" s="633">
        <v>72.66</v>
      </c>
      <c r="N237" s="632">
        <v>3</v>
      </c>
      <c r="O237" s="700">
        <v>1.5</v>
      </c>
      <c r="P237" s="633"/>
      <c r="Q237" s="656">
        <v>0</v>
      </c>
      <c r="R237" s="632"/>
      <c r="S237" s="656">
        <v>0</v>
      </c>
      <c r="T237" s="700"/>
      <c r="U237" s="682">
        <v>0</v>
      </c>
    </row>
    <row r="238" spans="1:21" ht="14.4" customHeight="1" x14ac:dyDescent="0.3">
      <c r="A238" s="631">
        <v>30</v>
      </c>
      <c r="B238" s="632" t="s">
        <v>533</v>
      </c>
      <c r="C238" s="632">
        <v>89301301</v>
      </c>
      <c r="D238" s="698" t="s">
        <v>3943</v>
      </c>
      <c r="E238" s="699" t="s">
        <v>3034</v>
      </c>
      <c r="F238" s="632" t="s">
        <v>3024</v>
      </c>
      <c r="G238" s="632" t="s">
        <v>3096</v>
      </c>
      <c r="H238" s="632" t="s">
        <v>534</v>
      </c>
      <c r="I238" s="632" t="s">
        <v>3097</v>
      </c>
      <c r="J238" s="632" t="s">
        <v>812</v>
      </c>
      <c r="K238" s="632" t="s">
        <v>3098</v>
      </c>
      <c r="L238" s="633">
        <v>0</v>
      </c>
      <c r="M238" s="633">
        <v>0</v>
      </c>
      <c r="N238" s="632">
        <v>1</v>
      </c>
      <c r="O238" s="700">
        <v>0.5</v>
      </c>
      <c r="P238" s="633">
        <v>0</v>
      </c>
      <c r="Q238" s="656"/>
      <c r="R238" s="632">
        <v>1</v>
      </c>
      <c r="S238" s="656">
        <v>1</v>
      </c>
      <c r="T238" s="700">
        <v>0.5</v>
      </c>
      <c r="U238" s="682">
        <v>1</v>
      </c>
    </row>
    <row r="239" spans="1:21" ht="14.4" customHeight="1" x14ac:dyDescent="0.3">
      <c r="A239" s="631">
        <v>30</v>
      </c>
      <c r="B239" s="632" t="s">
        <v>533</v>
      </c>
      <c r="C239" s="632">
        <v>89301301</v>
      </c>
      <c r="D239" s="698" t="s">
        <v>3943</v>
      </c>
      <c r="E239" s="699" t="s">
        <v>3034</v>
      </c>
      <c r="F239" s="632" t="s">
        <v>3024</v>
      </c>
      <c r="G239" s="632" t="s">
        <v>3099</v>
      </c>
      <c r="H239" s="632" t="s">
        <v>534</v>
      </c>
      <c r="I239" s="632" t="s">
        <v>1707</v>
      </c>
      <c r="J239" s="632" t="s">
        <v>1708</v>
      </c>
      <c r="K239" s="632" t="s">
        <v>1709</v>
      </c>
      <c r="L239" s="633">
        <v>23.72</v>
      </c>
      <c r="M239" s="633">
        <v>23.72</v>
      </c>
      <c r="N239" s="632">
        <v>1</v>
      </c>
      <c r="O239" s="700">
        <v>0.5</v>
      </c>
      <c r="P239" s="633"/>
      <c r="Q239" s="656">
        <v>0</v>
      </c>
      <c r="R239" s="632"/>
      <c r="S239" s="656">
        <v>0</v>
      </c>
      <c r="T239" s="700"/>
      <c r="U239" s="682">
        <v>0</v>
      </c>
    </row>
    <row r="240" spans="1:21" ht="14.4" customHeight="1" x14ac:dyDescent="0.3">
      <c r="A240" s="631">
        <v>30</v>
      </c>
      <c r="B240" s="632" t="s">
        <v>533</v>
      </c>
      <c r="C240" s="632">
        <v>89301301</v>
      </c>
      <c r="D240" s="698" t="s">
        <v>3943</v>
      </c>
      <c r="E240" s="699" t="s">
        <v>3034</v>
      </c>
      <c r="F240" s="632" t="s">
        <v>3024</v>
      </c>
      <c r="G240" s="632" t="s">
        <v>3253</v>
      </c>
      <c r="H240" s="632" t="s">
        <v>534</v>
      </c>
      <c r="I240" s="632" t="s">
        <v>1134</v>
      </c>
      <c r="J240" s="632" t="s">
        <v>1135</v>
      </c>
      <c r="K240" s="632" t="s">
        <v>3254</v>
      </c>
      <c r="L240" s="633">
        <v>47.94</v>
      </c>
      <c r="M240" s="633">
        <v>47.94</v>
      </c>
      <c r="N240" s="632">
        <v>1</v>
      </c>
      <c r="O240" s="700">
        <v>0.5</v>
      </c>
      <c r="P240" s="633"/>
      <c r="Q240" s="656">
        <v>0</v>
      </c>
      <c r="R240" s="632"/>
      <c r="S240" s="656">
        <v>0</v>
      </c>
      <c r="T240" s="700"/>
      <c r="U240" s="682">
        <v>0</v>
      </c>
    </row>
    <row r="241" spans="1:21" ht="14.4" customHeight="1" x14ac:dyDescent="0.3">
      <c r="A241" s="631">
        <v>30</v>
      </c>
      <c r="B241" s="632" t="s">
        <v>533</v>
      </c>
      <c r="C241" s="632">
        <v>89301301</v>
      </c>
      <c r="D241" s="698" t="s">
        <v>3943</v>
      </c>
      <c r="E241" s="699" t="s">
        <v>3034</v>
      </c>
      <c r="F241" s="632" t="s">
        <v>3024</v>
      </c>
      <c r="G241" s="632" t="s">
        <v>3367</v>
      </c>
      <c r="H241" s="632" t="s">
        <v>534</v>
      </c>
      <c r="I241" s="632" t="s">
        <v>3368</v>
      </c>
      <c r="J241" s="632" t="s">
        <v>3369</v>
      </c>
      <c r="K241" s="632" t="s">
        <v>3370</v>
      </c>
      <c r="L241" s="633">
        <v>0</v>
      </c>
      <c r="M241" s="633">
        <v>0</v>
      </c>
      <c r="N241" s="632">
        <v>1</v>
      </c>
      <c r="O241" s="700">
        <v>0.5</v>
      </c>
      <c r="P241" s="633"/>
      <c r="Q241" s="656"/>
      <c r="R241" s="632"/>
      <c r="S241" s="656">
        <v>0</v>
      </c>
      <c r="T241" s="700"/>
      <c r="U241" s="682">
        <v>0</v>
      </c>
    </row>
    <row r="242" spans="1:21" ht="14.4" customHeight="1" x14ac:dyDescent="0.3">
      <c r="A242" s="631">
        <v>30</v>
      </c>
      <c r="B242" s="632" t="s">
        <v>533</v>
      </c>
      <c r="C242" s="632">
        <v>89301301</v>
      </c>
      <c r="D242" s="698" t="s">
        <v>3943</v>
      </c>
      <c r="E242" s="699" t="s">
        <v>3034</v>
      </c>
      <c r="F242" s="632" t="s">
        <v>3024</v>
      </c>
      <c r="G242" s="632" t="s">
        <v>3371</v>
      </c>
      <c r="H242" s="632" t="s">
        <v>2102</v>
      </c>
      <c r="I242" s="632" t="s">
        <v>2672</v>
      </c>
      <c r="J242" s="632" t="s">
        <v>2673</v>
      </c>
      <c r="K242" s="632" t="s">
        <v>2945</v>
      </c>
      <c r="L242" s="633">
        <v>116.8</v>
      </c>
      <c r="M242" s="633">
        <v>116.8</v>
      </c>
      <c r="N242" s="632">
        <v>1</v>
      </c>
      <c r="O242" s="700">
        <v>1</v>
      </c>
      <c r="P242" s="633"/>
      <c r="Q242" s="656">
        <v>0</v>
      </c>
      <c r="R242" s="632"/>
      <c r="S242" s="656">
        <v>0</v>
      </c>
      <c r="T242" s="700"/>
      <c r="U242" s="682">
        <v>0</v>
      </c>
    </row>
    <row r="243" spans="1:21" ht="14.4" customHeight="1" x14ac:dyDescent="0.3">
      <c r="A243" s="631">
        <v>30</v>
      </c>
      <c r="B243" s="632" t="s">
        <v>533</v>
      </c>
      <c r="C243" s="632">
        <v>89301301</v>
      </c>
      <c r="D243" s="698" t="s">
        <v>3943</v>
      </c>
      <c r="E243" s="699" t="s">
        <v>3034</v>
      </c>
      <c r="F243" s="632" t="s">
        <v>3024</v>
      </c>
      <c r="G243" s="632" t="s">
        <v>3106</v>
      </c>
      <c r="H243" s="632" t="s">
        <v>534</v>
      </c>
      <c r="I243" s="632" t="s">
        <v>1570</v>
      </c>
      <c r="J243" s="632" t="s">
        <v>1571</v>
      </c>
      <c r="K243" s="632" t="s">
        <v>2306</v>
      </c>
      <c r="L243" s="633">
        <v>59.43</v>
      </c>
      <c r="M243" s="633">
        <v>59.43</v>
      </c>
      <c r="N243" s="632">
        <v>1</v>
      </c>
      <c r="O243" s="700">
        <v>0.5</v>
      </c>
      <c r="P243" s="633"/>
      <c r="Q243" s="656">
        <v>0</v>
      </c>
      <c r="R243" s="632"/>
      <c r="S243" s="656">
        <v>0</v>
      </c>
      <c r="T243" s="700"/>
      <c r="U243" s="682">
        <v>0</v>
      </c>
    </row>
    <row r="244" spans="1:21" ht="14.4" customHeight="1" x14ac:dyDescent="0.3">
      <c r="A244" s="631">
        <v>30</v>
      </c>
      <c r="B244" s="632" t="s">
        <v>533</v>
      </c>
      <c r="C244" s="632">
        <v>89301301</v>
      </c>
      <c r="D244" s="698" t="s">
        <v>3943</v>
      </c>
      <c r="E244" s="699" t="s">
        <v>3034</v>
      </c>
      <c r="F244" s="632" t="s">
        <v>3024</v>
      </c>
      <c r="G244" s="632" t="s">
        <v>3109</v>
      </c>
      <c r="H244" s="632" t="s">
        <v>534</v>
      </c>
      <c r="I244" s="632" t="s">
        <v>3372</v>
      </c>
      <c r="J244" s="632" t="s">
        <v>3373</v>
      </c>
      <c r="K244" s="632" t="s">
        <v>3374</v>
      </c>
      <c r="L244" s="633">
        <v>0</v>
      </c>
      <c r="M244" s="633">
        <v>0</v>
      </c>
      <c r="N244" s="632">
        <v>1</v>
      </c>
      <c r="O244" s="700">
        <v>0.5</v>
      </c>
      <c r="P244" s="633"/>
      <c r="Q244" s="656"/>
      <c r="R244" s="632"/>
      <c r="S244" s="656">
        <v>0</v>
      </c>
      <c r="T244" s="700"/>
      <c r="U244" s="682">
        <v>0</v>
      </c>
    </row>
    <row r="245" spans="1:21" ht="14.4" customHeight="1" x14ac:dyDescent="0.3">
      <c r="A245" s="631">
        <v>30</v>
      </c>
      <c r="B245" s="632" t="s">
        <v>533</v>
      </c>
      <c r="C245" s="632">
        <v>89301301</v>
      </c>
      <c r="D245" s="698" t="s">
        <v>3943</v>
      </c>
      <c r="E245" s="699" t="s">
        <v>3034</v>
      </c>
      <c r="F245" s="632" t="s">
        <v>3024</v>
      </c>
      <c r="G245" s="632" t="s">
        <v>3109</v>
      </c>
      <c r="H245" s="632" t="s">
        <v>534</v>
      </c>
      <c r="I245" s="632" t="s">
        <v>3375</v>
      </c>
      <c r="J245" s="632" t="s">
        <v>3376</v>
      </c>
      <c r="K245" s="632" t="s">
        <v>564</v>
      </c>
      <c r="L245" s="633">
        <v>0</v>
      </c>
      <c r="M245" s="633">
        <v>0</v>
      </c>
      <c r="N245" s="632">
        <v>2</v>
      </c>
      <c r="O245" s="700">
        <v>1</v>
      </c>
      <c r="P245" s="633"/>
      <c r="Q245" s="656"/>
      <c r="R245" s="632"/>
      <c r="S245" s="656">
        <v>0</v>
      </c>
      <c r="T245" s="700"/>
      <c r="U245" s="682">
        <v>0</v>
      </c>
    </row>
    <row r="246" spans="1:21" ht="14.4" customHeight="1" x14ac:dyDescent="0.3">
      <c r="A246" s="631">
        <v>30</v>
      </c>
      <c r="B246" s="632" t="s">
        <v>533</v>
      </c>
      <c r="C246" s="632">
        <v>89301301</v>
      </c>
      <c r="D246" s="698" t="s">
        <v>3943</v>
      </c>
      <c r="E246" s="699" t="s">
        <v>3034</v>
      </c>
      <c r="F246" s="632" t="s">
        <v>3024</v>
      </c>
      <c r="G246" s="632" t="s">
        <v>3377</v>
      </c>
      <c r="H246" s="632" t="s">
        <v>2102</v>
      </c>
      <c r="I246" s="632" t="s">
        <v>3378</v>
      </c>
      <c r="J246" s="632" t="s">
        <v>3379</v>
      </c>
      <c r="K246" s="632" t="s">
        <v>587</v>
      </c>
      <c r="L246" s="633">
        <v>154.32</v>
      </c>
      <c r="M246" s="633">
        <v>154.32</v>
      </c>
      <c r="N246" s="632">
        <v>1</v>
      </c>
      <c r="O246" s="700">
        <v>0.5</v>
      </c>
      <c r="P246" s="633"/>
      <c r="Q246" s="656">
        <v>0</v>
      </c>
      <c r="R246" s="632"/>
      <c r="S246" s="656">
        <v>0</v>
      </c>
      <c r="T246" s="700"/>
      <c r="U246" s="682">
        <v>0</v>
      </c>
    </row>
    <row r="247" spans="1:21" ht="14.4" customHeight="1" x14ac:dyDescent="0.3">
      <c r="A247" s="631">
        <v>30</v>
      </c>
      <c r="B247" s="632" t="s">
        <v>533</v>
      </c>
      <c r="C247" s="632">
        <v>89301301</v>
      </c>
      <c r="D247" s="698" t="s">
        <v>3943</v>
      </c>
      <c r="E247" s="699" t="s">
        <v>3034</v>
      </c>
      <c r="F247" s="632" t="s">
        <v>3024</v>
      </c>
      <c r="G247" s="632" t="s">
        <v>3115</v>
      </c>
      <c r="H247" s="632" t="s">
        <v>534</v>
      </c>
      <c r="I247" s="632" t="s">
        <v>3274</v>
      </c>
      <c r="J247" s="632" t="s">
        <v>3116</v>
      </c>
      <c r="K247" s="632" t="s">
        <v>2965</v>
      </c>
      <c r="L247" s="633">
        <v>0</v>
      </c>
      <c r="M247" s="633">
        <v>0</v>
      </c>
      <c r="N247" s="632">
        <v>1</v>
      </c>
      <c r="O247" s="700">
        <v>0.5</v>
      </c>
      <c r="P247" s="633"/>
      <c r="Q247" s="656"/>
      <c r="R247" s="632"/>
      <c r="S247" s="656">
        <v>0</v>
      </c>
      <c r="T247" s="700"/>
      <c r="U247" s="682">
        <v>0</v>
      </c>
    </row>
    <row r="248" spans="1:21" ht="14.4" customHeight="1" x14ac:dyDescent="0.3">
      <c r="A248" s="631">
        <v>30</v>
      </c>
      <c r="B248" s="632" t="s">
        <v>533</v>
      </c>
      <c r="C248" s="632">
        <v>89301301</v>
      </c>
      <c r="D248" s="698" t="s">
        <v>3943</v>
      </c>
      <c r="E248" s="699" t="s">
        <v>3034</v>
      </c>
      <c r="F248" s="632" t="s">
        <v>3024</v>
      </c>
      <c r="G248" s="632" t="s">
        <v>3115</v>
      </c>
      <c r="H248" s="632" t="s">
        <v>534</v>
      </c>
      <c r="I248" s="632" t="s">
        <v>1253</v>
      </c>
      <c r="J248" s="632" t="s">
        <v>1254</v>
      </c>
      <c r="K248" s="632" t="s">
        <v>889</v>
      </c>
      <c r="L248" s="633">
        <v>30.65</v>
      </c>
      <c r="M248" s="633">
        <v>122.6</v>
      </c>
      <c r="N248" s="632">
        <v>4</v>
      </c>
      <c r="O248" s="700">
        <v>2.5</v>
      </c>
      <c r="P248" s="633"/>
      <c r="Q248" s="656">
        <v>0</v>
      </c>
      <c r="R248" s="632"/>
      <c r="S248" s="656">
        <v>0</v>
      </c>
      <c r="T248" s="700"/>
      <c r="U248" s="682">
        <v>0</v>
      </c>
    </row>
    <row r="249" spans="1:21" ht="14.4" customHeight="1" x14ac:dyDescent="0.3">
      <c r="A249" s="631">
        <v>30</v>
      </c>
      <c r="B249" s="632" t="s">
        <v>533</v>
      </c>
      <c r="C249" s="632">
        <v>89301301</v>
      </c>
      <c r="D249" s="698" t="s">
        <v>3943</v>
      </c>
      <c r="E249" s="699" t="s">
        <v>3034</v>
      </c>
      <c r="F249" s="632" t="s">
        <v>3024</v>
      </c>
      <c r="G249" s="632" t="s">
        <v>3115</v>
      </c>
      <c r="H249" s="632" t="s">
        <v>534</v>
      </c>
      <c r="I249" s="632" t="s">
        <v>3380</v>
      </c>
      <c r="J249" s="632" t="s">
        <v>1004</v>
      </c>
      <c r="K249" s="632" t="s">
        <v>3381</v>
      </c>
      <c r="L249" s="633">
        <v>30.65</v>
      </c>
      <c r="M249" s="633">
        <v>61.3</v>
      </c>
      <c r="N249" s="632">
        <v>2</v>
      </c>
      <c r="O249" s="700">
        <v>1</v>
      </c>
      <c r="P249" s="633"/>
      <c r="Q249" s="656">
        <v>0</v>
      </c>
      <c r="R249" s="632"/>
      <c r="S249" s="656">
        <v>0</v>
      </c>
      <c r="T249" s="700"/>
      <c r="U249" s="682">
        <v>0</v>
      </c>
    </row>
    <row r="250" spans="1:21" ht="14.4" customHeight="1" x14ac:dyDescent="0.3">
      <c r="A250" s="631">
        <v>30</v>
      </c>
      <c r="B250" s="632" t="s">
        <v>533</v>
      </c>
      <c r="C250" s="632">
        <v>89301301</v>
      </c>
      <c r="D250" s="698" t="s">
        <v>3943</v>
      </c>
      <c r="E250" s="699" t="s">
        <v>3034</v>
      </c>
      <c r="F250" s="632" t="s">
        <v>3024</v>
      </c>
      <c r="G250" s="632" t="s">
        <v>3115</v>
      </c>
      <c r="H250" s="632" t="s">
        <v>534</v>
      </c>
      <c r="I250" s="632" t="s">
        <v>3118</v>
      </c>
      <c r="J250" s="632" t="s">
        <v>1254</v>
      </c>
      <c r="K250" s="632" t="s">
        <v>904</v>
      </c>
      <c r="L250" s="633">
        <v>12.26</v>
      </c>
      <c r="M250" s="633">
        <v>12.26</v>
      </c>
      <c r="N250" s="632">
        <v>1</v>
      </c>
      <c r="O250" s="700">
        <v>0.5</v>
      </c>
      <c r="P250" s="633"/>
      <c r="Q250" s="656">
        <v>0</v>
      </c>
      <c r="R250" s="632"/>
      <c r="S250" s="656">
        <v>0</v>
      </c>
      <c r="T250" s="700"/>
      <c r="U250" s="682">
        <v>0</v>
      </c>
    </row>
    <row r="251" spans="1:21" ht="14.4" customHeight="1" x14ac:dyDescent="0.3">
      <c r="A251" s="631">
        <v>30</v>
      </c>
      <c r="B251" s="632" t="s">
        <v>533</v>
      </c>
      <c r="C251" s="632">
        <v>89301301</v>
      </c>
      <c r="D251" s="698" t="s">
        <v>3943</v>
      </c>
      <c r="E251" s="699" t="s">
        <v>3034</v>
      </c>
      <c r="F251" s="632" t="s">
        <v>3024</v>
      </c>
      <c r="G251" s="632" t="s">
        <v>3119</v>
      </c>
      <c r="H251" s="632" t="s">
        <v>534</v>
      </c>
      <c r="I251" s="632" t="s">
        <v>1022</v>
      </c>
      <c r="J251" s="632" t="s">
        <v>3120</v>
      </c>
      <c r="K251" s="632" t="s">
        <v>3121</v>
      </c>
      <c r="L251" s="633">
        <v>91.14</v>
      </c>
      <c r="M251" s="633">
        <v>182.28</v>
      </c>
      <c r="N251" s="632">
        <v>2</v>
      </c>
      <c r="O251" s="700">
        <v>1</v>
      </c>
      <c r="P251" s="633"/>
      <c r="Q251" s="656">
        <v>0</v>
      </c>
      <c r="R251" s="632"/>
      <c r="S251" s="656">
        <v>0</v>
      </c>
      <c r="T251" s="700"/>
      <c r="U251" s="682">
        <v>0</v>
      </c>
    </row>
    <row r="252" spans="1:21" ht="14.4" customHeight="1" x14ac:dyDescent="0.3">
      <c r="A252" s="631">
        <v>30</v>
      </c>
      <c r="B252" s="632" t="s">
        <v>533</v>
      </c>
      <c r="C252" s="632">
        <v>89301301</v>
      </c>
      <c r="D252" s="698" t="s">
        <v>3943</v>
      </c>
      <c r="E252" s="699" t="s">
        <v>3034</v>
      </c>
      <c r="F252" s="632" t="s">
        <v>3024</v>
      </c>
      <c r="G252" s="632" t="s">
        <v>3125</v>
      </c>
      <c r="H252" s="632" t="s">
        <v>2102</v>
      </c>
      <c r="I252" s="632" t="s">
        <v>2179</v>
      </c>
      <c r="J252" s="632" t="s">
        <v>2180</v>
      </c>
      <c r="K252" s="632" t="s">
        <v>2181</v>
      </c>
      <c r="L252" s="633">
        <v>0</v>
      </c>
      <c r="M252" s="633">
        <v>0</v>
      </c>
      <c r="N252" s="632">
        <v>1</v>
      </c>
      <c r="O252" s="700">
        <v>1</v>
      </c>
      <c r="P252" s="633">
        <v>0</v>
      </c>
      <c r="Q252" s="656"/>
      <c r="R252" s="632">
        <v>1</v>
      </c>
      <c r="S252" s="656">
        <v>1</v>
      </c>
      <c r="T252" s="700">
        <v>1</v>
      </c>
      <c r="U252" s="682">
        <v>1</v>
      </c>
    </row>
    <row r="253" spans="1:21" ht="14.4" customHeight="1" x14ac:dyDescent="0.3">
      <c r="A253" s="631">
        <v>30</v>
      </c>
      <c r="B253" s="632" t="s">
        <v>533</v>
      </c>
      <c r="C253" s="632">
        <v>89301301</v>
      </c>
      <c r="D253" s="698" t="s">
        <v>3943</v>
      </c>
      <c r="E253" s="699" t="s">
        <v>3034</v>
      </c>
      <c r="F253" s="632" t="s">
        <v>3024</v>
      </c>
      <c r="G253" s="632" t="s">
        <v>3382</v>
      </c>
      <c r="H253" s="632" t="s">
        <v>2102</v>
      </c>
      <c r="I253" s="632" t="s">
        <v>2141</v>
      </c>
      <c r="J253" s="632" t="s">
        <v>2858</v>
      </c>
      <c r="K253" s="632" t="s">
        <v>2859</v>
      </c>
      <c r="L253" s="633">
        <v>97.97</v>
      </c>
      <c r="M253" s="633">
        <v>97.97</v>
      </c>
      <c r="N253" s="632">
        <v>1</v>
      </c>
      <c r="O253" s="700">
        <v>0.5</v>
      </c>
      <c r="P253" s="633"/>
      <c r="Q253" s="656">
        <v>0</v>
      </c>
      <c r="R253" s="632"/>
      <c r="S253" s="656">
        <v>0</v>
      </c>
      <c r="T253" s="700"/>
      <c r="U253" s="682">
        <v>0</v>
      </c>
    </row>
    <row r="254" spans="1:21" ht="14.4" customHeight="1" x14ac:dyDescent="0.3">
      <c r="A254" s="631">
        <v>30</v>
      </c>
      <c r="B254" s="632" t="s">
        <v>533</v>
      </c>
      <c r="C254" s="632">
        <v>89301301</v>
      </c>
      <c r="D254" s="698" t="s">
        <v>3943</v>
      </c>
      <c r="E254" s="699" t="s">
        <v>3034</v>
      </c>
      <c r="F254" s="632" t="s">
        <v>3024</v>
      </c>
      <c r="G254" s="632" t="s">
        <v>3383</v>
      </c>
      <c r="H254" s="632" t="s">
        <v>2102</v>
      </c>
      <c r="I254" s="632" t="s">
        <v>2291</v>
      </c>
      <c r="J254" s="632" t="s">
        <v>2292</v>
      </c>
      <c r="K254" s="632" t="s">
        <v>1181</v>
      </c>
      <c r="L254" s="633">
        <v>118.82</v>
      </c>
      <c r="M254" s="633">
        <v>118.82</v>
      </c>
      <c r="N254" s="632">
        <v>1</v>
      </c>
      <c r="O254" s="700">
        <v>0.5</v>
      </c>
      <c r="P254" s="633"/>
      <c r="Q254" s="656">
        <v>0</v>
      </c>
      <c r="R254" s="632"/>
      <c r="S254" s="656">
        <v>0</v>
      </c>
      <c r="T254" s="700"/>
      <c r="U254" s="682">
        <v>0</v>
      </c>
    </row>
    <row r="255" spans="1:21" ht="14.4" customHeight="1" x14ac:dyDescent="0.3">
      <c r="A255" s="631">
        <v>30</v>
      </c>
      <c r="B255" s="632" t="s">
        <v>533</v>
      </c>
      <c r="C255" s="632">
        <v>89301301</v>
      </c>
      <c r="D255" s="698" t="s">
        <v>3943</v>
      </c>
      <c r="E255" s="699" t="s">
        <v>3034</v>
      </c>
      <c r="F255" s="632" t="s">
        <v>3024</v>
      </c>
      <c r="G255" s="632" t="s">
        <v>3126</v>
      </c>
      <c r="H255" s="632" t="s">
        <v>534</v>
      </c>
      <c r="I255" s="632" t="s">
        <v>3127</v>
      </c>
      <c r="J255" s="632" t="s">
        <v>3128</v>
      </c>
      <c r="K255" s="632" t="s">
        <v>3083</v>
      </c>
      <c r="L255" s="633">
        <v>0</v>
      </c>
      <c r="M255" s="633">
        <v>0</v>
      </c>
      <c r="N255" s="632">
        <v>1</v>
      </c>
      <c r="O255" s="700">
        <v>0.5</v>
      </c>
      <c r="P255" s="633"/>
      <c r="Q255" s="656"/>
      <c r="R255" s="632"/>
      <c r="S255" s="656">
        <v>0</v>
      </c>
      <c r="T255" s="700"/>
      <c r="U255" s="682">
        <v>0</v>
      </c>
    </row>
    <row r="256" spans="1:21" ht="14.4" customHeight="1" x14ac:dyDescent="0.3">
      <c r="A256" s="631">
        <v>30</v>
      </c>
      <c r="B256" s="632" t="s">
        <v>533</v>
      </c>
      <c r="C256" s="632">
        <v>89301301</v>
      </c>
      <c r="D256" s="698" t="s">
        <v>3943</v>
      </c>
      <c r="E256" s="699" t="s">
        <v>3034</v>
      </c>
      <c r="F256" s="632" t="s">
        <v>3024</v>
      </c>
      <c r="G256" s="632" t="s">
        <v>3126</v>
      </c>
      <c r="H256" s="632" t="s">
        <v>534</v>
      </c>
      <c r="I256" s="632" t="s">
        <v>3384</v>
      </c>
      <c r="J256" s="632" t="s">
        <v>3128</v>
      </c>
      <c r="K256" s="632" t="s">
        <v>3385</v>
      </c>
      <c r="L256" s="633">
        <v>0</v>
      </c>
      <c r="M256" s="633">
        <v>0</v>
      </c>
      <c r="N256" s="632">
        <v>1</v>
      </c>
      <c r="O256" s="700">
        <v>1</v>
      </c>
      <c r="P256" s="633"/>
      <c r="Q256" s="656"/>
      <c r="R256" s="632"/>
      <c r="S256" s="656">
        <v>0</v>
      </c>
      <c r="T256" s="700"/>
      <c r="U256" s="682">
        <v>0</v>
      </c>
    </row>
    <row r="257" spans="1:21" ht="14.4" customHeight="1" x14ac:dyDescent="0.3">
      <c r="A257" s="631">
        <v>30</v>
      </c>
      <c r="B257" s="632" t="s">
        <v>533</v>
      </c>
      <c r="C257" s="632">
        <v>89301301</v>
      </c>
      <c r="D257" s="698" t="s">
        <v>3943</v>
      </c>
      <c r="E257" s="699" t="s">
        <v>3034</v>
      </c>
      <c r="F257" s="632" t="s">
        <v>3024</v>
      </c>
      <c r="G257" s="632" t="s">
        <v>3129</v>
      </c>
      <c r="H257" s="632" t="s">
        <v>2102</v>
      </c>
      <c r="I257" s="632" t="s">
        <v>3386</v>
      </c>
      <c r="J257" s="632" t="s">
        <v>3387</v>
      </c>
      <c r="K257" s="632" t="s">
        <v>3388</v>
      </c>
      <c r="L257" s="633">
        <v>65.069999999999993</v>
      </c>
      <c r="M257" s="633">
        <v>65.069999999999993</v>
      </c>
      <c r="N257" s="632">
        <v>1</v>
      </c>
      <c r="O257" s="700">
        <v>0.5</v>
      </c>
      <c r="P257" s="633"/>
      <c r="Q257" s="656">
        <v>0</v>
      </c>
      <c r="R257" s="632"/>
      <c r="S257" s="656">
        <v>0</v>
      </c>
      <c r="T257" s="700"/>
      <c r="U257" s="682">
        <v>0</v>
      </c>
    </row>
    <row r="258" spans="1:21" ht="14.4" customHeight="1" x14ac:dyDescent="0.3">
      <c r="A258" s="631">
        <v>30</v>
      </c>
      <c r="B258" s="632" t="s">
        <v>533</v>
      </c>
      <c r="C258" s="632">
        <v>89301301</v>
      </c>
      <c r="D258" s="698" t="s">
        <v>3943</v>
      </c>
      <c r="E258" s="699" t="s">
        <v>3034</v>
      </c>
      <c r="F258" s="632" t="s">
        <v>3024</v>
      </c>
      <c r="G258" s="632" t="s">
        <v>3129</v>
      </c>
      <c r="H258" s="632" t="s">
        <v>534</v>
      </c>
      <c r="I258" s="632" t="s">
        <v>3389</v>
      </c>
      <c r="J258" s="632" t="s">
        <v>3134</v>
      </c>
      <c r="K258" s="632" t="s">
        <v>3390</v>
      </c>
      <c r="L258" s="633">
        <v>0</v>
      </c>
      <c r="M258" s="633">
        <v>0</v>
      </c>
      <c r="N258" s="632">
        <v>1</v>
      </c>
      <c r="O258" s="700">
        <v>0.5</v>
      </c>
      <c r="P258" s="633"/>
      <c r="Q258" s="656"/>
      <c r="R258" s="632"/>
      <c r="S258" s="656">
        <v>0</v>
      </c>
      <c r="T258" s="700"/>
      <c r="U258" s="682">
        <v>0</v>
      </c>
    </row>
    <row r="259" spans="1:21" ht="14.4" customHeight="1" x14ac:dyDescent="0.3">
      <c r="A259" s="631">
        <v>30</v>
      </c>
      <c r="B259" s="632" t="s">
        <v>533</v>
      </c>
      <c r="C259" s="632">
        <v>89301301</v>
      </c>
      <c r="D259" s="698" t="s">
        <v>3943</v>
      </c>
      <c r="E259" s="699" t="s">
        <v>3034</v>
      </c>
      <c r="F259" s="632" t="s">
        <v>3024</v>
      </c>
      <c r="G259" s="632" t="s">
        <v>3129</v>
      </c>
      <c r="H259" s="632" t="s">
        <v>534</v>
      </c>
      <c r="I259" s="632" t="s">
        <v>1445</v>
      </c>
      <c r="J259" s="632" t="s">
        <v>3138</v>
      </c>
      <c r="K259" s="632" t="s">
        <v>3139</v>
      </c>
      <c r="L259" s="633">
        <v>86.76</v>
      </c>
      <c r="M259" s="633">
        <v>86.76</v>
      </c>
      <c r="N259" s="632">
        <v>1</v>
      </c>
      <c r="O259" s="700">
        <v>0.5</v>
      </c>
      <c r="P259" s="633"/>
      <c r="Q259" s="656">
        <v>0</v>
      </c>
      <c r="R259" s="632"/>
      <c r="S259" s="656">
        <v>0</v>
      </c>
      <c r="T259" s="700"/>
      <c r="U259" s="682">
        <v>0</v>
      </c>
    </row>
    <row r="260" spans="1:21" ht="14.4" customHeight="1" x14ac:dyDescent="0.3">
      <c r="A260" s="631">
        <v>30</v>
      </c>
      <c r="B260" s="632" t="s">
        <v>533</v>
      </c>
      <c r="C260" s="632">
        <v>89301301</v>
      </c>
      <c r="D260" s="698" t="s">
        <v>3943</v>
      </c>
      <c r="E260" s="699" t="s">
        <v>3034</v>
      </c>
      <c r="F260" s="632" t="s">
        <v>3024</v>
      </c>
      <c r="G260" s="632" t="s">
        <v>3142</v>
      </c>
      <c r="H260" s="632" t="s">
        <v>534</v>
      </c>
      <c r="I260" s="632" t="s">
        <v>1079</v>
      </c>
      <c r="J260" s="632" t="s">
        <v>3143</v>
      </c>
      <c r="K260" s="632" t="s">
        <v>3144</v>
      </c>
      <c r="L260" s="633">
        <v>0</v>
      </c>
      <c r="M260" s="633">
        <v>0</v>
      </c>
      <c r="N260" s="632">
        <v>3</v>
      </c>
      <c r="O260" s="700">
        <v>1.5</v>
      </c>
      <c r="P260" s="633"/>
      <c r="Q260" s="656"/>
      <c r="R260" s="632"/>
      <c r="S260" s="656">
        <v>0</v>
      </c>
      <c r="T260" s="700"/>
      <c r="U260" s="682">
        <v>0</v>
      </c>
    </row>
    <row r="261" spans="1:21" ht="14.4" customHeight="1" x14ac:dyDescent="0.3">
      <c r="A261" s="631">
        <v>30</v>
      </c>
      <c r="B261" s="632" t="s">
        <v>533</v>
      </c>
      <c r="C261" s="632">
        <v>89301301</v>
      </c>
      <c r="D261" s="698" t="s">
        <v>3943</v>
      </c>
      <c r="E261" s="699" t="s">
        <v>3034</v>
      </c>
      <c r="F261" s="632" t="s">
        <v>3024</v>
      </c>
      <c r="G261" s="632" t="s">
        <v>3145</v>
      </c>
      <c r="H261" s="632" t="s">
        <v>534</v>
      </c>
      <c r="I261" s="632" t="s">
        <v>3146</v>
      </c>
      <c r="J261" s="632" t="s">
        <v>1674</v>
      </c>
      <c r="K261" s="632" t="s">
        <v>1675</v>
      </c>
      <c r="L261" s="633">
        <v>98.31</v>
      </c>
      <c r="M261" s="633">
        <v>294.93</v>
      </c>
      <c r="N261" s="632">
        <v>3</v>
      </c>
      <c r="O261" s="700">
        <v>1.5</v>
      </c>
      <c r="P261" s="633"/>
      <c r="Q261" s="656">
        <v>0</v>
      </c>
      <c r="R261" s="632"/>
      <c r="S261" s="656">
        <v>0</v>
      </c>
      <c r="T261" s="700"/>
      <c r="U261" s="682">
        <v>0</v>
      </c>
    </row>
    <row r="262" spans="1:21" ht="14.4" customHeight="1" x14ac:dyDescent="0.3">
      <c r="A262" s="631">
        <v>30</v>
      </c>
      <c r="B262" s="632" t="s">
        <v>533</v>
      </c>
      <c r="C262" s="632">
        <v>89301301</v>
      </c>
      <c r="D262" s="698" t="s">
        <v>3943</v>
      </c>
      <c r="E262" s="699" t="s">
        <v>3034</v>
      </c>
      <c r="F262" s="632" t="s">
        <v>3024</v>
      </c>
      <c r="G262" s="632" t="s">
        <v>3147</v>
      </c>
      <c r="H262" s="632" t="s">
        <v>2102</v>
      </c>
      <c r="I262" s="632" t="s">
        <v>2492</v>
      </c>
      <c r="J262" s="632" t="s">
        <v>2150</v>
      </c>
      <c r="K262" s="632" t="s">
        <v>2493</v>
      </c>
      <c r="L262" s="633">
        <v>106.3</v>
      </c>
      <c r="M262" s="633">
        <v>106.3</v>
      </c>
      <c r="N262" s="632">
        <v>1</v>
      </c>
      <c r="O262" s="700">
        <v>0.5</v>
      </c>
      <c r="P262" s="633"/>
      <c r="Q262" s="656">
        <v>0</v>
      </c>
      <c r="R262" s="632"/>
      <c r="S262" s="656">
        <v>0</v>
      </c>
      <c r="T262" s="700"/>
      <c r="U262" s="682">
        <v>0</v>
      </c>
    </row>
    <row r="263" spans="1:21" ht="14.4" customHeight="1" x14ac:dyDescent="0.3">
      <c r="A263" s="631">
        <v>30</v>
      </c>
      <c r="B263" s="632" t="s">
        <v>533</v>
      </c>
      <c r="C263" s="632">
        <v>89301301</v>
      </c>
      <c r="D263" s="698" t="s">
        <v>3943</v>
      </c>
      <c r="E263" s="699" t="s">
        <v>3034</v>
      </c>
      <c r="F263" s="632" t="s">
        <v>3024</v>
      </c>
      <c r="G263" s="632" t="s">
        <v>3391</v>
      </c>
      <c r="H263" s="632" t="s">
        <v>534</v>
      </c>
      <c r="I263" s="632" t="s">
        <v>3392</v>
      </c>
      <c r="J263" s="632" t="s">
        <v>3393</v>
      </c>
      <c r="K263" s="632" t="s">
        <v>3394</v>
      </c>
      <c r="L263" s="633">
        <v>0</v>
      </c>
      <c r="M263" s="633">
        <v>0</v>
      </c>
      <c r="N263" s="632">
        <v>1</v>
      </c>
      <c r="O263" s="700">
        <v>0.5</v>
      </c>
      <c r="P263" s="633"/>
      <c r="Q263" s="656"/>
      <c r="R263" s="632"/>
      <c r="S263" s="656">
        <v>0</v>
      </c>
      <c r="T263" s="700"/>
      <c r="U263" s="682">
        <v>0</v>
      </c>
    </row>
    <row r="264" spans="1:21" ht="14.4" customHeight="1" x14ac:dyDescent="0.3">
      <c r="A264" s="631">
        <v>30</v>
      </c>
      <c r="B264" s="632" t="s">
        <v>533</v>
      </c>
      <c r="C264" s="632">
        <v>89301301</v>
      </c>
      <c r="D264" s="698" t="s">
        <v>3943</v>
      </c>
      <c r="E264" s="699" t="s">
        <v>3034</v>
      </c>
      <c r="F264" s="632" t="s">
        <v>3024</v>
      </c>
      <c r="G264" s="632" t="s">
        <v>3395</v>
      </c>
      <c r="H264" s="632" t="s">
        <v>534</v>
      </c>
      <c r="I264" s="632" t="s">
        <v>667</v>
      </c>
      <c r="J264" s="632" t="s">
        <v>668</v>
      </c>
      <c r="K264" s="632" t="s">
        <v>3084</v>
      </c>
      <c r="L264" s="633">
        <v>81.540000000000006</v>
      </c>
      <c r="M264" s="633">
        <v>81.540000000000006</v>
      </c>
      <c r="N264" s="632">
        <v>1</v>
      </c>
      <c r="O264" s="700">
        <v>0.5</v>
      </c>
      <c r="P264" s="633"/>
      <c r="Q264" s="656">
        <v>0</v>
      </c>
      <c r="R264" s="632"/>
      <c r="S264" s="656">
        <v>0</v>
      </c>
      <c r="T264" s="700"/>
      <c r="U264" s="682">
        <v>0</v>
      </c>
    </row>
    <row r="265" spans="1:21" ht="14.4" customHeight="1" x14ac:dyDescent="0.3">
      <c r="A265" s="631">
        <v>30</v>
      </c>
      <c r="B265" s="632" t="s">
        <v>533</v>
      </c>
      <c r="C265" s="632">
        <v>89301301</v>
      </c>
      <c r="D265" s="698" t="s">
        <v>3943</v>
      </c>
      <c r="E265" s="699" t="s">
        <v>3034</v>
      </c>
      <c r="F265" s="632" t="s">
        <v>3024</v>
      </c>
      <c r="G265" s="632" t="s">
        <v>3151</v>
      </c>
      <c r="H265" s="632" t="s">
        <v>2102</v>
      </c>
      <c r="I265" s="632" t="s">
        <v>2175</v>
      </c>
      <c r="J265" s="632" t="s">
        <v>2176</v>
      </c>
      <c r="K265" s="632" t="s">
        <v>552</v>
      </c>
      <c r="L265" s="633">
        <v>38.130000000000003</v>
      </c>
      <c r="M265" s="633">
        <v>38.130000000000003</v>
      </c>
      <c r="N265" s="632">
        <v>1</v>
      </c>
      <c r="O265" s="700">
        <v>0.5</v>
      </c>
      <c r="P265" s="633"/>
      <c r="Q265" s="656">
        <v>0</v>
      </c>
      <c r="R265" s="632"/>
      <c r="S265" s="656">
        <v>0</v>
      </c>
      <c r="T265" s="700"/>
      <c r="U265" s="682">
        <v>0</v>
      </c>
    </row>
    <row r="266" spans="1:21" ht="14.4" customHeight="1" x14ac:dyDescent="0.3">
      <c r="A266" s="631">
        <v>30</v>
      </c>
      <c r="B266" s="632" t="s">
        <v>533</v>
      </c>
      <c r="C266" s="632">
        <v>89301301</v>
      </c>
      <c r="D266" s="698" t="s">
        <v>3943</v>
      </c>
      <c r="E266" s="699" t="s">
        <v>3034</v>
      </c>
      <c r="F266" s="632" t="s">
        <v>3024</v>
      </c>
      <c r="G266" s="632" t="s">
        <v>3155</v>
      </c>
      <c r="H266" s="632" t="s">
        <v>534</v>
      </c>
      <c r="I266" s="632" t="s">
        <v>3396</v>
      </c>
      <c r="J266" s="632" t="s">
        <v>869</v>
      </c>
      <c r="K266" s="632" t="s">
        <v>3265</v>
      </c>
      <c r="L266" s="633">
        <v>0</v>
      </c>
      <c r="M266" s="633">
        <v>0</v>
      </c>
      <c r="N266" s="632">
        <v>1</v>
      </c>
      <c r="O266" s="700">
        <v>0.5</v>
      </c>
      <c r="P266" s="633"/>
      <c r="Q266" s="656"/>
      <c r="R266" s="632"/>
      <c r="S266" s="656">
        <v>0</v>
      </c>
      <c r="T266" s="700"/>
      <c r="U266" s="682">
        <v>0</v>
      </c>
    </row>
    <row r="267" spans="1:21" ht="14.4" customHeight="1" x14ac:dyDescent="0.3">
      <c r="A267" s="631">
        <v>30</v>
      </c>
      <c r="B267" s="632" t="s">
        <v>533</v>
      </c>
      <c r="C267" s="632">
        <v>89301301</v>
      </c>
      <c r="D267" s="698" t="s">
        <v>3943</v>
      </c>
      <c r="E267" s="699" t="s">
        <v>3034</v>
      </c>
      <c r="F267" s="632" t="s">
        <v>3024</v>
      </c>
      <c r="G267" s="632" t="s">
        <v>3155</v>
      </c>
      <c r="H267" s="632" t="s">
        <v>534</v>
      </c>
      <c r="I267" s="632" t="s">
        <v>3157</v>
      </c>
      <c r="J267" s="632" t="s">
        <v>842</v>
      </c>
      <c r="K267" s="632" t="s">
        <v>3158</v>
      </c>
      <c r="L267" s="633">
        <v>0</v>
      </c>
      <c r="M267" s="633">
        <v>0</v>
      </c>
      <c r="N267" s="632">
        <v>1</v>
      </c>
      <c r="O267" s="700">
        <v>0.5</v>
      </c>
      <c r="P267" s="633"/>
      <c r="Q267" s="656"/>
      <c r="R267" s="632"/>
      <c r="S267" s="656">
        <v>0</v>
      </c>
      <c r="T267" s="700"/>
      <c r="U267" s="682">
        <v>0</v>
      </c>
    </row>
    <row r="268" spans="1:21" ht="14.4" customHeight="1" x14ac:dyDescent="0.3">
      <c r="A268" s="631">
        <v>30</v>
      </c>
      <c r="B268" s="632" t="s">
        <v>533</v>
      </c>
      <c r="C268" s="632">
        <v>89301301</v>
      </c>
      <c r="D268" s="698" t="s">
        <v>3943</v>
      </c>
      <c r="E268" s="699" t="s">
        <v>3034</v>
      </c>
      <c r="F268" s="632" t="s">
        <v>3024</v>
      </c>
      <c r="G268" s="632" t="s">
        <v>3155</v>
      </c>
      <c r="H268" s="632" t="s">
        <v>534</v>
      </c>
      <c r="I268" s="632" t="s">
        <v>3397</v>
      </c>
      <c r="J268" s="632" t="s">
        <v>3289</v>
      </c>
      <c r="K268" s="632" t="s">
        <v>3398</v>
      </c>
      <c r="L268" s="633">
        <v>0</v>
      </c>
      <c r="M268" s="633">
        <v>0</v>
      </c>
      <c r="N268" s="632">
        <v>2</v>
      </c>
      <c r="O268" s="700">
        <v>1</v>
      </c>
      <c r="P268" s="633"/>
      <c r="Q268" s="656"/>
      <c r="R268" s="632"/>
      <c r="S268" s="656">
        <v>0</v>
      </c>
      <c r="T268" s="700"/>
      <c r="U268" s="682">
        <v>0</v>
      </c>
    </row>
    <row r="269" spans="1:21" ht="14.4" customHeight="1" x14ac:dyDescent="0.3">
      <c r="A269" s="631">
        <v>30</v>
      </c>
      <c r="B269" s="632" t="s">
        <v>533</v>
      </c>
      <c r="C269" s="632">
        <v>89301301</v>
      </c>
      <c r="D269" s="698" t="s">
        <v>3943</v>
      </c>
      <c r="E269" s="699" t="s">
        <v>3034</v>
      </c>
      <c r="F269" s="632" t="s">
        <v>3024</v>
      </c>
      <c r="G269" s="632" t="s">
        <v>3399</v>
      </c>
      <c r="H269" s="632" t="s">
        <v>2102</v>
      </c>
      <c r="I269" s="632" t="s">
        <v>3400</v>
      </c>
      <c r="J269" s="632" t="s">
        <v>3401</v>
      </c>
      <c r="K269" s="632" t="s">
        <v>3402</v>
      </c>
      <c r="L269" s="633">
        <v>146.99</v>
      </c>
      <c r="M269" s="633">
        <v>146.99</v>
      </c>
      <c r="N269" s="632">
        <v>1</v>
      </c>
      <c r="O269" s="700">
        <v>0.5</v>
      </c>
      <c r="P269" s="633"/>
      <c r="Q269" s="656">
        <v>0</v>
      </c>
      <c r="R269" s="632"/>
      <c r="S269" s="656">
        <v>0</v>
      </c>
      <c r="T269" s="700"/>
      <c r="U269" s="682">
        <v>0</v>
      </c>
    </row>
    <row r="270" spans="1:21" ht="14.4" customHeight="1" x14ac:dyDescent="0.3">
      <c r="A270" s="631">
        <v>30</v>
      </c>
      <c r="B270" s="632" t="s">
        <v>533</v>
      </c>
      <c r="C270" s="632">
        <v>89301301</v>
      </c>
      <c r="D270" s="698" t="s">
        <v>3943</v>
      </c>
      <c r="E270" s="699" t="s">
        <v>3034</v>
      </c>
      <c r="F270" s="632" t="s">
        <v>3024</v>
      </c>
      <c r="G270" s="632" t="s">
        <v>3403</v>
      </c>
      <c r="H270" s="632" t="s">
        <v>534</v>
      </c>
      <c r="I270" s="632" t="s">
        <v>3404</v>
      </c>
      <c r="J270" s="632" t="s">
        <v>784</v>
      </c>
      <c r="K270" s="632" t="s">
        <v>3405</v>
      </c>
      <c r="L270" s="633">
        <v>0</v>
      </c>
      <c r="M270" s="633">
        <v>0</v>
      </c>
      <c r="N270" s="632">
        <v>1</v>
      </c>
      <c r="O270" s="700">
        <v>0.5</v>
      </c>
      <c r="P270" s="633"/>
      <c r="Q270" s="656"/>
      <c r="R270" s="632"/>
      <c r="S270" s="656">
        <v>0</v>
      </c>
      <c r="T270" s="700"/>
      <c r="U270" s="682">
        <v>0</v>
      </c>
    </row>
    <row r="271" spans="1:21" ht="14.4" customHeight="1" x14ac:dyDescent="0.3">
      <c r="A271" s="631">
        <v>30</v>
      </c>
      <c r="B271" s="632" t="s">
        <v>533</v>
      </c>
      <c r="C271" s="632">
        <v>89301301</v>
      </c>
      <c r="D271" s="698" t="s">
        <v>3943</v>
      </c>
      <c r="E271" s="699" t="s">
        <v>3034</v>
      </c>
      <c r="F271" s="632" t="s">
        <v>3024</v>
      </c>
      <c r="G271" s="632" t="s">
        <v>3403</v>
      </c>
      <c r="H271" s="632" t="s">
        <v>534</v>
      </c>
      <c r="I271" s="632" t="s">
        <v>3406</v>
      </c>
      <c r="J271" s="632" t="s">
        <v>3407</v>
      </c>
      <c r="K271" s="632" t="s">
        <v>3408</v>
      </c>
      <c r="L271" s="633">
        <v>0</v>
      </c>
      <c r="M271" s="633">
        <v>0</v>
      </c>
      <c r="N271" s="632">
        <v>1</v>
      </c>
      <c r="O271" s="700">
        <v>0.5</v>
      </c>
      <c r="P271" s="633"/>
      <c r="Q271" s="656"/>
      <c r="R271" s="632"/>
      <c r="S271" s="656">
        <v>0</v>
      </c>
      <c r="T271" s="700"/>
      <c r="U271" s="682">
        <v>0</v>
      </c>
    </row>
    <row r="272" spans="1:21" ht="14.4" customHeight="1" x14ac:dyDescent="0.3">
      <c r="A272" s="631">
        <v>30</v>
      </c>
      <c r="B272" s="632" t="s">
        <v>533</v>
      </c>
      <c r="C272" s="632">
        <v>89301301</v>
      </c>
      <c r="D272" s="698" t="s">
        <v>3943</v>
      </c>
      <c r="E272" s="699" t="s">
        <v>3034</v>
      </c>
      <c r="F272" s="632" t="s">
        <v>3024</v>
      </c>
      <c r="G272" s="632" t="s">
        <v>3164</v>
      </c>
      <c r="H272" s="632" t="s">
        <v>2102</v>
      </c>
      <c r="I272" s="632" t="s">
        <v>2409</v>
      </c>
      <c r="J272" s="632" t="s">
        <v>2154</v>
      </c>
      <c r="K272" s="632" t="s">
        <v>2410</v>
      </c>
      <c r="L272" s="633">
        <v>625.29</v>
      </c>
      <c r="M272" s="633">
        <v>625.29</v>
      </c>
      <c r="N272" s="632">
        <v>1</v>
      </c>
      <c r="O272" s="700">
        <v>0.5</v>
      </c>
      <c r="P272" s="633"/>
      <c r="Q272" s="656">
        <v>0</v>
      </c>
      <c r="R272" s="632"/>
      <c r="S272" s="656">
        <v>0</v>
      </c>
      <c r="T272" s="700"/>
      <c r="U272" s="682">
        <v>0</v>
      </c>
    </row>
    <row r="273" spans="1:21" ht="14.4" customHeight="1" x14ac:dyDescent="0.3">
      <c r="A273" s="631">
        <v>30</v>
      </c>
      <c r="B273" s="632" t="s">
        <v>533</v>
      </c>
      <c r="C273" s="632">
        <v>89301301</v>
      </c>
      <c r="D273" s="698" t="s">
        <v>3943</v>
      </c>
      <c r="E273" s="699" t="s">
        <v>3034</v>
      </c>
      <c r="F273" s="632" t="s">
        <v>3024</v>
      </c>
      <c r="G273" s="632" t="s">
        <v>3164</v>
      </c>
      <c r="H273" s="632" t="s">
        <v>2102</v>
      </c>
      <c r="I273" s="632" t="s">
        <v>2153</v>
      </c>
      <c r="J273" s="632" t="s">
        <v>2154</v>
      </c>
      <c r="K273" s="632" t="s">
        <v>2155</v>
      </c>
      <c r="L273" s="633">
        <v>937.93</v>
      </c>
      <c r="M273" s="633">
        <v>5627.58</v>
      </c>
      <c r="N273" s="632">
        <v>6</v>
      </c>
      <c r="O273" s="700">
        <v>3.5</v>
      </c>
      <c r="P273" s="633">
        <v>937.93</v>
      </c>
      <c r="Q273" s="656">
        <v>0.16666666666666666</v>
      </c>
      <c r="R273" s="632">
        <v>1</v>
      </c>
      <c r="S273" s="656">
        <v>0.16666666666666666</v>
      </c>
      <c r="T273" s="700">
        <v>0.5</v>
      </c>
      <c r="U273" s="682">
        <v>0.14285714285714285</v>
      </c>
    </row>
    <row r="274" spans="1:21" ht="14.4" customHeight="1" x14ac:dyDescent="0.3">
      <c r="A274" s="631">
        <v>30</v>
      </c>
      <c r="B274" s="632" t="s">
        <v>533</v>
      </c>
      <c r="C274" s="632">
        <v>89301301</v>
      </c>
      <c r="D274" s="698" t="s">
        <v>3943</v>
      </c>
      <c r="E274" s="699" t="s">
        <v>3034</v>
      </c>
      <c r="F274" s="632" t="s">
        <v>3024</v>
      </c>
      <c r="G274" s="632" t="s">
        <v>3164</v>
      </c>
      <c r="H274" s="632" t="s">
        <v>2102</v>
      </c>
      <c r="I274" s="632" t="s">
        <v>2234</v>
      </c>
      <c r="J274" s="632" t="s">
        <v>2235</v>
      </c>
      <c r="K274" s="632" t="s">
        <v>2155</v>
      </c>
      <c r="L274" s="633">
        <v>1749.69</v>
      </c>
      <c r="M274" s="633">
        <v>3499.38</v>
      </c>
      <c r="N274" s="632">
        <v>2</v>
      </c>
      <c r="O274" s="700">
        <v>2</v>
      </c>
      <c r="P274" s="633"/>
      <c r="Q274" s="656">
        <v>0</v>
      </c>
      <c r="R274" s="632"/>
      <c r="S274" s="656">
        <v>0</v>
      </c>
      <c r="T274" s="700"/>
      <c r="U274" s="682">
        <v>0</v>
      </c>
    </row>
    <row r="275" spans="1:21" ht="14.4" customHeight="1" x14ac:dyDescent="0.3">
      <c r="A275" s="631">
        <v>30</v>
      </c>
      <c r="B275" s="632" t="s">
        <v>533</v>
      </c>
      <c r="C275" s="632">
        <v>89301301</v>
      </c>
      <c r="D275" s="698" t="s">
        <v>3943</v>
      </c>
      <c r="E275" s="699" t="s">
        <v>3034</v>
      </c>
      <c r="F275" s="632" t="s">
        <v>3024</v>
      </c>
      <c r="G275" s="632" t="s">
        <v>3165</v>
      </c>
      <c r="H275" s="632" t="s">
        <v>534</v>
      </c>
      <c r="I275" s="632" t="s">
        <v>3409</v>
      </c>
      <c r="J275" s="632" t="s">
        <v>1012</v>
      </c>
      <c r="K275" s="632" t="s">
        <v>3410</v>
      </c>
      <c r="L275" s="633">
        <v>0</v>
      </c>
      <c r="M275" s="633">
        <v>0</v>
      </c>
      <c r="N275" s="632">
        <v>1</v>
      </c>
      <c r="O275" s="700">
        <v>0.5</v>
      </c>
      <c r="P275" s="633"/>
      <c r="Q275" s="656"/>
      <c r="R275" s="632"/>
      <c r="S275" s="656">
        <v>0</v>
      </c>
      <c r="T275" s="700"/>
      <c r="U275" s="682">
        <v>0</v>
      </c>
    </row>
    <row r="276" spans="1:21" ht="14.4" customHeight="1" x14ac:dyDescent="0.3">
      <c r="A276" s="631">
        <v>30</v>
      </c>
      <c r="B276" s="632" t="s">
        <v>533</v>
      </c>
      <c r="C276" s="632">
        <v>89301301</v>
      </c>
      <c r="D276" s="698" t="s">
        <v>3943</v>
      </c>
      <c r="E276" s="699" t="s">
        <v>3034</v>
      </c>
      <c r="F276" s="632" t="s">
        <v>3024</v>
      </c>
      <c r="G276" s="632" t="s">
        <v>3168</v>
      </c>
      <c r="H276" s="632" t="s">
        <v>2102</v>
      </c>
      <c r="I276" s="632" t="s">
        <v>2465</v>
      </c>
      <c r="J276" s="632" t="s">
        <v>2466</v>
      </c>
      <c r="K276" s="632" t="s">
        <v>1265</v>
      </c>
      <c r="L276" s="633">
        <v>41.53</v>
      </c>
      <c r="M276" s="633">
        <v>41.53</v>
      </c>
      <c r="N276" s="632">
        <v>1</v>
      </c>
      <c r="O276" s="700">
        <v>0.5</v>
      </c>
      <c r="P276" s="633"/>
      <c r="Q276" s="656">
        <v>0</v>
      </c>
      <c r="R276" s="632"/>
      <c r="S276" s="656">
        <v>0</v>
      </c>
      <c r="T276" s="700"/>
      <c r="U276" s="682">
        <v>0</v>
      </c>
    </row>
    <row r="277" spans="1:21" ht="14.4" customHeight="1" x14ac:dyDescent="0.3">
      <c r="A277" s="631">
        <v>30</v>
      </c>
      <c r="B277" s="632" t="s">
        <v>533</v>
      </c>
      <c r="C277" s="632">
        <v>89301301</v>
      </c>
      <c r="D277" s="698" t="s">
        <v>3943</v>
      </c>
      <c r="E277" s="699" t="s">
        <v>3034</v>
      </c>
      <c r="F277" s="632" t="s">
        <v>3024</v>
      </c>
      <c r="G277" s="632" t="s">
        <v>3411</v>
      </c>
      <c r="H277" s="632" t="s">
        <v>534</v>
      </c>
      <c r="I277" s="632" t="s">
        <v>2599</v>
      </c>
      <c r="J277" s="632" t="s">
        <v>2600</v>
      </c>
      <c r="K277" s="632" t="s">
        <v>2601</v>
      </c>
      <c r="L277" s="633">
        <v>153.52000000000001</v>
      </c>
      <c r="M277" s="633">
        <v>460.56000000000006</v>
      </c>
      <c r="N277" s="632">
        <v>3</v>
      </c>
      <c r="O277" s="700">
        <v>2.5</v>
      </c>
      <c r="P277" s="633"/>
      <c r="Q277" s="656">
        <v>0</v>
      </c>
      <c r="R277" s="632"/>
      <c r="S277" s="656">
        <v>0</v>
      </c>
      <c r="T277" s="700"/>
      <c r="U277" s="682">
        <v>0</v>
      </c>
    </row>
    <row r="278" spans="1:21" ht="14.4" customHeight="1" x14ac:dyDescent="0.3">
      <c r="A278" s="631">
        <v>30</v>
      </c>
      <c r="B278" s="632" t="s">
        <v>533</v>
      </c>
      <c r="C278" s="632">
        <v>89301301</v>
      </c>
      <c r="D278" s="698" t="s">
        <v>3943</v>
      </c>
      <c r="E278" s="699" t="s">
        <v>3034</v>
      </c>
      <c r="F278" s="632" t="s">
        <v>3024</v>
      </c>
      <c r="G278" s="632" t="s">
        <v>3412</v>
      </c>
      <c r="H278" s="632" t="s">
        <v>2102</v>
      </c>
      <c r="I278" s="632" t="s">
        <v>2676</v>
      </c>
      <c r="J278" s="632" t="s">
        <v>2677</v>
      </c>
      <c r="K278" s="632" t="s">
        <v>2953</v>
      </c>
      <c r="L278" s="633">
        <v>69.86</v>
      </c>
      <c r="M278" s="633">
        <v>69.86</v>
      </c>
      <c r="N278" s="632">
        <v>1</v>
      </c>
      <c r="O278" s="700">
        <v>1</v>
      </c>
      <c r="P278" s="633"/>
      <c r="Q278" s="656">
        <v>0</v>
      </c>
      <c r="R278" s="632"/>
      <c r="S278" s="656">
        <v>0</v>
      </c>
      <c r="T278" s="700"/>
      <c r="U278" s="682">
        <v>0</v>
      </c>
    </row>
    <row r="279" spans="1:21" ht="14.4" customHeight="1" x14ac:dyDescent="0.3">
      <c r="A279" s="631">
        <v>30</v>
      </c>
      <c r="B279" s="632" t="s">
        <v>533</v>
      </c>
      <c r="C279" s="632">
        <v>89301301</v>
      </c>
      <c r="D279" s="698" t="s">
        <v>3943</v>
      </c>
      <c r="E279" s="699" t="s">
        <v>3034</v>
      </c>
      <c r="F279" s="632" t="s">
        <v>3024</v>
      </c>
      <c r="G279" s="632" t="s">
        <v>3169</v>
      </c>
      <c r="H279" s="632" t="s">
        <v>534</v>
      </c>
      <c r="I279" s="632" t="s">
        <v>3170</v>
      </c>
      <c r="J279" s="632" t="s">
        <v>3171</v>
      </c>
      <c r="K279" s="632" t="s">
        <v>3172</v>
      </c>
      <c r="L279" s="633">
        <v>97.97</v>
      </c>
      <c r="M279" s="633">
        <v>293.90999999999997</v>
      </c>
      <c r="N279" s="632">
        <v>3</v>
      </c>
      <c r="O279" s="700">
        <v>1.5</v>
      </c>
      <c r="P279" s="633"/>
      <c r="Q279" s="656">
        <v>0</v>
      </c>
      <c r="R279" s="632"/>
      <c r="S279" s="656">
        <v>0</v>
      </c>
      <c r="T279" s="700"/>
      <c r="U279" s="682">
        <v>0</v>
      </c>
    </row>
    <row r="280" spans="1:21" ht="14.4" customHeight="1" x14ac:dyDescent="0.3">
      <c r="A280" s="631">
        <v>30</v>
      </c>
      <c r="B280" s="632" t="s">
        <v>533</v>
      </c>
      <c r="C280" s="632">
        <v>89301301</v>
      </c>
      <c r="D280" s="698" t="s">
        <v>3943</v>
      </c>
      <c r="E280" s="699" t="s">
        <v>3034</v>
      </c>
      <c r="F280" s="632" t="s">
        <v>3024</v>
      </c>
      <c r="G280" s="632" t="s">
        <v>3169</v>
      </c>
      <c r="H280" s="632" t="s">
        <v>534</v>
      </c>
      <c r="I280" s="632" t="s">
        <v>3294</v>
      </c>
      <c r="J280" s="632" t="s">
        <v>827</v>
      </c>
      <c r="K280" s="632" t="s">
        <v>3295</v>
      </c>
      <c r="L280" s="633">
        <v>97.97</v>
      </c>
      <c r="M280" s="633">
        <v>195.94</v>
      </c>
      <c r="N280" s="632">
        <v>2</v>
      </c>
      <c r="O280" s="700">
        <v>1.5</v>
      </c>
      <c r="P280" s="633">
        <v>97.97</v>
      </c>
      <c r="Q280" s="656">
        <v>0.5</v>
      </c>
      <c r="R280" s="632">
        <v>1</v>
      </c>
      <c r="S280" s="656">
        <v>0.5</v>
      </c>
      <c r="T280" s="700">
        <v>0.5</v>
      </c>
      <c r="U280" s="682">
        <v>0.33333333333333331</v>
      </c>
    </row>
    <row r="281" spans="1:21" ht="14.4" customHeight="1" x14ac:dyDescent="0.3">
      <c r="A281" s="631">
        <v>30</v>
      </c>
      <c r="B281" s="632" t="s">
        <v>533</v>
      </c>
      <c r="C281" s="632">
        <v>89301301</v>
      </c>
      <c r="D281" s="698" t="s">
        <v>3943</v>
      </c>
      <c r="E281" s="699" t="s">
        <v>3034</v>
      </c>
      <c r="F281" s="632" t="s">
        <v>3024</v>
      </c>
      <c r="G281" s="632" t="s">
        <v>3302</v>
      </c>
      <c r="H281" s="632" t="s">
        <v>534</v>
      </c>
      <c r="I281" s="632" t="s">
        <v>1389</v>
      </c>
      <c r="J281" s="632" t="s">
        <v>3413</v>
      </c>
      <c r="K281" s="632" t="s">
        <v>3414</v>
      </c>
      <c r="L281" s="633">
        <v>257.22000000000003</v>
      </c>
      <c r="M281" s="633">
        <v>257.22000000000003</v>
      </c>
      <c r="N281" s="632">
        <v>1</v>
      </c>
      <c r="O281" s="700">
        <v>0.5</v>
      </c>
      <c r="P281" s="633"/>
      <c r="Q281" s="656">
        <v>0</v>
      </c>
      <c r="R281" s="632"/>
      <c r="S281" s="656">
        <v>0</v>
      </c>
      <c r="T281" s="700"/>
      <c r="U281" s="682">
        <v>0</v>
      </c>
    </row>
    <row r="282" spans="1:21" ht="14.4" customHeight="1" x14ac:dyDescent="0.3">
      <c r="A282" s="631">
        <v>30</v>
      </c>
      <c r="B282" s="632" t="s">
        <v>533</v>
      </c>
      <c r="C282" s="632">
        <v>89301301</v>
      </c>
      <c r="D282" s="698" t="s">
        <v>3943</v>
      </c>
      <c r="E282" s="699" t="s">
        <v>3034</v>
      </c>
      <c r="F282" s="632" t="s">
        <v>3024</v>
      </c>
      <c r="G282" s="632" t="s">
        <v>3173</v>
      </c>
      <c r="H282" s="632" t="s">
        <v>2102</v>
      </c>
      <c r="I282" s="632" t="s">
        <v>2192</v>
      </c>
      <c r="J282" s="632" t="s">
        <v>2104</v>
      </c>
      <c r="K282" s="632" t="s">
        <v>2855</v>
      </c>
      <c r="L282" s="633">
        <v>48.98</v>
      </c>
      <c r="M282" s="633">
        <v>391.84000000000003</v>
      </c>
      <c r="N282" s="632">
        <v>8</v>
      </c>
      <c r="O282" s="700">
        <v>4</v>
      </c>
      <c r="P282" s="633"/>
      <c r="Q282" s="656">
        <v>0</v>
      </c>
      <c r="R282" s="632"/>
      <c r="S282" s="656">
        <v>0</v>
      </c>
      <c r="T282" s="700"/>
      <c r="U282" s="682">
        <v>0</v>
      </c>
    </row>
    <row r="283" spans="1:21" ht="14.4" customHeight="1" x14ac:dyDescent="0.3">
      <c r="A283" s="631">
        <v>30</v>
      </c>
      <c r="B283" s="632" t="s">
        <v>533</v>
      </c>
      <c r="C283" s="632">
        <v>89301301</v>
      </c>
      <c r="D283" s="698" t="s">
        <v>3943</v>
      </c>
      <c r="E283" s="699" t="s">
        <v>3034</v>
      </c>
      <c r="F283" s="632" t="s">
        <v>3024</v>
      </c>
      <c r="G283" s="632" t="s">
        <v>3173</v>
      </c>
      <c r="H283" s="632" t="s">
        <v>2102</v>
      </c>
      <c r="I283" s="632" t="s">
        <v>3415</v>
      </c>
      <c r="J283" s="632" t="s">
        <v>2104</v>
      </c>
      <c r="K283" s="632" t="s">
        <v>3416</v>
      </c>
      <c r="L283" s="633">
        <v>0</v>
      </c>
      <c r="M283" s="633">
        <v>0</v>
      </c>
      <c r="N283" s="632">
        <v>1</v>
      </c>
      <c r="O283" s="700">
        <v>0.5</v>
      </c>
      <c r="P283" s="633">
        <v>0</v>
      </c>
      <c r="Q283" s="656"/>
      <c r="R283" s="632">
        <v>1</v>
      </c>
      <c r="S283" s="656">
        <v>1</v>
      </c>
      <c r="T283" s="700">
        <v>0.5</v>
      </c>
      <c r="U283" s="682">
        <v>1</v>
      </c>
    </row>
    <row r="284" spans="1:21" ht="14.4" customHeight="1" x14ac:dyDescent="0.3">
      <c r="A284" s="631">
        <v>30</v>
      </c>
      <c r="B284" s="632" t="s">
        <v>533</v>
      </c>
      <c r="C284" s="632">
        <v>89301301</v>
      </c>
      <c r="D284" s="698" t="s">
        <v>3943</v>
      </c>
      <c r="E284" s="699" t="s">
        <v>3034</v>
      </c>
      <c r="F284" s="632" t="s">
        <v>3024</v>
      </c>
      <c r="G284" s="632" t="s">
        <v>3180</v>
      </c>
      <c r="H284" s="632" t="s">
        <v>534</v>
      </c>
      <c r="I284" s="632" t="s">
        <v>1179</v>
      </c>
      <c r="J284" s="632" t="s">
        <v>1180</v>
      </c>
      <c r="K284" s="632" t="s">
        <v>1181</v>
      </c>
      <c r="L284" s="633">
        <v>67.42</v>
      </c>
      <c r="M284" s="633">
        <v>134.84</v>
      </c>
      <c r="N284" s="632">
        <v>2</v>
      </c>
      <c r="O284" s="700">
        <v>1</v>
      </c>
      <c r="P284" s="633"/>
      <c r="Q284" s="656">
        <v>0</v>
      </c>
      <c r="R284" s="632"/>
      <c r="S284" s="656">
        <v>0</v>
      </c>
      <c r="T284" s="700"/>
      <c r="U284" s="682">
        <v>0</v>
      </c>
    </row>
    <row r="285" spans="1:21" ht="14.4" customHeight="1" x14ac:dyDescent="0.3">
      <c r="A285" s="631">
        <v>30</v>
      </c>
      <c r="B285" s="632" t="s">
        <v>533</v>
      </c>
      <c r="C285" s="632">
        <v>89301301</v>
      </c>
      <c r="D285" s="698" t="s">
        <v>3943</v>
      </c>
      <c r="E285" s="699" t="s">
        <v>3034</v>
      </c>
      <c r="F285" s="632" t="s">
        <v>3024</v>
      </c>
      <c r="G285" s="632" t="s">
        <v>3180</v>
      </c>
      <c r="H285" s="632" t="s">
        <v>2102</v>
      </c>
      <c r="I285" s="632" t="s">
        <v>2315</v>
      </c>
      <c r="J285" s="632" t="s">
        <v>2316</v>
      </c>
      <c r="K285" s="632" t="s">
        <v>552</v>
      </c>
      <c r="L285" s="633">
        <v>67.42</v>
      </c>
      <c r="M285" s="633">
        <v>67.42</v>
      </c>
      <c r="N285" s="632">
        <v>1</v>
      </c>
      <c r="O285" s="700">
        <v>0.5</v>
      </c>
      <c r="P285" s="633"/>
      <c r="Q285" s="656">
        <v>0</v>
      </c>
      <c r="R285" s="632"/>
      <c r="S285" s="656">
        <v>0</v>
      </c>
      <c r="T285" s="700"/>
      <c r="U285" s="682">
        <v>0</v>
      </c>
    </row>
    <row r="286" spans="1:21" ht="14.4" customHeight="1" x14ac:dyDescent="0.3">
      <c r="A286" s="631">
        <v>30</v>
      </c>
      <c r="B286" s="632" t="s">
        <v>533</v>
      </c>
      <c r="C286" s="632">
        <v>89301301</v>
      </c>
      <c r="D286" s="698" t="s">
        <v>3943</v>
      </c>
      <c r="E286" s="699" t="s">
        <v>3034</v>
      </c>
      <c r="F286" s="632" t="s">
        <v>3024</v>
      </c>
      <c r="G286" s="632" t="s">
        <v>3181</v>
      </c>
      <c r="H286" s="632" t="s">
        <v>534</v>
      </c>
      <c r="I286" s="632" t="s">
        <v>1467</v>
      </c>
      <c r="J286" s="632" t="s">
        <v>1468</v>
      </c>
      <c r="K286" s="632" t="s">
        <v>1058</v>
      </c>
      <c r="L286" s="633">
        <v>160.6</v>
      </c>
      <c r="M286" s="633">
        <v>160.6</v>
      </c>
      <c r="N286" s="632">
        <v>1</v>
      </c>
      <c r="O286" s="700">
        <v>0.5</v>
      </c>
      <c r="P286" s="633"/>
      <c r="Q286" s="656">
        <v>0</v>
      </c>
      <c r="R286" s="632"/>
      <c r="S286" s="656">
        <v>0</v>
      </c>
      <c r="T286" s="700"/>
      <c r="U286" s="682">
        <v>0</v>
      </c>
    </row>
    <row r="287" spans="1:21" ht="14.4" customHeight="1" x14ac:dyDescent="0.3">
      <c r="A287" s="631">
        <v>30</v>
      </c>
      <c r="B287" s="632" t="s">
        <v>533</v>
      </c>
      <c r="C287" s="632">
        <v>89301301</v>
      </c>
      <c r="D287" s="698" t="s">
        <v>3943</v>
      </c>
      <c r="E287" s="699" t="s">
        <v>3034</v>
      </c>
      <c r="F287" s="632" t="s">
        <v>3024</v>
      </c>
      <c r="G287" s="632" t="s">
        <v>3310</v>
      </c>
      <c r="H287" s="632" t="s">
        <v>534</v>
      </c>
      <c r="I287" s="632" t="s">
        <v>1219</v>
      </c>
      <c r="J287" s="632" t="s">
        <v>3311</v>
      </c>
      <c r="K287" s="632" t="s">
        <v>1221</v>
      </c>
      <c r="L287" s="633">
        <v>101.68</v>
      </c>
      <c r="M287" s="633">
        <v>203.36</v>
      </c>
      <c r="N287" s="632">
        <v>2</v>
      </c>
      <c r="O287" s="700">
        <v>1</v>
      </c>
      <c r="P287" s="633"/>
      <c r="Q287" s="656">
        <v>0</v>
      </c>
      <c r="R287" s="632"/>
      <c r="S287" s="656">
        <v>0</v>
      </c>
      <c r="T287" s="700"/>
      <c r="U287" s="682">
        <v>0</v>
      </c>
    </row>
    <row r="288" spans="1:21" ht="14.4" customHeight="1" x14ac:dyDescent="0.3">
      <c r="A288" s="631">
        <v>30</v>
      </c>
      <c r="B288" s="632" t="s">
        <v>533</v>
      </c>
      <c r="C288" s="632">
        <v>89301301</v>
      </c>
      <c r="D288" s="698" t="s">
        <v>3943</v>
      </c>
      <c r="E288" s="699" t="s">
        <v>3034</v>
      </c>
      <c r="F288" s="632" t="s">
        <v>3024</v>
      </c>
      <c r="G288" s="632" t="s">
        <v>3310</v>
      </c>
      <c r="H288" s="632" t="s">
        <v>2102</v>
      </c>
      <c r="I288" s="632" t="s">
        <v>2288</v>
      </c>
      <c r="J288" s="632" t="s">
        <v>2289</v>
      </c>
      <c r="K288" s="632" t="s">
        <v>1058</v>
      </c>
      <c r="L288" s="633">
        <v>101.68</v>
      </c>
      <c r="M288" s="633">
        <v>101.68</v>
      </c>
      <c r="N288" s="632">
        <v>1</v>
      </c>
      <c r="O288" s="700">
        <v>0.5</v>
      </c>
      <c r="P288" s="633"/>
      <c r="Q288" s="656">
        <v>0</v>
      </c>
      <c r="R288" s="632"/>
      <c r="S288" s="656">
        <v>0</v>
      </c>
      <c r="T288" s="700"/>
      <c r="U288" s="682">
        <v>0</v>
      </c>
    </row>
    <row r="289" spans="1:21" ht="14.4" customHeight="1" x14ac:dyDescent="0.3">
      <c r="A289" s="631">
        <v>30</v>
      </c>
      <c r="B289" s="632" t="s">
        <v>533</v>
      </c>
      <c r="C289" s="632">
        <v>89301301</v>
      </c>
      <c r="D289" s="698" t="s">
        <v>3943</v>
      </c>
      <c r="E289" s="699" t="s">
        <v>3034</v>
      </c>
      <c r="F289" s="632" t="s">
        <v>3024</v>
      </c>
      <c r="G289" s="632" t="s">
        <v>3310</v>
      </c>
      <c r="H289" s="632" t="s">
        <v>534</v>
      </c>
      <c r="I289" s="632" t="s">
        <v>3417</v>
      </c>
      <c r="J289" s="632" t="s">
        <v>1684</v>
      </c>
      <c r="K289" s="632" t="s">
        <v>1221</v>
      </c>
      <c r="L289" s="633">
        <v>203.38</v>
      </c>
      <c r="M289" s="633">
        <v>203.38</v>
      </c>
      <c r="N289" s="632">
        <v>1</v>
      </c>
      <c r="O289" s="700">
        <v>0.5</v>
      </c>
      <c r="P289" s="633"/>
      <c r="Q289" s="656">
        <v>0</v>
      </c>
      <c r="R289" s="632"/>
      <c r="S289" s="656">
        <v>0</v>
      </c>
      <c r="T289" s="700"/>
      <c r="U289" s="682">
        <v>0</v>
      </c>
    </row>
    <row r="290" spans="1:21" ht="14.4" customHeight="1" x14ac:dyDescent="0.3">
      <c r="A290" s="631">
        <v>30</v>
      </c>
      <c r="B290" s="632" t="s">
        <v>533</v>
      </c>
      <c r="C290" s="632">
        <v>89301301</v>
      </c>
      <c r="D290" s="698" t="s">
        <v>3943</v>
      </c>
      <c r="E290" s="699" t="s">
        <v>3034</v>
      </c>
      <c r="F290" s="632" t="s">
        <v>3024</v>
      </c>
      <c r="G290" s="632" t="s">
        <v>3418</v>
      </c>
      <c r="H290" s="632" t="s">
        <v>534</v>
      </c>
      <c r="I290" s="632" t="s">
        <v>618</v>
      </c>
      <c r="J290" s="632" t="s">
        <v>3419</v>
      </c>
      <c r="K290" s="632" t="s">
        <v>3420</v>
      </c>
      <c r="L290" s="633">
        <v>22.88</v>
      </c>
      <c r="M290" s="633">
        <v>22.88</v>
      </c>
      <c r="N290" s="632">
        <v>1</v>
      </c>
      <c r="O290" s="700">
        <v>0.5</v>
      </c>
      <c r="P290" s="633"/>
      <c r="Q290" s="656">
        <v>0</v>
      </c>
      <c r="R290" s="632"/>
      <c r="S290" s="656">
        <v>0</v>
      </c>
      <c r="T290" s="700"/>
      <c r="U290" s="682">
        <v>0</v>
      </c>
    </row>
    <row r="291" spans="1:21" ht="14.4" customHeight="1" x14ac:dyDescent="0.3">
      <c r="A291" s="631">
        <v>30</v>
      </c>
      <c r="B291" s="632" t="s">
        <v>533</v>
      </c>
      <c r="C291" s="632">
        <v>89301301</v>
      </c>
      <c r="D291" s="698" t="s">
        <v>3943</v>
      </c>
      <c r="E291" s="699" t="s">
        <v>3034</v>
      </c>
      <c r="F291" s="632" t="s">
        <v>3024</v>
      </c>
      <c r="G291" s="632" t="s">
        <v>3421</v>
      </c>
      <c r="H291" s="632" t="s">
        <v>2102</v>
      </c>
      <c r="I291" s="632" t="s">
        <v>2239</v>
      </c>
      <c r="J291" s="632" t="s">
        <v>2240</v>
      </c>
      <c r="K291" s="632" t="s">
        <v>2241</v>
      </c>
      <c r="L291" s="633">
        <v>56.01</v>
      </c>
      <c r="M291" s="633">
        <v>112.02</v>
      </c>
      <c r="N291" s="632">
        <v>2</v>
      </c>
      <c r="O291" s="700">
        <v>1</v>
      </c>
      <c r="P291" s="633"/>
      <c r="Q291" s="656">
        <v>0</v>
      </c>
      <c r="R291" s="632"/>
      <c r="S291" s="656">
        <v>0</v>
      </c>
      <c r="T291" s="700"/>
      <c r="U291" s="682">
        <v>0</v>
      </c>
    </row>
    <row r="292" spans="1:21" ht="14.4" customHeight="1" x14ac:dyDescent="0.3">
      <c r="A292" s="631">
        <v>30</v>
      </c>
      <c r="B292" s="632" t="s">
        <v>533</v>
      </c>
      <c r="C292" s="632">
        <v>89301301</v>
      </c>
      <c r="D292" s="698" t="s">
        <v>3943</v>
      </c>
      <c r="E292" s="699" t="s">
        <v>3034</v>
      </c>
      <c r="F292" s="632" t="s">
        <v>3024</v>
      </c>
      <c r="G292" s="632" t="s">
        <v>3184</v>
      </c>
      <c r="H292" s="632" t="s">
        <v>2102</v>
      </c>
      <c r="I292" s="632" t="s">
        <v>3422</v>
      </c>
      <c r="J292" s="632" t="s">
        <v>2107</v>
      </c>
      <c r="K292" s="632" t="s">
        <v>3423</v>
      </c>
      <c r="L292" s="633">
        <v>21.92</v>
      </c>
      <c r="M292" s="633">
        <v>21.92</v>
      </c>
      <c r="N292" s="632">
        <v>1</v>
      </c>
      <c r="O292" s="700">
        <v>0.5</v>
      </c>
      <c r="P292" s="633"/>
      <c r="Q292" s="656">
        <v>0</v>
      </c>
      <c r="R292" s="632"/>
      <c r="S292" s="656">
        <v>0</v>
      </c>
      <c r="T292" s="700"/>
      <c r="U292" s="682">
        <v>0</v>
      </c>
    </row>
    <row r="293" spans="1:21" ht="14.4" customHeight="1" x14ac:dyDescent="0.3">
      <c r="A293" s="631">
        <v>30</v>
      </c>
      <c r="B293" s="632" t="s">
        <v>533</v>
      </c>
      <c r="C293" s="632">
        <v>89301301</v>
      </c>
      <c r="D293" s="698" t="s">
        <v>3943</v>
      </c>
      <c r="E293" s="699" t="s">
        <v>3034</v>
      </c>
      <c r="F293" s="632" t="s">
        <v>3024</v>
      </c>
      <c r="G293" s="632" t="s">
        <v>3184</v>
      </c>
      <c r="H293" s="632" t="s">
        <v>2102</v>
      </c>
      <c r="I293" s="632" t="s">
        <v>3424</v>
      </c>
      <c r="J293" s="632" t="s">
        <v>2110</v>
      </c>
      <c r="K293" s="632" t="s">
        <v>3425</v>
      </c>
      <c r="L293" s="633">
        <v>33.72</v>
      </c>
      <c r="M293" s="633">
        <v>33.72</v>
      </c>
      <c r="N293" s="632">
        <v>1</v>
      </c>
      <c r="O293" s="700">
        <v>0.5</v>
      </c>
      <c r="P293" s="633"/>
      <c r="Q293" s="656">
        <v>0</v>
      </c>
      <c r="R293" s="632"/>
      <c r="S293" s="656">
        <v>0</v>
      </c>
      <c r="T293" s="700"/>
      <c r="U293" s="682">
        <v>0</v>
      </c>
    </row>
    <row r="294" spans="1:21" ht="14.4" customHeight="1" x14ac:dyDescent="0.3">
      <c r="A294" s="631">
        <v>30</v>
      </c>
      <c r="B294" s="632" t="s">
        <v>533</v>
      </c>
      <c r="C294" s="632">
        <v>89301301</v>
      </c>
      <c r="D294" s="698" t="s">
        <v>3943</v>
      </c>
      <c r="E294" s="699" t="s">
        <v>3034</v>
      </c>
      <c r="F294" s="632" t="s">
        <v>3024</v>
      </c>
      <c r="G294" s="632" t="s">
        <v>3184</v>
      </c>
      <c r="H294" s="632" t="s">
        <v>2102</v>
      </c>
      <c r="I294" s="632" t="s">
        <v>2217</v>
      </c>
      <c r="J294" s="632" t="s">
        <v>2901</v>
      </c>
      <c r="K294" s="632" t="s">
        <v>1261</v>
      </c>
      <c r="L294" s="633">
        <v>67.42</v>
      </c>
      <c r="M294" s="633">
        <v>67.42</v>
      </c>
      <c r="N294" s="632">
        <v>1</v>
      </c>
      <c r="O294" s="700">
        <v>0.5</v>
      </c>
      <c r="P294" s="633"/>
      <c r="Q294" s="656">
        <v>0</v>
      </c>
      <c r="R294" s="632"/>
      <c r="S294" s="656">
        <v>0</v>
      </c>
      <c r="T294" s="700"/>
      <c r="U294" s="682">
        <v>0</v>
      </c>
    </row>
    <row r="295" spans="1:21" ht="14.4" customHeight="1" x14ac:dyDescent="0.3">
      <c r="A295" s="631">
        <v>30</v>
      </c>
      <c r="B295" s="632" t="s">
        <v>533</v>
      </c>
      <c r="C295" s="632">
        <v>89301301</v>
      </c>
      <c r="D295" s="698" t="s">
        <v>3943</v>
      </c>
      <c r="E295" s="699" t="s">
        <v>3034</v>
      </c>
      <c r="F295" s="632" t="s">
        <v>3024</v>
      </c>
      <c r="G295" s="632" t="s">
        <v>3426</v>
      </c>
      <c r="H295" s="632" t="s">
        <v>534</v>
      </c>
      <c r="I295" s="632" t="s">
        <v>3427</v>
      </c>
      <c r="J295" s="632" t="s">
        <v>1197</v>
      </c>
      <c r="K295" s="632" t="s">
        <v>2045</v>
      </c>
      <c r="L295" s="633">
        <v>110.25</v>
      </c>
      <c r="M295" s="633">
        <v>220.5</v>
      </c>
      <c r="N295" s="632">
        <v>2</v>
      </c>
      <c r="O295" s="700">
        <v>1</v>
      </c>
      <c r="P295" s="633"/>
      <c r="Q295" s="656">
        <v>0</v>
      </c>
      <c r="R295" s="632"/>
      <c r="S295" s="656">
        <v>0</v>
      </c>
      <c r="T295" s="700"/>
      <c r="U295" s="682">
        <v>0</v>
      </c>
    </row>
    <row r="296" spans="1:21" ht="14.4" customHeight="1" x14ac:dyDescent="0.3">
      <c r="A296" s="631">
        <v>30</v>
      </c>
      <c r="B296" s="632" t="s">
        <v>533</v>
      </c>
      <c r="C296" s="632">
        <v>89301301</v>
      </c>
      <c r="D296" s="698" t="s">
        <v>3943</v>
      </c>
      <c r="E296" s="699" t="s">
        <v>3034</v>
      </c>
      <c r="F296" s="632" t="s">
        <v>3024</v>
      </c>
      <c r="G296" s="632" t="s">
        <v>3428</v>
      </c>
      <c r="H296" s="632" t="s">
        <v>534</v>
      </c>
      <c r="I296" s="632" t="s">
        <v>3429</v>
      </c>
      <c r="J296" s="632" t="s">
        <v>1363</v>
      </c>
      <c r="K296" s="632" t="s">
        <v>3430</v>
      </c>
      <c r="L296" s="633">
        <v>0</v>
      </c>
      <c r="M296" s="633">
        <v>0</v>
      </c>
      <c r="N296" s="632">
        <v>1</v>
      </c>
      <c r="O296" s="700">
        <v>0.5</v>
      </c>
      <c r="P296" s="633"/>
      <c r="Q296" s="656"/>
      <c r="R296" s="632"/>
      <c r="S296" s="656">
        <v>0</v>
      </c>
      <c r="T296" s="700"/>
      <c r="U296" s="682">
        <v>0</v>
      </c>
    </row>
    <row r="297" spans="1:21" ht="14.4" customHeight="1" x14ac:dyDescent="0.3">
      <c r="A297" s="631">
        <v>30</v>
      </c>
      <c r="B297" s="632" t="s">
        <v>533</v>
      </c>
      <c r="C297" s="632">
        <v>89301301</v>
      </c>
      <c r="D297" s="698" t="s">
        <v>3943</v>
      </c>
      <c r="E297" s="699" t="s">
        <v>3034</v>
      </c>
      <c r="F297" s="632" t="s">
        <v>3024</v>
      </c>
      <c r="G297" s="632" t="s">
        <v>3431</v>
      </c>
      <c r="H297" s="632" t="s">
        <v>2102</v>
      </c>
      <c r="I297" s="632" t="s">
        <v>2297</v>
      </c>
      <c r="J297" s="632" t="s">
        <v>2298</v>
      </c>
      <c r="K297" s="632" t="s">
        <v>1194</v>
      </c>
      <c r="L297" s="633">
        <v>201.88</v>
      </c>
      <c r="M297" s="633">
        <v>201.88</v>
      </c>
      <c r="N297" s="632">
        <v>1</v>
      </c>
      <c r="O297" s="700">
        <v>0.5</v>
      </c>
      <c r="P297" s="633"/>
      <c r="Q297" s="656">
        <v>0</v>
      </c>
      <c r="R297" s="632"/>
      <c r="S297" s="656">
        <v>0</v>
      </c>
      <c r="T297" s="700"/>
      <c r="U297" s="682">
        <v>0</v>
      </c>
    </row>
    <row r="298" spans="1:21" ht="14.4" customHeight="1" x14ac:dyDescent="0.3">
      <c r="A298" s="631">
        <v>30</v>
      </c>
      <c r="B298" s="632" t="s">
        <v>533</v>
      </c>
      <c r="C298" s="632">
        <v>89301301</v>
      </c>
      <c r="D298" s="698" t="s">
        <v>3943</v>
      </c>
      <c r="E298" s="699" t="s">
        <v>3034</v>
      </c>
      <c r="F298" s="632" t="s">
        <v>3024</v>
      </c>
      <c r="G298" s="632" t="s">
        <v>3315</v>
      </c>
      <c r="H298" s="632" t="s">
        <v>534</v>
      </c>
      <c r="I298" s="632" t="s">
        <v>3432</v>
      </c>
      <c r="J298" s="632" t="s">
        <v>1143</v>
      </c>
      <c r="K298" s="632" t="s">
        <v>3433</v>
      </c>
      <c r="L298" s="633">
        <v>0</v>
      </c>
      <c r="M298" s="633">
        <v>0</v>
      </c>
      <c r="N298" s="632">
        <v>1</v>
      </c>
      <c r="O298" s="700">
        <v>0.5</v>
      </c>
      <c r="P298" s="633"/>
      <c r="Q298" s="656"/>
      <c r="R298" s="632"/>
      <c r="S298" s="656">
        <v>0</v>
      </c>
      <c r="T298" s="700"/>
      <c r="U298" s="682">
        <v>0</v>
      </c>
    </row>
    <row r="299" spans="1:21" ht="14.4" customHeight="1" x14ac:dyDescent="0.3">
      <c r="A299" s="631">
        <v>30</v>
      </c>
      <c r="B299" s="632" t="s">
        <v>533</v>
      </c>
      <c r="C299" s="632">
        <v>89301301</v>
      </c>
      <c r="D299" s="698" t="s">
        <v>3943</v>
      </c>
      <c r="E299" s="699" t="s">
        <v>3034</v>
      </c>
      <c r="F299" s="632" t="s">
        <v>3024</v>
      </c>
      <c r="G299" s="632" t="s">
        <v>3434</v>
      </c>
      <c r="H299" s="632" t="s">
        <v>2102</v>
      </c>
      <c r="I299" s="632" t="s">
        <v>3435</v>
      </c>
      <c r="J299" s="632" t="s">
        <v>3436</v>
      </c>
      <c r="K299" s="632" t="s">
        <v>3437</v>
      </c>
      <c r="L299" s="633">
        <v>269</v>
      </c>
      <c r="M299" s="633">
        <v>269</v>
      </c>
      <c r="N299" s="632">
        <v>1</v>
      </c>
      <c r="O299" s="700">
        <v>0.5</v>
      </c>
      <c r="P299" s="633"/>
      <c r="Q299" s="656">
        <v>0</v>
      </c>
      <c r="R299" s="632"/>
      <c r="S299" s="656">
        <v>0</v>
      </c>
      <c r="T299" s="700"/>
      <c r="U299" s="682">
        <v>0</v>
      </c>
    </row>
    <row r="300" spans="1:21" ht="14.4" customHeight="1" x14ac:dyDescent="0.3">
      <c r="A300" s="631">
        <v>30</v>
      </c>
      <c r="B300" s="632" t="s">
        <v>533</v>
      </c>
      <c r="C300" s="632">
        <v>89301301</v>
      </c>
      <c r="D300" s="698" t="s">
        <v>3943</v>
      </c>
      <c r="E300" s="699" t="s">
        <v>3034</v>
      </c>
      <c r="F300" s="632" t="s">
        <v>3024</v>
      </c>
      <c r="G300" s="632" t="s">
        <v>3320</v>
      </c>
      <c r="H300" s="632" t="s">
        <v>534</v>
      </c>
      <c r="I300" s="632" t="s">
        <v>949</v>
      </c>
      <c r="J300" s="632" t="s">
        <v>3321</v>
      </c>
      <c r="K300" s="632" t="s">
        <v>3322</v>
      </c>
      <c r="L300" s="633">
        <v>0</v>
      </c>
      <c r="M300" s="633">
        <v>0</v>
      </c>
      <c r="N300" s="632">
        <v>9</v>
      </c>
      <c r="O300" s="700">
        <v>4.5</v>
      </c>
      <c r="P300" s="633">
        <v>0</v>
      </c>
      <c r="Q300" s="656"/>
      <c r="R300" s="632">
        <v>1</v>
      </c>
      <c r="S300" s="656">
        <v>0.1111111111111111</v>
      </c>
      <c r="T300" s="700">
        <v>0.5</v>
      </c>
      <c r="U300" s="682">
        <v>0.1111111111111111</v>
      </c>
    </row>
    <row r="301" spans="1:21" ht="14.4" customHeight="1" x14ac:dyDescent="0.3">
      <c r="A301" s="631">
        <v>30</v>
      </c>
      <c r="B301" s="632" t="s">
        <v>533</v>
      </c>
      <c r="C301" s="632">
        <v>89301301</v>
      </c>
      <c r="D301" s="698" t="s">
        <v>3943</v>
      </c>
      <c r="E301" s="699" t="s">
        <v>3034</v>
      </c>
      <c r="F301" s="632" t="s">
        <v>3024</v>
      </c>
      <c r="G301" s="632" t="s">
        <v>3438</v>
      </c>
      <c r="H301" s="632" t="s">
        <v>534</v>
      </c>
      <c r="I301" s="632" t="s">
        <v>3439</v>
      </c>
      <c r="J301" s="632" t="s">
        <v>1640</v>
      </c>
      <c r="K301" s="632" t="s">
        <v>3440</v>
      </c>
      <c r="L301" s="633">
        <v>0</v>
      </c>
      <c r="M301" s="633">
        <v>0</v>
      </c>
      <c r="N301" s="632">
        <v>1</v>
      </c>
      <c r="O301" s="700">
        <v>0.5</v>
      </c>
      <c r="P301" s="633"/>
      <c r="Q301" s="656"/>
      <c r="R301" s="632"/>
      <c r="S301" s="656">
        <v>0</v>
      </c>
      <c r="T301" s="700"/>
      <c r="U301" s="682">
        <v>0</v>
      </c>
    </row>
    <row r="302" spans="1:21" ht="14.4" customHeight="1" x14ac:dyDescent="0.3">
      <c r="A302" s="631">
        <v>30</v>
      </c>
      <c r="B302" s="632" t="s">
        <v>533</v>
      </c>
      <c r="C302" s="632">
        <v>89301301</v>
      </c>
      <c r="D302" s="698" t="s">
        <v>3943</v>
      </c>
      <c r="E302" s="699" t="s">
        <v>3034</v>
      </c>
      <c r="F302" s="632" t="s">
        <v>3024</v>
      </c>
      <c r="G302" s="632" t="s">
        <v>3193</v>
      </c>
      <c r="H302" s="632" t="s">
        <v>534</v>
      </c>
      <c r="I302" s="632" t="s">
        <v>726</v>
      </c>
      <c r="J302" s="632" t="s">
        <v>727</v>
      </c>
      <c r="K302" s="632" t="s">
        <v>3194</v>
      </c>
      <c r="L302" s="633">
        <v>43.99</v>
      </c>
      <c r="M302" s="633">
        <v>307.93</v>
      </c>
      <c r="N302" s="632">
        <v>7</v>
      </c>
      <c r="O302" s="700">
        <v>3.5</v>
      </c>
      <c r="P302" s="633">
        <v>43.99</v>
      </c>
      <c r="Q302" s="656">
        <v>0.14285714285714285</v>
      </c>
      <c r="R302" s="632">
        <v>1</v>
      </c>
      <c r="S302" s="656">
        <v>0.14285714285714285</v>
      </c>
      <c r="T302" s="700">
        <v>0.5</v>
      </c>
      <c r="U302" s="682">
        <v>0.14285714285714285</v>
      </c>
    </row>
    <row r="303" spans="1:21" ht="14.4" customHeight="1" x14ac:dyDescent="0.3">
      <c r="A303" s="631">
        <v>30</v>
      </c>
      <c r="B303" s="632" t="s">
        <v>533</v>
      </c>
      <c r="C303" s="632">
        <v>89301301</v>
      </c>
      <c r="D303" s="698" t="s">
        <v>3943</v>
      </c>
      <c r="E303" s="699" t="s">
        <v>3034</v>
      </c>
      <c r="F303" s="632" t="s">
        <v>3024</v>
      </c>
      <c r="G303" s="632" t="s">
        <v>3441</v>
      </c>
      <c r="H303" s="632" t="s">
        <v>534</v>
      </c>
      <c r="I303" s="632" t="s">
        <v>1846</v>
      </c>
      <c r="J303" s="632" t="s">
        <v>1847</v>
      </c>
      <c r="K303" s="632" t="s">
        <v>3425</v>
      </c>
      <c r="L303" s="633">
        <v>47.94</v>
      </c>
      <c r="M303" s="633">
        <v>47.94</v>
      </c>
      <c r="N303" s="632">
        <v>1</v>
      </c>
      <c r="O303" s="700">
        <v>0.5</v>
      </c>
      <c r="P303" s="633"/>
      <c r="Q303" s="656">
        <v>0</v>
      </c>
      <c r="R303" s="632"/>
      <c r="S303" s="656">
        <v>0</v>
      </c>
      <c r="T303" s="700"/>
      <c r="U303" s="682">
        <v>0</v>
      </c>
    </row>
    <row r="304" spans="1:21" ht="14.4" customHeight="1" x14ac:dyDescent="0.3">
      <c r="A304" s="631">
        <v>30</v>
      </c>
      <c r="B304" s="632" t="s">
        <v>533</v>
      </c>
      <c r="C304" s="632">
        <v>89301301</v>
      </c>
      <c r="D304" s="698" t="s">
        <v>3943</v>
      </c>
      <c r="E304" s="699" t="s">
        <v>3034</v>
      </c>
      <c r="F304" s="632" t="s">
        <v>3024</v>
      </c>
      <c r="G304" s="632" t="s">
        <v>3195</v>
      </c>
      <c r="H304" s="632" t="s">
        <v>534</v>
      </c>
      <c r="I304" s="632" t="s">
        <v>1122</v>
      </c>
      <c r="J304" s="632" t="s">
        <v>1123</v>
      </c>
      <c r="K304" s="632" t="s">
        <v>3196</v>
      </c>
      <c r="L304" s="633">
        <v>472.71</v>
      </c>
      <c r="M304" s="633">
        <v>472.71</v>
      </c>
      <c r="N304" s="632">
        <v>1</v>
      </c>
      <c r="O304" s="700">
        <v>0.5</v>
      </c>
      <c r="P304" s="633"/>
      <c r="Q304" s="656">
        <v>0</v>
      </c>
      <c r="R304" s="632"/>
      <c r="S304" s="656">
        <v>0</v>
      </c>
      <c r="T304" s="700"/>
      <c r="U304" s="682">
        <v>0</v>
      </c>
    </row>
    <row r="305" spans="1:21" ht="14.4" customHeight="1" x14ac:dyDescent="0.3">
      <c r="A305" s="631">
        <v>30</v>
      </c>
      <c r="B305" s="632" t="s">
        <v>533</v>
      </c>
      <c r="C305" s="632">
        <v>89301301</v>
      </c>
      <c r="D305" s="698" t="s">
        <v>3943</v>
      </c>
      <c r="E305" s="699" t="s">
        <v>3034</v>
      </c>
      <c r="F305" s="632" t="s">
        <v>3024</v>
      </c>
      <c r="G305" s="632" t="s">
        <v>3201</v>
      </c>
      <c r="H305" s="632" t="s">
        <v>534</v>
      </c>
      <c r="I305" s="632" t="s">
        <v>3442</v>
      </c>
      <c r="J305" s="632" t="s">
        <v>3203</v>
      </c>
      <c r="K305" s="632" t="s">
        <v>3443</v>
      </c>
      <c r="L305" s="633">
        <v>0</v>
      </c>
      <c r="M305" s="633">
        <v>0</v>
      </c>
      <c r="N305" s="632">
        <v>1</v>
      </c>
      <c r="O305" s="700">
        <v>1</v>
      </c>
      <c r="P305" s="633"/>
      <c r="Q305" s="656"/>
      <c r="R305" s="632"/>
      <c r="S305" s="656">
        <v>0</v>
      </c>
      <c r="T305" s="700"/>
      <c r="U305" s="682">
        <v>0</v>
      </c>
    </row>
    <row r="306" spans="1:21" ht="14.4" customHeight="1" x14ac:dyDescent="0.3">
      <c r="A306" s="631">
        <v>30</v>
      </c>
      <c r="B306" s="632" t="s">
        <v>533</v>
      </c>
      <c r="C306" s="632">
        <v>89301301</v>
      </c>
      <c r="D306" s="698" t="s">
        <v>3943</v>
      </c>
      <c r="E306" s="699" t="s">
        <v>3034</v>
      </c>
      <c r="F306" s="632" t="s">
        <v>3024</v>
      </c>
      <c r="G306" s="632" t="s">
        <v>3205</v>
      </c>
      <c r="H306" s="632" t="s">
        <v>534</v>
      </c>
      <c r="I306" s="632" t="s">
        <v>860</v>
      </c>
      <c r="J306" s="632" t="s">
        <v>861</v>
      </c>
      <c r="K306" s="632" t="s">
        <v>3444</v>
      </c>
      <c r="L306" s="633">
        <v>110.66</v>
      </c>
      <c r="M306" s="633">
        <v>110.66</v>
      </c>
      <c r="N306" s="632">
        <v>1</v>
      </c>
      <c r="O306" s="700">
        <v>0.5</v>
      </c>
      <c r="P306" s="633"/>
      <c r="Q306" s="656">
        <v>0</v>
      </c>
      <c r="R306" s="632"/>
      <c r="S306" s="656">
        <v>0</v>
      </c>
      <c r="T306" s="700"/>
      <c r="U306" s="682">
        <v>0</v>
      </c>
    </row>
    <row r="307" spans="1:21" ht="14.4" customHeight="1" x14ac:dyDescent="0.3">
      <c r="A307" s="631">
        <v>30</v>
      </c>
      <c r="B307" s="632" t="s">
        <v>533</v>
      </c>
      <c r="C307" s="632">
        <v>89301301</v>
      </c>
      <c r="D307" s="698" t="s">
        <v>3943</v>
      </c>
      <c r="E307" s="699" t="s">
        <v>3034</v>
      </c>
      <c r="F307" s="632" t="s">
        <v>3024</v>
      </c>
      <c r="G307" s="632" t="s">
        <v>3209</v>
      </c>
      <c r="H307" s="632" t="s">
        <v>534</v>
      </c>
      <c r="I307" s="632" t="s">
        <v>3210</v>
      </c>
      <c r="J307" s="632" t="s">
        <v>899</v>
      </c>
      <c r="K307" s="632" t="s">
        <v>3211</v>
      </c>
      <c r="L307" s="633">
        <v>0</v>
      </c>
      <c r="M307" s="633">
        <v>0</v>
      </c>
      <c r="N307" s="632">
        <v>2</v>
      </c>
      <c r="O307" s="700">
        <v>1</v>
      </c>
      <c r="P307" s="633">
        <v>0</v>
      </c>
      <c r="Q307" s="656"/>
      <c r="R307" s="632">
        <v>1</v>
      </c>
      <c r="S307" s="656">
        <v>0.5</v>
      </c>
      <c r="T307" s="700">
        <v>0.5</v>
      </c>
      <c r="U307" s="682">
        <v>0.5</v>
      </c>
    </row>
    <row r="308" spans="1:21" ht="14.4" customHeight="1" x14ac:dyDescent="0.3">
      <c r="A308" s="631">
        <v>30</v>
      </c>
      <c r="B308" s="632" t="s">
        <v>533</v>
      </c>
      <c r="C308" s="632">
        <v>89301301</v>
      </c>
      <c r="D308" s="698" t="s">
        <v>3943</v>
      </c>
      <c r="E308" s="699" t="s">
        <v>3034</v>
      </c>
      <c r="F308" s="632" t="s">
        <v>3024</v>
      </c>
      <c r="G308" s="632" t="s">
        <v>3209</v>
      </c>
      <c r="H308" s="632" t="s">
        <v>534</v>
      </c>
      <c r="I308" s="632" t="s">
        <v>3445</v>
      </c>
      <c r="J308" s="632" t="s">
        <v>3446</v>
      </c>
      <c r="K308" s="632" t="s">
        <v>2965</v>
      </c>
      <c r="L308" s="633">
        <v>0</v>
      </c>
      <c r="M308" s="633">
        <v>0</v>
      </c>
      <c r="N308" s="632">
        <v>1</v>
      </c>
      <c r="O308" s="700">
        <v>0.5</v>
      </c>
      <c r="P308" s="633"/>
      <c r="Q308" s="656"/>
      <c r="R308" s="632"/>
      <c r="S308" s="656">
        <v>0</v>
      </c>
      <c r="T308" s="700"/>
      <c r="U308" s="682">
        <v>0</v>
      </c>
    </row>
    <row r="309" spans="1:21" ht="14.4" customHeight="1" x14ac:dyDescent="0.3">
      <c r="A309" s="631">
        <v>30</v>
      </c>
      <c r="B309" s="632" t="s">
        <v>533</v>
      </c>
      <c r="C309" s="632">
        <v>89301301</v>
      </c>
      <c r="D309" s="698" t="s">
        <v>3943</v>
      </c>
      <c r="E309" s="699" t="s">
        <v>3034</v>
      </c>
      <c r="F309" s="632" t="s">
        <v>3024</v>
      </c>
      <c r="G309" s="632" t="s">
        <v>3330</v>
      </c>
      <c r="H309" s="632" t="s">
        <v>2102</v>
      </c>
      <c r="I309" s="632" t="s">
        <v>2224</v>
      </c>
      <c r="J309" s="632" t="s">
        <v>2225</v>
      </c>
      <c r="K309" s="632" t="s">
        <v>2971</v>
      </c>
      <c r="L309" s="633">
        <v>32.74</v>
      </c>
      <c r="M309" s="633">
        <v>65.48</v>
      </c>
      <c r="N309" s="632">
        <v>2</v>
      </c>
      <c r="O309" s="700">
        <v>1</v>
      </c>
      <c r="P309" s="633"/>
      <c r="Q309" s="656">
        <v>0</v>
      </c>
      <c r="R309" s="632"/>
      <c r="S309" s="656">
        <v>0</v>
      </c>
      <c r="T309" s="700"/>
      <c r="U309" s="682">
        <v>0</v>
      </c>
    </row>
    <row r="310" spans="1:21" ht="14.4" customHeight="1" x14ac:dyDescent="0.3">
      <c r="A310" s="631">
        <v>30</v>
      </c>
      <c r="B310" s="632" t="s">
        <v>533</v>
      </c>
      <c r="C310" s="632">
        <v>89301301</v>
      </c>
      <c r="D310" s="698" t="s">
        <v>3943</v>
      </c>
      <c r="E310" s="699" t="s">
        <v>3034</v>
      </c>
      <c r="F310" s="632" t="s">
        <v>3024</v>
      </c>
      <c r="G310" s="632" t="s">
        <v>3330</v>
      </c>
      <c r="H310" s="632" t="s">
        <v>2102</v>
      </c>
      <c r="I310" s="632" t="s">
        <v>2228</v>
      </c>
      <c r="J310" s="632" t="s">
        <v>2225</v>
      </c>
      <c r="K310" s="632" t="s">
        <v>2972</v>
      </c>
      <c r="L310" s="633">
        <v>98.23</v>
      </c>
      <c r="M310" s="633">
        <v>98.23</v>
      </c>
      <c r="N310" s="632">
        <v>1</v>
      </c>
      <c r="O310" s="700">
        <v>0.5</v>
      </c>
      <c r="P310" s="633"/>
      <c r="Q310" s="656">
        <v>0</v>
      </c>
      <c r="R310" s="632"/>
      <c r="S310" s="656">
        <v>0</v>
      </c>
      <c r="T310" s="700"/>
      <c r="U310" s="682">
        <v>0</v>
      </c>
    </row>
    <row r="311" spans="1:21" ht="14.4" customHeight="1" x14ac:dyDescent="0.3">
      <c r="A311" s="631">
        <v>30</v>
      </c>
      <c r="B311" s="632" t="s">
        <v>533</v>
      </c>
      <c r="C311" s="632">
        <v>89301301</v>
      </c>
      <c r="D311" s="698" t="s">
        <v>3943</v>
      </c>
      <c r="E311" s="699" t="s">
        <v>3034</v>
      </c>
      <c r="F311" s="632" t="s">
        <v>3024</v>
      </c>
      <c r="G311" s="632" t="s">
        <v>3212</v>
      </c>
      <c r="H311" s="632" t="s">
        <v>534</v>
      </c>
      <c r="I311" s="632" t="s">
        <v>1484</v>
      </c>
      <c r="J311" s="632" t="s">
        <v>1370</v>
      </c>
      <c r="K311" s="632" t="s">
        <v>1485</v>
      </c>
      <c r="L311" s="633">
        <v>40.64</v>
      </c>
      <c r="M311" s="633">
        <v>40.64</v>
      </c>
      <c r="N311" s="632">
        <v>1</v>
      </c>
      <c r="O311" s="700">
        <v>0.5</v>
      </c>
      <c r="P311" s="633"/>
      <c r="Q311" s="656">
        <v>0</v>
      </c>
      <c r="R311" s="632"/>
      <c r="S311" s="656">
        <v>0</v>
      </c>
      <c r="T311" s="700"/>
      <c r="U311" s="682">
        <v>0</v>
      </c>
    </row>
    <row r="312" spans="1:21" ht="14.4" customHeight="1" x14ac:dyDescent="0.3">
      <c r="A312" s="631">
        <v>30</v>
      </c>
      <c r="B312" s="632" t="s">
        <v>533</v>
      </c>
      <c r="C312" s="632">
        <v>89301301</v>
      </c>
      <c r="D312" s="698" t="s">
        <v>3943</v>
      </c>
      <c r="E312" s="699" t="s">
        <v>3034</v>
      </c>
      <c r="F312" s="632" t="s">
        <v>3024</v>
      </c>
      <c r="G312" s="632" t="s">
        <v>3216</v>
      </c>
      <c r="H312" s="632" t="s">
        <v>534</v>
      </c>
      <c r="I312" s="632" t="s">
        <v>3447</v>
      </c>
      <c r="J312" s="632" t="s">
        <v>853</v>
      </c>
      <c r="K312" s="632" t="s">
        <v>3448</v>
      </c>
      <c r="L312" s="633">
        <v>0</v>
      </c>
      <c r="M312" s="633">
        <v>0</v>
      </c>
      <c r="N312" s="632">
        <v>1</v>
      </c>
      <c r="O312" s="700">
        <v>0.5</v>
      </c>
      <c r="P312" s="633"/>
      <c r="Q312" s="656"/>
      <c r="R312" s="632"/>
      <c r="S312" s="656">
        <v>0</v>
      </c>
      <c r="T312" s="700"/>
      <c r="U312" s="682">
        <v>0</v>
      </c>
    </row>
    <row r="313" spans="1:21" ht="14.4" customHeight="1" x14ac:dyDescent="0.3">
      <c r="A313" s="631">
        <v>30</v>
      </c>
      <c r="B313" s="632" t="s">
        <v>533</v>
      </c>
      <c r="C313" s="632">
        <v>89301301</v>
      </c>
      <c r="D313" s="698" t="s">
        <v>3943</v>
      </c>
      <c r="E313" s="699" t="s">
        <v>3034</v>
      </c>
      <c r="F313" s="632" t="s">
        <v>3024</v>
      </c>
      <c r="G313" s="632" t="s">
        <v>3216</v>
      </c>
      <c r="H313" s="632" t="s">
        <v>534</v>
      </c>
      <c r="I313" s="632" t="s">
        <v>3449</v>
      </c>
      <c r="J313" s="632" t="s">
        <v>853</v>
      </c>
      <c r="K313" s="632" t="s">
        <v>3450</v>
      </c>
      <c r="L313" s="633">
        <v>0</v>
      </c>
      <c r="M313" s="633">
        <v>0</v>
      </c>
      <c r="N313" s="632">
        <v>1</v>
      </c>
      <c r="O313" s="700">
        <v>0.5</v>
      </c>
      <c r="P313" s="633">
        <v>0</v>
      </c>
      <c r="Q313" s="656"/>
      <c r="R313" s="632">
        <v>1</v>
      </c>
      <c r="S313" s="656">
        <v>1</v>
      </c>
      <c r="T313" s="700">
        <v>0.5</v>
      </c>
      <c r="U313" s="682">
        <v>1</v>
      </c>
    </row>
    <row r="314" spans="1:21" ht="14.4" customHeight="1" x14ac:dyDescent="0.3">
      <c r="A314" s="631">
        <v>30</v>
      </c>
      <c r="B314" s="632" t="s">
        <v>533</v>
      </c>
      <c r="C314" s="632">
        <v>89301301</v>
      </c>
      <c r="D314" s="698" t="s">
        <v>3943</v>
      </c>
      <c r="E314" s="699" t="s">
        <v>3034</v>
      </c>
      <c r="F314" s="632" t="s">
        <v>3024</v>
      </c>
      <c r="G314" s="632" t="s">
        <v>3451</v>
      </c>
      <c r="H314" s="632" t="s">
        <v>534</v>
      </c>
      <c r="I314" s="632" t="s">
        <v>3452</v>
      </c>
      <c r="J314" s="632" t="s">
        <v>1042</v>
      </c>
      <c r="K314" s="632" t="s">
        <v>3453</v>
      </c>
      <c r="L314" s="633">
        <v>0</v>
      </c>
      <c r="M314" s="633">
        <v>0</v>
      </c>
      <c r="N314" s="632">
        <v>1</v>
      </c>
      <c r="O314" s="700">
        <v>0.5</v>
      </c>
      <c r="P314" s="633"/>
      <c r="Q314" s="656"/>
      <c r="R314" s="632"/>
      <c r="S314" s="656">
        <v>0</v>
      </c>
      <c r="T314" s="700"/>
      <c r="U314" s="682">
        <v>0</v>
      </c>
    </row>
    <row r="315" spans="1:21" ht="14.4" customHeight="1" x14ac:dyDescent="0.3">
      <c r="A315" s="631">
        <v>30</v>
      </c>
      <c r="B315" s="632" t="s">
        <v>533</v>
      </c>
      <c r="C315" s="632">
        <v>89301301</v>
      </c>
      <c r="D315" s="698" t="s">
        <v>3943</v>
      </c>
      <c r="E315" s="699" t="s">
        <v>3034</v>
      </c>
      <c r="F315" s="632" t="s">
        <v>3024</v>
      </c>
      <c r="G315" s="632" t="s">
        <v>3221</v>
      </c>
      <c r="H315" s="632" t="s">
        <v>534</v>
      </c>
      <c r="I315" s="632" t="s">
        <v>1275</v>
      </c>
      <c r="J315" s="632" t="s">
        <v>1276</v>
      </c>
      <c r="K315" s="632" t="s">
        <v>1221</v>
      </c>
      <c r="L315" s="633">
        <v>0</v>
      </c>
      <c r="M315" s="633">
        <v>0</v>
      </c>
      <c r="N315" s="632">
        <v>1</v>
      </c>
      <c r="O315" s="700">
        <v>0.5</v>
      </c>
      <c r="P315" s="633"/>
      <c r="Q315" s="656"/>
      <c r="R315" s="632"/>
      <c r="S315" s="656">
        <v>0</v>
      </c>
      <c r="T315" s="700"/>
      <c r="U315" s="682">
        <v>0</v>
      </c>
    </row>
    <row r="316" spans="1:21" ht="14.4" customHeight="1" x14ac:dyDescent="0.3">
      <c r="A316" s="631">
        <v>30</v>
      </c>
      <c r="B316" s="632" t="s">
        <v>533</v>
      </c>
      <c r="C316" s="632">
        <v>89301301</v>
      </c>
      <c r="D316" s="698" t="s">
        <v>3943</v>
      </c>
      <c r="E316" s="699" t="s">
        <v>3034</v>
      </c>
      <c r="F316" s="632" t="s">
        <v>3024</v>
      </c>
      <c r="G316" s="632" t="s">
        <v>3221</v>
      </c>
      <c r="H316" s="632" t="s">
        <v>534</v>
      </c>
      <c r="I316" s="632" t="s">
        <v>3222</v>
      </c>
      <c r="J316" s="632" t="s">
        <v>3223</v>
      </c>
      <c r="K316" s="632" t="s">
        <v>3224</v>
      </c>
      <c r="L316" s="633">
        <v>0</v>
      </c>
      <c r="M316" s="633">
        <v>0</v>
      </c>
      <c r="N316" s="632">
        <v>1</v>
      </c>
      <c r="O316" s="700">
        <v>0.5</v>
      </c>
      <c r="P316" s="633"/>
      <c r="Q316" s="656"/>
      <c r="R316" s="632"/>
      <c r="S316" s="656">
        <v>0</v>
      </c>
      <c r="T316" s="700"/>
      <c r="U316" s="682">
        <v>0</v>
      </c>
    </row>
    <row r="317" spans="1:21" ht="14.4" customHeight="1" x14ac:dyDescent="0.3">
      <c r="A317" s="631">
        <v>30</v>
      </c>
      <c r="B317" s="632" t="s">
        <v>533</v>
      </c>
      <c r="C317" s="632">
        <v>89301301</v>
      </c>
      <c r="D317" s="698" t="s">
        <v>3943</v>
      </c>
      <c r="E317" s="699" t="s">
        <v>3034</v>
      </c>
      <c r="F317" s="632" t="s">
        <v>3024</v>
      </c>
      <c r="G317" s="632" t="s">
        <v>3229</v>
      </c>
      <c r="H317" s="632" t="s">
        <v>2102</v>
      </c>
      <c r="I317" s="632" t="s">
        <v>3230</v>
      </c>
      <c r="J317" s="632" t="s">
        <v>2473</v>
      </c>
      <c r="K317" s="632" t="s">
        <v>3231</v>
      </c>
      <c r="L317" s="633">
        <v>0</v>
      </c>
      <c r="M317" s="633">
        <v>0</v>
      </c>
      <c r="N317" s="632">
        <v>1</v>
      </c>
      <c r="O317" s="700">
        <v>0.5</v>
      </c>
      <c r="P317" s="633"/>
      <c r="Q317" s="656"/>
      <c r="R317" s="632"/>
      <c r="S317" s="656">
        <v>0</v>
      </c>
      <c r="T317" s="700"/>
      <c r="U317" s="682">
        <v>0</v>
      </c>
    </row>
    <row r="318" spans="1:21" ht="14.4" customHeight="1" x14ac:dyDescent="0.3">
      <c r="A318" s="631">
        <v>30</v>
      </c>
      <c r="B318" s="632" t="s">
        <v>533</v>
      </c>
      <c r="C318" s="632">
        <v>89301301</v>
      </c>
      <c r="D318" s="698" t="s">
        <v>3943</v>
      </c>
      <c r="E318" s="699" t="s">
        <v>3034</v>
      </c>
      <c r="F318" s="632" t="s">
        <v>3024</v>
      </c>
      <c r="G318" s="632" t="s">
        <v>3232</v>
      </c>
      <c r="H318" s="632" t="s">
        <v>2102</v>
      </c>
      <c r="I318" s="632" t="s">
        <v>2366</v>
      </c>
      <c r="J318" s="632" t="s">
        <v>2872</v>
      </c>
      <c r="K318" s="632" t="s">
        <v>2873</v>
      </c>
      <c r="L318" s="633">
        <v>156.25</v>
      </c>
      <c r="M318" s="633">
        <v>156.25</v>
      </c>
      <c r="N318" s="632">
        <v>1</v>
      </c>
      <c r="O318" s="700">
        <v>1</v>
      </c>
      <c r="P318" s="633"/>
      <c r="Q318" s="656">
        <v>0</v>
      </c>
      <c r="R318" s="632"/>
      <c r="S318" s="656">
        <v>0</v>
      </c>
      <c r="T318" s="700"/>
      <c r="U318" s="682">
        <v>0</v>
      </c>
    </row>
    <row r="319" spans="1:21" ht="14.4" customHeight="1" x14ac:dyDescent="0.3">
      <c r="A319" s="631">
        <v>30</v>
      </c>
      <c r="B319" s="632" t="s">
        <v>533</v>
      </c>
      <c r="C319" s="632">
        <v>89301301</v>
      </c>
      <c r="D319" s="698" t="s">
        <v>3943</v>
      </c>
      <c r="E319" s="699" t="s">
        <v>3034</v>
      </c>
      <c r="F319" s="632" t="s">
        <v>3024</v>
      </c>
      <c r="G319" s="632" t="s">
        <v>3454</v>
      </c>
      <c r="H319" s="632" t="s">
        <v>534</v>
      </c>
      <c r="I319" s="632" t="s">
        <v>3455</v>
      </c>
      <c r="J319" s="632" t="s">
        <v>3456</v>
      </c>
      <c r="K319" s="632" t="s">
        <v>3457</v>
      </c>
      <c r="L319" s="633">
        <v>0</v>
      </c>
      <c r="M319" s="633">
        <v>0</v>
      </c>
      <c r="N319" s="632">
        <v>1</v>
      </c>
      <c r="O319" s="700">
        <v>0.5</v>
      </c>
      <c r="P319" s="633"/>
      <c r="Q319" s="656"/>
      <c r="R319" s="632"/>
      <c r="S319" s="656">
        <v>0</v>
      </c>
      <c r="T319" s="700"/>
      <c r="U319" s="682">
        <v>0</v>
      </c>
    </row>
    <row r="320" spans="1:21" ht="14.4" customHeight="1" x14ac:dyDescent="0.3">
      <c r="A320" s="631">
        <v>30</v>
      </c>
      <c r="B320" s="632" t="s">
        <v>533</v>
      </c>
      <c r="C320" s="632">
        <v>89301301</v>
      </c>
      <c r="D320" s="698" t="s">
        <v>3943</v>
      </c>
      <c r="E320" s="699" t="s">
        <v>3035</v>
      </c>
      <c r="F320" s="632" t="s">
        <v>3024</v>
      </c>
      <c r="G320" s="632" t="s">
        <v>3338</v>
      </c>
      <c r="H320" s="632" t="s">
        <v>534</v>
      </c>
      <c r="I320" s="632" t="s">
        <v>1037</v>
      </c>
      <c r="J320" s="632" t="s">
        <v>3339</v>
      </c>
      <c r="K320" s="632" t="s">
        <v>3340</v>
      </c>
      <c r="L320" s="633">
        <v>44.89</v>
      </c>
      <c r="M320" s="633">
        <v>89.78</v>
      </c>
      <c r="N320" s="632">
        <v>2</v>
      </c>
      <c r="O320" s="700">
        <v>1</v>
      </c>
      <c r="P320" s="633">
        <v>44.89</v>
      </c>
      <c r="Q320" s="656">
        <v>0.5</v>
      </c>
      <c r="R320" s="632">
        <v>1</v>
      </c>
      <c r="S320" s="656">
        <v>0.5</v>
      </c>
      <c r="T320" s="700">
        <v>0.5</v>
      </c>
      <c r="U320" s="682">
        <v>0.5</v>
      </c>
    </row>
    <row r="321" spans="1:21" ht="14.4" customHeight="1" x14ac:dyDescent="0.3">
      <c r="A321" s="631">
        <v>30</v>
      </c>
      <c r="B321" s="632" t="s">
        <v>533</v>
      </c>
      <c r="C321" s="632">
        <v>89301301</v>
      </c>
      <c r="D321" s="698" t="s">
        <v>3943</v>
      </c>
      <c r="E321" s="699" t="s">
        <v>3035</v>
      </c>
      <c r="F321" s="632" t="s">
        <v>3024</v>
      </c>
      <c r="G321" s="632" t="s">
        <v>3458</v>
      </c>
      <c r="H321" s="632" t="s">
        <v>534</v>
      </c>
      <c r="I321" s="632" t="s">
        <v>3459</v>
      </c>
      <c r="J321" s="632" t="s">
        <v>3460</v>
      </c>
      <c r="K321" s="632" t="s">
        <v>3461</v>
      </c>
      <c r="L321" s="633">
        <v>0</v>
      </c>
      <c r="M321" s="633">
        <v>0</v>
      </c>
      <c r="N321" s="632">
        <v>2</v>
      </c>
      <c r="O321" s="700">
        <v>0.5</v>
      </c>
      <c r="P321" s="633">
        <v>0</v>
      </c>
      <c r="Q321" s="656"/>
      <c r="R321" s="632">
        <v>2</v>
      </c>
      <c r="S321" s="656">
        <v>1</v>
      </c>
      <c r="T321" s="700">
        <v>0.5</v>
      </c>
      <c r="U321" s="682">
        <v>1</v>
      </c>
    </row>
    <row r="322" spans="1:21" ht="14.4" customHeight="1" x14ac:dyDescent="0.3">
      <c r="A322" s="631">
        <v>30</v>
      </c>
      <c r="B322" s="632" t="s">
        <v>533</v>
      </c>
      <c r="C322" s="632">
        <v>89301301</v>
      </c>
      <c r="D322" s="698" t="s">
        <v>3943</v>
      </c>
      <c r="E322" s="699" t="s">
        <v>3035</v>
      </c>
      <c r="F322" s="632" t="s">
        <v>3024</v>
      </c>
      <c r="G322" s="632" t="s">
        <v>3039</v>
      </c>
      <c r="H322" s="632" t="s">
        <v>534</v>
      </c>
      <c r="I322" s="632" t="s">
        <v>3341</v>
      </c>
      <c r="J322" s="632" t="s">
        <v>1235</v>
      </c>
      <c r="K322" s="632" t="s">
        <v>3043</v>
      </c>
      <c r="L322" s="633">
        <v>0</v>
      </c>
      <c r="M322" s="633">
        <v>0</v>
      </c>
      <c r="N322" s="632">
        <v>1</v>
      </c>
      <c r="O322" s="700">
        <v>0.5</v>
      </c>
      <c r="P322" s="633"/>
      <c r="Q322" s="656"/>
      <c r="R322" s="632"/>
      <c r="S322" s="656">
        <v>0</v>
      </c>
      <c r="T322" s="700"/>
      <c r="U322" s="682">
        <v>0</v>
      </c>
    </row>
    <row r="323" spans="1:21" ht="14.4" customHeight="1" x14ac:dyDescent="0.3">
      <c r="A323" s="631">
        <v>30</v>
      </c>
      <c r="B323" s="632" t="s">
        <v>533</v>
      </c>
      <c r="C323" s="632">
        <v>89301301</v>
      </c>
      <c r="D323" s="698" t="s">
        <v>3943</v>
      </c>
      <c r="E323" s="699" t="s">
        <v>3035</v>
      </c>
      <c r="F323" s="632" t="s">
        <v>3024</v>
      </c>
      <c r="G323" s="632" t="s">
        <v>3039</v>
      </c>
      <c r="H323" s="632" t="s">
        <v>534</v>
      </c>
      <c r="I323" s="632" t="s">
        <v>1234</v>
      </c>
      <c r="J323" s="632" t="s">
        <v>1235</v>
      </c>
      <c r="K323" s="632" t="s">
        <v>1236</v>
      </c>
      <c r="L323" s="633">
        <v>95.25</v>
      </c>
      <c r="M323" s="633">
        <v>381</v>
      </c>
      <c r="N323" s="632">
        <v>4</v>
      </c>
      <c r="O323" s="700">
        <v>2</v>
      </c>
      <c r="P323" s="633"/>
      <c r="Q323" s="656">
        <v>0</v>
      </c>
      <c r="R323" s="632"/>
      <c r="S323" s="656">
        <v>0</v>
      </c>
      <c r="T323" s="700"/>
      <c r="U323" s="682">
        <v>0</v>
      </c>
    </row>
    <row r="324" spans="1:21" ht="14.4" customHeight="1" x14ac:dyDescent="0.3">
      <c r="A324" s="631">
        <v>30</v>
      </c>
      <c r="B324" s="632" t="s">
        <v>533</v>
      </c>
      <c r="C324" s="632">
        <v>89301301</v>
      </c>
      <c r="D324" s="698" t="s">
        <v>3943</v>
      </c>
      <c r="E324" s="699" t="s">
        <v>3035</v>
      </c>
      <c r="F324" s="632" t="s">
        <v>3024</v>
      </c>
      <c r="G324" s="632" t="s">
        <v>3044</v>
      </c>
      <c r="H324" s="632" t="s">
        <v>2102</v>
      </c>
      <c r="I324" s="632" t="s">
        <v>2260</v>
      </c>
      <c r="J324" s="632" t="s">
        <v>2990</v>
      </c>
      <c r="K324" s="632" t="s">
        <v>2991</v>
      </c>
      <c r="L324" s="633">
        <v>6.98</v>
      </c>
      <c r="M324" s="633">
        <v>6.98</v>
      </c>
      <c r="N324" s="632">
        <v>1</v>
      </c>
      <c r="O324" s="700">
        <v>0.5</v>
      </c>
      <c r="P324" s="633"/>
      <c r="Q324" s="656">
        <v>0</v>
      </c>
      <c r="R324" s="632"/>
      <c r="S324" s="656">
        <v>0</v>
      </c>
      <c r="T324" s="700"/>
      <c r="U324" s="682">
        <v>0</v>
      </c>
    </row>
    <row r="325" spans="1:21" ht="14.4" customHeight="1" x14ac:dyDescent="0.3">
      <c r="A325" s="631">
        <v>30</v>
      </c>
      <c r="B325" s="632" t="s">
        <v>533</v>
      </c>
      <c r="C325" s="632">
        <v>89301301</v>
      </c>
      <c r="D325" s="698" t="s">
        <v>3943</v>
      </c>
      <c r="E325" s="699" t="s">
        <v>3035</v>
      </c>
      <c r="F325" s="632" t="s">
        <v>3024</v>
      </c>
      <c r="G325" s="632" t="s">
        <v>3462</v>
      </c>
      <c r="H325" s="632" t="s">
        <v>534</v>
      </c>
      <c r="I325" s="632" t="s">
        <v>710</v>
      </c>
      <c r="J325" s="632" t="s">
        <v>711</v>
      </c>
      <c r="K325" s="632" t="s">
        <v>3463</v>
      </c>
      <c r="L325" s="633">
        <v>121.33</v>
      </c>
      <c r="M325" s="633">
        <v>121.33</v>
      </c>
      <c r="N325" s="632">
        <v>1</v>
      </c>
      <c r="O325" s="700">
        <v>0.5</v>
      </c>
      <c r="P325" s="633"/>
      <c r="Q325" s="656">
        <v>0</v>
      </c>
      <c r="R325" s="632"/>
      <c r="S325" s="656">
        <v>0</v>
      </c>
      <c r="T325" s="700"/>
      <c r="U325" s="682">
        <v>0</v>
      </c>
    </row>
    <row r="326" spans="1:21" ht="14.4" customHeight="1" x14ac:dyDescent="0.3">
      <c r="A326" s="631">
        <v>30</v>
      </c>
      <c r="B326" s="632" t="s">
        <v>533</v>
      </c>
      <c r="C326" s="632">
        <v>89301301</v>
      </c>
      <c r="D326" s="698" t="s">
        <v>3943</v>
      </c>
      <c r="E326" s="699" t="s">
        <v>3035</v>
      </c>
      <c r="F326" s="632" t="s">
        <v>3024</v>
      </c>
      <c r="G326" s="632" t="s">
        <v>3342</v>
      </c>
      <c r="H326" s="632" t="s">
        <v>534</v>
      </c>
      <c r="I326" s="632" t="s">
        <v>3464</v>
      </c>
      <c r="J326" s="632" t="s">
        <v>1172</v>
      </c>
      <c r="K326" s="632" t="s">
        <v>3465</v>
      </c>
      <c r="L326" s="633">
        <v>0</v>
      </c>
      <c r="M326" s="633">
        <v>0</v>
      </c>
      <c r="N326" s="632">
        <v>2</v>
      </c>
      <c r="O326" s="700">
        <v>1</v>
      </c>
      <c r="P326" s="633"/>
      <c r="Q326" s="656"/>
      <c r="R326" s="632"/>
      <c r="S326" s="656">
        <v>0</v>
      </c>
      <c r="T326" s="700"/>
      <c r="U326" s="682">
        <v>0</v>
      </c>
    </row>
    <row r="327" spans="1:21" ht="14.4" customHeight="1" x14ac:dyDescent="0.3">
      <c r="A327" s="631">
        <v>30</v>
      </c>
      <c r="B327" s="632" t="s">
        <v>533</v>
      </c>
      <c r="C327" s="632">
        <v>89301301</v>
      </c>
      <c r="D327" s="698" t="s">
        <v>3943</v>
      </c>
      <c r="E327" s="699" t="s">
        <v>3035</v>
      </c>
      <c r="F327" s="632" t="s">
        <v>3024</v>
      </c>
      <c r="G327" s="632" t="s">
        <v>3045</v>
      </c>
      <c r="H327" s="632" t="s">
        <v>2102</v>
      </c>
      <c r="I327" s="632" t="s">
        <v>2123</v>
      </c>
      <c r="J327" s="632" t="s">
        <v>2124</v>
      </c>
      <c r="K327" s="632" t="s">
        <v>2883</v>
      </c>
      <c r="L327" s="633">
        <v>75.28</v>
      </c>
      <c r="M327" s="633">
        <v>150.56</v>
      </c>
      <c r="N327" s="632">
        <v>2</v>
      </c>
      <c r="O327" s="700">
        <v>1</v>
      </c>
      <c r="P327" s="633"/>
      <c r="Q327" s="656">
        <v>0</v>
      </c>
      <c r="R327" s="632"/>
      <c r="S327" s="656">
        <v>0</v>
      </c>
      <c r="T327" s="700"/>
      <c r="U327" s="682">
        <v>0</v>
      </c>
    </row>
    <row r="328" spans="1:21" ht="14.4" customHeight="1" x14ac:dyDescent="0.3">
      <c r="A328" s="631">
        <v>30</v>
      </c>
      <c r="B328" s="632" t="s">
        <v>533</v>
      </c>
      <c r="C328" s="632">
        <v>89301301</v>
      </c>
      <c r="D328" s="698" t="s">
        <v>3943</v>
      </c>
      <c r="E328" s="699" t="s">
        <v>3035</v>
      </c>
      <c r="F328" s="632" t="s">
        <v>3024</v>
      </c>
      <c r="G328" s="632" t="s">
        <v>3046</v>
      </c>
      <c r="H328" s="632" t="s">
        <v>534</v>
      </c>
      <c r="I328" s="632" t="s">
        <v>1263</v>
      </c>
      <c r="J328" s="632" t="s">
        <v>1264</v>
      </c>
      <c r="K328" s="632" t="s">
        <v>1265</v>
      </c>
      <c r="L328" s="633">
        <v>81.209999999999994</v>
      </c>
      <c r="M328" s="633">
        <v>81.209999999999994</v>
      </c>
      <c r="N328" s="632">
        <v>1</v>
      </c>
      <c r="O328" s="700">
        <v>0.5</v>
      </c>
      <c r="P328" s="633"/>
      <c r="Q328" s="656">
        <v>0</v>
      </c>
      <c r="R328" s="632"/>
      <c r="S328" s="656">
        <v>0</v>
      </c>
      <c r="T328" s="700"/>
      <c r="U328" s="682">
        <v>0</v>
      </c>
    </row>
    <row r="329" spans="1:21" ht="14.4" customHeight="1" x14ac:dyDescent="0.3">
      <c r="A329" s="631">
        <v>30</v>
      </c>
      <c r="B329" s="632" t="s">
        <v>533</v>
      </c>
      <c r="C329" s="632">
        <v>89301301</v>
      </c>
      <c r="D329" s="698" t="s">
        <v>3943</v>
      </c>
      <c r="E329" s="699" t="s">
        <v>3035</v>
      </c>
      <c r="F329" s="632" t="s">
        <v>3024</v>
      </c>
      <c r="G329" s="632" t="s">
        <v>3046</v>
      </c>
      <c r="H329" s="632" t="s">
        <v>534</v>
      </c>
      <c r="I329" s="632" t="s">
        <v>3048</v>
      </c>
      <c r="J329" s="632" t="s">
        <v>1257</v>
      </c>
      <c r="K329" s="632" t="s">
        <v>1261</v>
      </c>
      <c r="L329" s="633">
        <v>0</v>
      </c>
      <c r="M329" s="633">
        <v>0</v>
      </c>
      <c r="N329" s="632">
        <v>1</v>
      </c>
      <c r="O329" s="700">
        <v>0.5</v>
      </c>
      <c r="P329" s="633"/>
      <c r="Q329" s="656"/>
      <c r="R329" s="632"/>
      <c r="S329" s="656">
        <v>0</v>
      </c>
      <c r="T329" s="700"/>
      <c r="U329" s="682">
        <v>0</v>
      </c>
    </row>
    <row r="330" spans="1:21" ht="14.4" customHeight="1" x14ac:dyDescent="0.3">
      <c r="A330" s="631">
        <v>30</v>
      </c>
      <c r="B330" s="632" t="s">
        <v>533</v>
      </c>
      <c r="C330" s="632">
        <v>89301301</v>
      </c>
      <c r="D330" s="698" t="s">
        <v>3943</v>
      </c>
      <c r="E330" s="699" t="s">
        <v>3035</v>
      </c>
      <c r="F330" s="632" t="s">
        <v>3024</v>
      </c>
      <c r="G330" s="632" t="s">
        <v>3466</v>
      </c>
      <c r="H330" s="632" t="s">
        <v>534</v>
      </c>
      <c r="I330" s="632" t="s">
        <v>2571</v>
      </c>
      <c r="J330" s="632" t="s">
        <v>2572</v>
      </c>
      <c r="K330" s="632" t="s">
        <v>3467</v>
      </c>
      <c r="L330" s="633">
        <v>68.819999999999993</v>
      </c>
      <c r="M330" s="633">
        <v>68.819999999999993</v>
      </c>
      <c r="N330" s="632">
        <v>1</v>
      </c>
      <c r="O330" s="700">
        <v>0.5</v>
      </c>
      <c r="P330" s="633"/>
      <c r="Q330" s="656">
        <v>0</v>
      </c>
      <c r="R330" s="632"/>
      <c r="S330" s="656">
        <v>0</v>
      </c>
      <c r="T330" s="700"/>
      <c r="U330" s="682">
        <v>0</v>
      </c>
    </row>
    <row r="331" spans="1:21" ht="14.4" customHeight="1" x14ac:dyDescent="0.3">
      <c r="A331" s="631">
        <v>30</v>
      </c>
      <c r="B331" s="632" t="s">
        <v>533</v>
      </c>
      <c r="C331" s="632">
        <v>89301301</v>
      </c>
      <c r="D331" s="698" t="s">
        <v>3943</v>
      </c>
      <c r="E331" s="699" t="s">
        <v>3035</v>
      </c>
      <c r="F331" s="632" t="s">
        <v>3024</v>
      </c>
      <c r="G331" s="632" t="s">
        <v>3345</v>
      </c>
      <c r="H331" s="632" t="s">
        <v>534</v>
      </c>
      <c r="I331" s="632" t="s">
        <v>1839</v>
      </c>
      <c r="J331" s="632" t="s">
        <v>1840</v>
      </c>
      <c r="K331" s="632" t="s">
        <v>1841</v>
      </c>
      <c r="L331" s="633">
        <v>33.72</v>
      </c>
      <c r="M331" s="633">
        <v>33.72</v>
      </c>
      <c r="N331" s="632">
        <v>1</v>
      </c>
      <c r="O331" s="700">
        <v>0.5</v>
      </c>
      <c r="P331" s="633"/>
      <c r="Q331" s="656">
        <v>0</v>
      </c>
      <c r="R331" s="632"/>
      <c r="S331" s="656">
        <v>0</v>
      </c>
      <c r="T331" s="700"/>
      <c r="U331" s="682">
        <v>0</v>
      </c>
    </row>
    <row r="332" spans="1:21" ht="14.4" customHeight="1" x14ac:dyDescent="0.3">
      <c r="A332" s="631">
        <v>30</v>
      </c>
      <c r="B332" s="632" t="s">
        <v>533</v>
      </c>
      <c r="C332" s="632">
        <v>89301301</v>
      </c>
      <c r="D332" s="698" t="s">
        <v>3943</v>
      </c>
      <c r="E332" s="699" t="s">
        <v>3035</v>
      </c>
      <c r="F332" s="632" t="s">
        <v>3024</v>
      </c>
      <c r="G332" s="632" t="s">
        <v>3050</v>
      </c>
      <c r="H332" s="632" t="s">
        <v>2102</v>
      </c>
      <c r="I332" s="632" t="s">
        <v>2269</v>
      </c>
      <c r="J332" s="632" t="s">
        <v>2274</v>
      </c>
      <c r="K332" s="632" t="s">
        <v>1194</v>
      </c>
      <c r="L332" s="633">
        <v>130.59</v>
      </c>
      <c r="M332" s="633">
        <v>652.95000000000005</v>
      </c>
      <c r="N332" s="632">
        <v>5</v>
      </c>
      <c r="O332" s="700">
        <v>1.5</v>
      </c>
      <c r="P332" s="633">
        <v>261.18</v>
      </c>
      <c r="Q332" s="656">
        <v>0.39999999999999997</v>
      </c>
      <c r="R332" s="632">
        <v>2</v>
      </c>
      <c r="S332" s="656">
        <v>0.4</v>
      </c>
      <c r="T332" s="700">
        <v>0.5</v>
      </c>
      <c r="U332" s="682">
        <v>0.33333333333333331</v>
      </c>
    </row>
    <row r="333" spans="1:21" ht="14.4" customHeight="1" x14ac:dyDescent="0.3">
      <c r="A333" s="631">
        <v>30</v>
      </c>
      <c r="B333" s="632" t="s">
        <v>533</v>
      </c>
      <c r="C333" s="632">
        <v>89301301</v>
      </c>
      <c r="D333" s="698" t="s">
        <v>3943</v>
      </c>
      <c r="E333" s="699" t="s">
        <v>3035</v>
      </c>
      <c r="F333" s="632" t="s">
        <v>3024</v>
      </c>
      <c r="G333" s="632" t="s">
        <v>3468</v>
      </c>
      <c r="H333" s="632" t="s">
        <v>2102</v>
      </c>
      <c r="I333" s="632" t="s">
        <v>3469</v>
      </c>
      <c r="J333" s="632" t="s">
        <v>2417</v>
      </c>
      <c r="K333" s="632" t="s">
        <v>1221</v>
      </c>
      <c r="L333" s="633">
        <v>257.64</v>
      </c>
      <c r="M333" s="633">
        <v>257.64</v>
      </c>
      <c r="N333" s="632">
        <v>1</v>
      </c>
      <c r="O333" s="700">
        <v>0.5</v>
      </c>
      <c r="P333" s="633"/>
      <c r="Q333" s="656">
        <v>0</v>
      </c>
      <c r="R333" s="632"/>
      <c r="S333" s="656">
        <v>0</v>
      </c>
      <c r="T333" s="700"/>
      <c r="U333" s="682">
        <v>0</v>
      </c>
    </row>
    <row r="334" spans="1:21" ht="14.4" customHeight="1" x14ac:dyDescent="0.3">
      <c r="A334" s="631">
        <v>30</v>
      </c>
      <c r="B334" s="632" t="s">
        <v>533</v>
      </c>
      <c r="C334" s="632">
        <v>89301301</v>
      </c>
      <c r="D334" s="698" t="s">
        <v>3943</v>
      </c>
      <c r="E334" s="699" t="s">
        <v>3035</v>
      </c>
      <c r="F334" s="632" t="s">
        <v>3024</v>
      </c>
      <c r="G334" s="632" t="s">
        <v>3243</v>
      </c>
      <c r="H334" s="632" t="s">
        <v>2102</v>
      </c>
      <c r="I334" s="632" t="s">
        <v>1498</v>
      </c>
      <c r="J334" s="632" t="s">
        <v>2369</v>
      </c>
      <c r="K334" s="632" t="s">
        <v>2370</v>
      </c>
      <c r="L334" s="633">
        <v>137.6</v>
      </c>
      <c r="M334" s="633">
        <v>412.79999999999995</v>
      </c>
      <c r="N334" s="632">
        <v>3</v>
      </c>
      <c r="O334" s="700">
        <v>1.5</v>
      </c>
      <c r="P334" s="633">
        <v>275.2</v>
      </c>
      <c r="Q334" s="656">
        <v>0.66666666666666674</v>
      </c>
      <c r="R334" s="632">
        <v>2</v>
      </c>
      <c r="S334" s="656">
        <v>0.66666666666666663</v>
      </c>
      <c r="T334" s="700">
        <v>0.5</v>
      </c>
      <c r="U334" s="682">
        <v>0.33333333333333331</v>
      </c>
    </row>
    <row r="335" spans="1:21" ht="14.4" customHeight="1" x14ac:dyDescent="0.3">
      <c r="A335" s="631">
        <v>30</v>
      </c>
      <c r="B335" s="632" t="s">
        <v>533</v>
      </c>
      <c r="C335" s="632">
        <v>89301301</v>
      </c>
      <c r="D335" s="698" t="s">
        <v>3943</v>
      </c>
      <c r="E335" s="699" t="s">
        <v>3035</v>
      </c>
      <c r="F335" s="632" t="s">
        <v>3024</v>
      </c>
      <c r="G335" s="632" t="s">
        <v>3243</v>
      </c>
      <c r="H335" s="632" t="s">
        <v>2102</v>
      </c>
      <c r="I335" s="632" t="s">
        <v>2242</v>
      </c>
      <c r="J335" s="632" t="s">
        <v>2243</v>
      </c>
      <c r="K335" s="632" t="s">
        <v>2244</v>
      </c>
      <c r="L335" s="633">
        <v>162.78</v>
      </c>
      <c r="M335" s="633">
        <v>162.78</v>
      </c>
      <c r="N335" s="632">
        <v>1</v>
      </c>
      <c r="O335" s="700">
        <v>0.5</v>
      </c>
      <c r="P335" s="633"/>
      <c r="Q335" s="656">
        <v>0</v>
      </c>
      <c r="R335" s="632"/>
      <c r="S335" s="656">
        <v>0</v>
      </c>
      <c r="T335" s="700"/>
      <c r="U335" s="682">
        <v>0</v>
      </c>
    </row>
    <row r="336" spans="1:21" ht="14.4" customHeight="1" x14ac:dyDescent="0.3">
      <c r="A336" s="631">
        <v>30</v>
      </c>
      <c r="B336" s="632" t="s">
        <v>533</v>
      </c>
      <c r="C336" s="632">
        <v>89301301</v>
      </c>
      <c r="D336" s="698" t="s">
        <v>3943</v>
      </c>
      <c r="E336" s="699" t="s">
        <v>3035</v>
      </c>
      <c r="F336" s="632" t="s">
        <v>3024</v>
      </c>
      <c r="G336" s="632" t="s">
        <v>3056</v>
      </c>
      <c r="H336" s="632" t="s">
        <v>2102</v>
      </c>
      <c r="I336" s="632" t="s">
        <v>2199</v>
      </c>
      <c r="J336" s="632" t="s">
        <v>2200</v>
      </c>
      <c r="K336" s="632" t="s">
        <v>2201</v>
      </c>
      <c r="L336" s="633">
        <v>41.89</v>
      </c>
      <c r="M336" s="633">
        <v>83.78</v>
      </c>
      <c r="N336" s="632">
        <v>2</v>
      </c>
      <c r="O336" s="700">
        <v>0.5</v>
      </c>
      <c r="P336" s="633"/>
      <c r="Q336" s="656">
        <v>0</v>
      </c>
      <c r="R336" s="632"/>
      <c r="S336" s="656">
        <v>0</v>
      </c>
      <c r="T336" s="700"/>
      <c r="U336" s="682">
        <v>0</v>
      </c>
    </row>
    <row r="337" spans="1:21" ht="14.4" customHeight="1" x14ac:dyDescent="0.3">
      <c r="A337" s="631">
        <v>30</v>
      </c>
      <c r="B337" s="632" t="s">
        <v>533</v>
      </c>
      <c r="C337" s="632">
        <v>89301301</v>
      </c>
      <c r="D337" s="698" t="s">
        <v>3943</v>
      </c>
      <c r="E337" s="699" t="s">
        <v>3035</v>
      </c>
      <c r="F337" s="632" t="s">
        <v>3024</v>
      </c>
      <c r="G337" s="632" t="s">
        <v>3060</v>
      </c>
      <c r="H337" s="632" t="s">
        <v>2102</v>
      </c>
      <c r="I337" s="632" t="s">
        <v>2186</v>
      </c>
      <c r="J337" s="632" t="s">
        <v>2187</v>
      </c>
      <c r="K337" s="632" t="s">
        <v>1181</v>
      </c>
      <c r="L337" s="633">
        <v>44.89</v>
      </c>
      <c r="M337" s="633">
        <v>89.78</v>
      </c>
      <c r="N337" s="632">
        <v>2</v>
      </c>
      <c r="O337" s="700">
        <v>1</v>
      </c>
      <c r="P337" s="633"/>
      <c r="Q337" s="656">
        <v>0</v>
      </c>
      <c r="R337" s="632"/>
      <c r="S337" s="656">
        <v>0</v>
      </c>
      <c r="T337" s="700"/>
      <c r="U337" s="682">
        <v>0</v>
      </c>
    </row>
    <row r="338" spans="1:21" ht="14.4" customHeight="1" x14ac:dyDescent="0.3">
      <c r="A338" s="631">
        <v>30</v>
      </c>
      <c r="B338" s="632" t="s">
        <v>533</v>
      </c>
      <c r="C338" s="632">
        <v>89301301</v>
      </c>
      <c r="D338" s="698" t="s">
        <v>3943</v>
      </c>
      <c r="E338" s="699" t="s">
        <v>3035</v>
      </c>
      <c r="F338" s="632" t="s">
        <v>3024</v>
      </c>
      <c r="G338" s="632" t="s">
        <v>3060</v>
      </c>
      <c r="H338" s="632" t="s">
        <v>2102</v>
      </c>
      <c r="I338" s="632" t="s">
        <v>2189</v>
      </c>
      <c r="J338" s="632" t="s">
        <v>2190</v>
      </c>
      <c r="K338" s="632" t="s">
        <v>1020</v>
      </c>
      <c r="L338" s="633">
        <v>60.02</v>
      </c>
      <c r="M338" s="633">
        <v>120.04</v>
      </c>
      <c r="N338" s="632">
        <v>2</v>
      </c>
      <c r="O338" s="700">
        <v>0.5</v>
      </c>
      <c r="P338" s="633">
        <v>120.04</v>
      </c>
      <c r="Q338" s="656">
        <v>1</v>
      </c>
      <c r="R338" s="632">
        <v>2</v>
      </c>
      <c r="S338" s="656">
        <v>1</v>
      </c>
      <c r="T338" s="700">
        <v>0.5</v>
      </c>
      <c r="U338" s="682">
        <v>1</v>
      </c>
    </row>
    <row r="339" spans="1:21" ht="14.4" customHeight="1" x14ac:dyDescent="0.3">
      <c r="A339" s="631">
        <v>30</v>
      </c>
      <c r="B339" s="632" t="s">
        <v>533</v>
      </c>
      <c r="C339" s="632">
        <v>89301301</v>
      </c>
      <c r="D339" s="698" t="s">
        <v>3943</v>
      </c>
      <c r="E339" s="699" t="s">
        <v>3035</v>
      </c>
      <c r="F339" s="632" t="s">
        <v>3024</v>
      </c>
      <c r="G339" s="632" t="s">
        <v>3470</v>
      </c>
      <c r="H339" s="632" t="s">
        <v>2102</v>
      </c>
      <c r="I339" s="632" t="s">
        <v>2336</v>
      </c>
      <c r="J339" s="632" t="s">
        <v>2337</v>
      </c>
      <c r="K339" s="632" t="s">
        <v>2338</v>
      </c>
      <c r="L339" s="633">
        <v>1027.5999999999999</v>
      </c>
      <c r="M339" s="633">
        <v>1027.5999999999999</v>
      </c>
      <c r="N339" s="632">
        <v>1</v>
      </c>
      <c r="O339" s="700">
        <v>1</v>
      </c>
      <c r="P339" s="633"/>
      <c r="Q339" s="656">
        <v>0</v>
      </c>
      <c r="R339" s="632"/>
      <c r="S339" s="656">
        <v>0</v>
      </c>
      <c r="T339" s="700"/>
      <c r="U339" s="682">
        <v>0</v>
      </c>
    </row>
    <row r="340" spans="1:21" ht="14.4" customHeight="1" x14ac:dyDescent="0.3">
      <c r="A340" s="631">
        <v>30</v>
      </c>
      <c r="B340" s="632" t="s">
        <v>533</v>
      </c>
      <c r="C340" s="632">
        <v>89301301</v>
      </c>
      <c r="D340" s="698" t="s">
        <v>3943</v>
      </c>
      <c r="E340" s="699" t="s">
        <v>3035</v>
      </c>
      <c r="F340" s="632" t="s">
        <v>3024</v>
      </c>
      <c r="G340" s="632" t="s">
        <v>3471</v>
      </c>
      <c r="H340" s="632" t="s">
        <v>534</v>
      </c>
      <c r="I340" s="632" t="s">
        <v>1936</v>
      </c>
      <c r="J340" s="632" t="s">
        <v>1937</v>
      </c>
      <c r="K340" s="632" t="s">
        <v>1938</v>
      </c>
      <c r="L340" s="633">
        <v>0</v>
      </c>
      <c r="M340" s="633">
        <v>0</v>
      </c>
      <c r="N340" s="632">
        <v>1</v>
      </c>
      <c r="O340" s="700">
        <v>0.5</v>
      </c>
      <c r="P340" s="633"/>
      <c r="Q340" s="656"/>
      <c r="R340" s="632"/>
      <c r="S340" s="656">
        <v>0</v>
      </c>
      <c r="T340" s="700"/>
      <c r="U340" s="682">
        <v>0</v>
      </c>
    </row>
    <row r="341" spans="1:21" ht="14.4" customHeight="1" x14ac:dyDescent="0.3">
      <c r="A341" s="631">
        <v>30</v>
      </c>
      <c r="B341" s="632" t="s">
        <v>533</v>
      </c>
      <c r="C341" s="632">
        <v>89301301</v>
      </c>
      <c r="D341" s="698" t="s">
        <v>3943</v>
      </c>
      <c r="E341" s="699" t="s">
        <v>3035</v>
      </c>
      <c r="F341" s="632" t="s">
        <v>3024</v>
      </c>
      <c r="G341" s="632" t="s">
        <v>3472</v>
      </c>
      <c r="H341" s="632" t="s">
        <v>2102</v>
      </c>
      <c r="I341" s="632" t="s">
        <v>2669</v>
      </c>
      <c r="J341" s="632" t="s">
        <v>2670</v>
      </c>
      <c r="K341" s="632" t="s">
        <v>2938</v>
      </c>
      <c r="L341" s="633">
        <v>69.86</v>
      </c>
      <c r="M341" s="633">
        <v>69.86</v>
      </c>
      <c r="N341" s="632">
        <v>1</v>
      </c>
      <c r="O341" s="700">
        <v>0.5</v>
      </c>
      <c r="P341" s="633"/>
      <c r="Q341" s="656">
        <v>0</v>
      </c>
      <c r="R341" s="632"/>
      <c r="S341" s="656">
        <v>0</v>
      </c>
      <c r="T341" s="700"/>
      <c r="U341" s="682">
        <v>0</v>
      </c>
    </row>
    <row r="342" spans="1:21" ht="14.4" customHeight="1" x14ac:dyDescent="0.3">
      <c r="A342" s="631">
        <v>30</v>
      </c>
      <c r="B342" s="632" t="s">
        <v>533</v>
      </c>
      <c r="C342" s="632">
        <v>89301301</v>
      </c>
      <c r="D342" s="698" t="s">
        <v>3943</v>
      </c>
      <c r="E342" s="699" t="s">
        <v>3035</v>
      </c>
      <c r="F342" s="632" t="s">
        <v>3024</v>
      </c>
      <c r="G342" s="632" t="s">
        <v>3069</v>
      </c>
      <c r="H342" s="632" t="s">
        <v>2102</v>
      </c>
      <c r="I342" s="632" t="s">
        <v>3473</v>
      </c>
      <c r="J342" s="632" t="s">
        <v>2146</v>
      </c>
      <c r="K342" s="632" t="s">
        <v>1194</v>
      </c>
      <c r="L342" s="633">
        <v>216.16</v>
      </c>
      <c r="M342" s="633">
        <v>216.16</v>
      </c>
      <c r="N342" s="632">
        <v>1</v>
      </c>
      <c r="O342" s="700">
        <v>0.5</v>
      </c>
      <c r="P342" s="633"/>
      <c r="Q342" s="656">
        <v>0</v>
      </c>
      <c r="R342" s="632"/>
      <c r="S342" s="656">
        <v>0</v>
      </c>
      <c r="T342" s="700"/>
      <c r="U342" s="682">
        <v>0</v>
      </c>
    </row>
    <row r="343" spans="1:21" ht="14.4" customHeight="1" x14ac:dyDescent="0.3">
      <c r="A343" s="631">
        <v>30</v>
      </c>
      <c r="B343" s="632" t="s">
        <v>533</v>
      </c>
      <c r="C343" s="632">
        <v>89301301</v>
      </c>
      <c r="D343" s="698" t="s">
        <v>3943</v>
      </c>
      <c r="E343" s="699" t="s">
        <v>3035</v>
      </c>
      <c r="F343" s="632" t="s">
        <v>3024</v>
      </c>
      <c r="G343" s="632" t="s">
        <v>3069</v>
      </c>
      <c r="H343" s="632" t="s">
        <v>2102</v>
      </c>
      <c r="I343" s="632" t="s">
        <v>2434</v>
      </c>
      <c r="J343" s="632" t="s">
        <v>2146</v>
      </c>
      <c r="K343" s="632" t="s">
        <v>2997</v>
      </c>
      <c r="L343" s="633">
        <v>216.16</v>
      </c>
      <c r="M343" s="633">
        <v>648.48</v>
      </c>
      <c r="N343" s="632">
        <v>3</v>
      </c>
      <c r="O343" s="700">
        <v>1.5</v>
      </c>
      <c r="P343" s="633"/>
      <c r="Q343" s="656">
        <v>0</v>
      </c>
      <c r="R343" s="632"/>
      <c r="S343" s="656">
        <v>0</v>
      </c>
      <c r="T343" s="700"/>
      <c r="U343" s="682">
        <v>0</v>
      </c>
    </row>
    <row r="344" spans="1:21" ht="14.4" customHeight="1" x14ac:dyDescent="0.3">
      <c r="A344" s="631">
        <v>30</v>
      </c>
      <c r="B344" s="632" t="s">
        <v>533</v>
      </c>
      <c r="C344" s="632">
        <v>89301301</v>
      </c>
      <c r="D344" s="698" t="s">
        <v>3943</v>
      </c>
      <c r="E344" s="699" t="s">
        <v>3035</v>
      </c>
      <c r="F344" s="632" t="s">
        <v>3024</v>
      </c>
      <c r="G344" s="632" t="s">
        <v>3474</v>
      </c>
      <c r="H344" s="632" t="s">
        <v>534</v>
      </c>
      <c r="I344" s="632" t="s">
        <v>1592</v>
      </c>
      <c r="J344" s="632" t="s">
        <v>1593</v>
      </c>
      <c r="K344" s="632" t="s">
        <v>1594</v>
      </c>
      <c r="L344" s="633">
        <v>359.63</v>
      </c>
      <c r="M344" s="633">
        <v>359.63</v>
      </c>
      <c r="N344" s="632">
        <v>1</v>
      </c>
      <c r="O344" s="700">
        <v>0.5</v>
      </c>
      <c r="P344" s="633"/>
      <c r="Q344" s="656">
        <v>0</v>
      </c>
      <c r="R344" s="632"/>
      <c r="S344" s="656">
        <v>0</v>
      </c>
      <c r="T344" s="700"/>
      <c r="U344" s="682">
        <v>0</v>
      </c>
    </row>
    <row r="345" spans="1:21" ht="14.4" customHeight="1" x14ac:dyDescent="0.3">
      <c r="A345" s="631">
        <v>30</v>
      </c>
      <c r="B345" s="632" t="s">
        <v>533</v>
      </c>
      <c r="C345" s="632">
        <v>89301301</v>
      </c>
      <c r="D345" s="698" t="s">
        <v>3943</v>
      </c>
      <c r="E345" s="699" t="s">
        <v>3035</v>
      </c>
      <c r="F345" s="632" t="s">
        <v>3024</v>
      </c>
      <c r="G345" s="632" t="s">
        <v>3072</v>
      </c>
      <c r="H345" s="632" t="s">
        <v>534</v>
      </c>
      <c r="I345" s="632" t="s">
        <v>1049</v>
      </c>
      <c r="J345" s="632" t="s">
        <v>3073</v>
      </c>
      <c r="K345" s="632" t="s">
        <v>3074</v>
      </c>
      <c r="L345" s="633">
        <v>36.89</v>
      </c>
      <c r="M345" s="633">
        <v>110.67</v>
      </c>
      <c r="N345" s="632">
        <v>3</v>
      </c>
      <c r="O345" s="700">
        <v>1.5</v>
      </c>
      <c r="P345" s="633"/>
      <c r="Q345" s="656">
        <v>0</v>
      </c>
      <c r="R345" s="632"/>
      <c r="S345" s="656">
        <v>0</v>
      </c>
      <c r="T345" s="700"/>
      <c r="U345" s="682">
        <v>0</v>
      </c>
    </row>
    <row r="346" spans="1:21" ht="14.4" customHeight="1" x14ac:dyDescent="0.3">
      <c r="A346" s="631">
        <v>30</v>
      </c>
      <c r="B346" s="632" t="s">
        <v>533</v>
      </c>
      <c r="C346" s="632">
        <v>89301301</v>
      </c>
      <c r="D346" s="698" t="s">
        <v>3943</v>
      </c>
      <c r="E346" s="699" t="s">
        <v>3035</v>
      </c>
      <c r="F346" s="632" t="s">
        <v>3024</v>
      </c>
      <c r="G346" s="632" t="s">
        <v>3075</v>
      </c>
      <c r="H346" s="632" t="s">
        <v>534</v>
      </c>
      <c r="I346" s="632" t="s">
        <v>779</v>
      </c>
      <c r="J346" s="632" t="s">
        <v>780</v>
      </c>
      <c r="K346" s="632" t="s">
        <v>2868</v>
      </c>
      <c r="L346" s="633">
        <v>115.3</v>
      </c>
      <c r="M346" s="633">
        <v>230.6</v>
      </c>
      <c r="N346" s="632">
        <v>2</v>
      </c>
      <c r="O346" s="700">
        <v>1</v>
      </c>
      <c r="P346" s="633"/>
      <c r="Q346" s="656">
        <v>0</v>
      </c>
      <c r="R346" s="632"/>
      <c r="S346" s="656">
        <v>0</v>
      </c>
      <c r="T346" s="700"/>
      <c r="U346" s="682">
        <v>0</v>
      </c>
    </row>
    <row r="347" spans="1:21" ht="14.4" customHeight="1" x14ac:dyDescent="0.3">
      <c r="A347" s="631">
        <v>30</v>
      </c>
      <c r="B347" s="632" t="s">
        <v>533</v>
      </c>
      <c r="C347" s="632">
        <v>89301301</v>
      </c>
      <c r="D347" s="698" t="s">
        <v>3943</v>
      </c>
      <c r="E347" s="699" t="s">
        <v>3035</v>
      </c>
      <c r="F347" s="632" t="s">
        <v>3024</v>
      </c>
      <c r="G347" s="632" t="s">
        <v>3475</v>
      </c>
      <c r="H347" s="632" t="s">
        <v>534</v>
      </c>
      <c r="I347" s="632" t="s">
        <v>3476</v>
      </c>
      <c r="J347" s="632" t="s">
        <v>3477</v>
      </c>
      <c r="K347" s="632" t="s">
        <v>1181</v>
      </c>
      <c r="L347" s="633">
        <v>591.79999999999995</v>
      </c>
      <c r="M347" s="633">
        <v>591.79999999999995</v>
      </c>
      <c r="N347" s="632">
        <v>1</v>
      </c>
      <c r="O347" s="700">
        <v>0.5</v>
      </c>
      <c r="P347" s="633"/>
      <c r="Q347" s="656">
        <v>0</v>
      </c>
      <c r="R347" s="632"/>
      <c r="S347" s="656">
        <v>0</v>
      </c>
      <c r="T347" s="700"/>
      <c r="U347" s="682">
        <v>0</v>
      </c>
    </row>
    <row r="348" spans="1:21" ht="14.4" customHeight="1" x14ac:dyDescent="0.3">
      <c r="A348" s="631">
        <v>30</v>
      </c>
      <c r="B348" s="632" t="s">
        <v>533</v>
      </c>
      <c r="C348" s="632">
        <v>89301301</v>
      </c>
      <c r="D348" s="698" t="s">
        <v>3943</v>
      </c>
      <c r="E348" s="699" t="s">
        <v>3035</v>
      </c>
      <c r="F348" s="632" t="s">
        <v>3024</v>
      </c>
      <c r="G348" s="632" t="s">
        <v>3478</v>
      </c>
      <c r="H348" s="632" t="s">
        <v>534</v>
      </c>
      <c r="I348" s="632" t="s">
        <v>1064</v>
      </c>
      <c r="J348" s="632" t="s">
        <v>1161</v>
      </c>
      <c r="K348" s="632" t="s">
        <v>3479</v>
      </c>
      <c r="L348" s="633">
        <v>128.9</v>
      </c>
      <c r="M348" s="633">
        <v>128.9</v>
      </c>
      <c r="N348" s="632">
        <v>1</v>
      </c>
      <c r="O348" s="700">
        <v>0.5</v>
      </c>
      <c r="P348" s="633"/>
      <c r="Q348" s="656">
        <v>0</v>
      </c>
      <c r="R348" s="632"/>
      <c r="S348" s="656">
        <v>0</v>
      </c>
      <c r="T348" s="700"/>
      <c r="U348" s="682">
        <v>0</v>
      </c>
    </row>
    <row r="349" spans="1:21" ht="14.4" customHeight="1" x14ac:dyDescent="0.3">
      <c r="A349" s="631">
        <v>30</v>
      </c>
      <c r="B349" s="632" t="s">
        <v>533</v>
      </c>
      <c r="C349" s="632">
        <v>89301301</v>
      </c>
      <c r="D349" s="698" t="s">
        <v>3943</v>
      </c>
      <c r="E349" s="699" t="s">
        <v>3035</v>
      </c>
      <c r="F349" s="632" t="s">
        <v>3024</v>
      </c>
      <c r="G349" s="632" t="s">
        <v>3480</v>
      </c>
      <c r="H349" s="632" t="s">
        <v>534</v>
      </c>
      <c r="I349" s="632" t="s">
        <v>1311</v>
      </c>
      <c r="J349" s="632" t="s">
        <v>1312</v>
      </c>
      <c r="K349" s="632" t="s">
        <v>3481</v>
      </c>
      <c r="L349" s="633">
        <v>73.819999999999993</v>
      </c>
      <c r="M349" s="633">
        <v>73.819999999999993</v>
      </c>
      <c r="N349" s="632">
        <v>1</v>
      </c>
      <c r="O349" s="700">
        <v>0.5</v>
      </c>
      <c r="P349" s="633"/>
      <c r="Q349" s="656">
        <v>0</v>
      </c>
      <c r="R349" s="632"/>
      <c r="S349" s="656">
        <v>0</v>
      </c>
      <c r="T349" s="700"/>
      <c r="U349" s="682">
        <v>0</v>
      </c>
    </row>
    <row r="350" spans="1:21" ht="14.4" customHeight="1" x14ac:dyDescent="0.3">
      <c r="A350" s="631">
        <v>30</v>
      </c>
      <c r="B350" s="632" t="s">
        <v>533</v>
      </c>
      <c r="C350" s="632">
        <v>89301301</v>
      </c>
      <c r="D350" s="698" t="s">
        <v>3943</v>
      </c>
      <c r="E350" s="699" t="s">
        <v>3035</v>
      </c>
      <c r="F350" s="632" t="s">
        <v>3024</v>
      </c>
      <c r="G350" s="632" t="s">
        <v>3482</v>
      </c>
      <c r="H350" s="632" t="s">
        <v>534</v>
      </c>
      <c r="I350" s="632" t="s">
        <v>3483</v>
      </c>
      <c r="J350" s="632" t="s">
        <v>804</v>
      </c>
      <c r="K350" s="632" t="s">
        <v>805</v>
      </c>
      <c r="L350" s="633">
        <v>0</v>
      </c>
      <c r="M350" s="633">
        <v>0</v>
      </c>
      <c r="N350" s="632">
        <v>1</v>
      </c>
      <c r="O350" s="700">
        <v>0.5</v>
      </c>
      <c r="P350" s="633"/>
      <c r="Q350" s="656"/>
      <c r="R350" s="632"/>
      <c r="S350" s="656">
        <v>0</v>
      </c>
      <c r="T350" s="700"/>
      <c r="U350" s="682">
        <v>0</v>
      </c>
    </row>
    <row r="351" spans="1:21" ht="14.4" customHeight="1" x14ac:dyDescent="0.3">
      <c r="A351" s="631">
        <v>30</v>
      </c>
      <c r="B351" s="632" t="s">
        <v>533</v>
      </c>
      <c r="C351" s="632">
        <v>89301301</v>
      </c>
      <c r="D351" s="698" t="s">
        <v>3943</v>
      </c>
      <c r="E351" s="699" t="s">
        <v>3035</v>
      </c>
      <c r="F351" s="632" t="s">
        <v>3024</v>
      </c>
      <c r="G351" s="632" t="s">
        <v>3079</v>
      </c>
      <c r="H351" s="632" t="s">
        <v>534</v>
      </c>
      <c r="I351" s="632" t="s">
        <v>955</v>
      </c>
      <c r="J351" s="632" t="s">
        <v>956</v>
      </c>
      <c r="K351" s="632" t="s">
        <v>3083</v>
      </c>
      <c r="L351" s="633">
        <v>61.65</v>
      </c>
      <c r="M351" s="633">
        <v>61.65</v>
      </c>
      <c r="N351" s="632">
        <v>1</v>
      </c>
      <c r="O351" s="700">
        <v>0.5</v>
      </c>
      <c r="P351" s="633"/>
      <c r="Q351" s="656">
        <v>0</v>
      </c>
      <c r="R351" s="632"/>
      <c r="S351" s="656">
        <v>0</v>
      </c>
      <c r="T351" s="700"/>
      <c r="U351" s="682">
        <v>0</v>
      </c>
    </row>
    <row r="352" spans="1:21" ht="14.4" customHeight="1" x14ac:dyDescent="0.3">
      <c r="A352" s="631">
        <v>30</v>
      </c>
      <c r="B352" s="632" t="s">
        <v>533</v>
      </c>
      <c r="C352" s="632">
        <v>89301301</v>
      </c>
      <c r="D352" s="698" t="s">
        <v>3943</v>
      </c>
      <c r="E352" s="699" t="s">
        <v>3035</v>
      </c>
      <c r="F352" s="632" t="s">
        <v>3024</v>
      </c>
      <c r="G352" s="632" t="s">
        <v>3079</v>
      </c>
      <c r="H352" s="632" t="s">
        <v>534</v>
      </c>
      <c r="I352" s="632" t="s">
        <v>3085</v>
      </c>
      <c r="J352" s="632" t="s">
        <v>3086</v>
      </c>
      <c r="K352" s="632" t="s">
        <v>3082</v>
      </c>
      <c r="L352" s="633">
        <v>0</v>
      </c>
      <c r="M352" s="633">
        <v>0</v>
      </c>
      <c r="N352" s="632">
        <v>11</v>
      </c>
      <c r="O352" s="700">
        <v>5</v>
      </c>
      <c r="P352" s="633">
        <v>0</v>
      </c>
      <c r="Q352" s="656"/>
      <c r="R352" s="632">
        <v>2</v>
      </c>
      <c r="S352" s="656">
        <v>0.18181818181818182</v>
      </c>
      <c r="T352" s="700">
        <v>1</v>
      </c>
      <c r="U352" s="682">
        <v>0.2</v>
      </c>
    </row>
    <row r="353" spans="1:21" ht="14.4" customHeight="1" x14ac:dyDescent="0.3">
      <c r="A353" s="631">
        <v>30</v>
      </c>
      <c r="B353" s="632" t="s">
        <v>533</v>
      </c>
      <c r="C353" s="632">
        <v>89301301</v>
      </c>
      <c r="D353" s="698" t="s">
        <v>3943</v>
      </c>
      <c r="E353" s="699" t="s">
        <v>3035</v>
      </c>
      <c r="F353" s="632" t="s">
        <v>3024</v>
      </c>
      <c r="G353" s="632" t="s">
        <v>3079</v>
      </c>
      <c r="H353" s="632" t="s">
        <v>534</v>
      </c>
      <c r="I353" s="632" t="s">
        <v>1149</v>
      </c>
      <c r="J353" s="632" t="s">
        <v>3086</v>
      </c>
      <c r="K353" s="632" t="s">
        <v>3087</v>
      </c>
      <c r="L353" s="633">
        <v>66.599999999999994</v>
      </c>
      <c r="M353" s="633">
        <v>133.19999999999999</v>
      </c>
      <c r="N353" s="632">
        <v>2</v>
      </c>
      <c r="O353" s="700">
        <v>1</v>
      </c>
      <c r="P353" s="633"/>
      <c r="Q353" s="656">
        <v>0</v>
      </c>
      <c r="R353" s="632"/>
      <c r="S353" s="656">
        <v>0</v>
      </c>
      <c r="T353" s="700"/>
      <c r="U353" s="682">
        <v>0</v>
      </c>
    </row>
    <row r="354" spans="1:21" ht="14.4" customHeight="1" x14ac:dyDescent="0.3">
      <c r="A354" s="631">
        <v>30</v>
      </c>
      <c r="B354" s="632" t="s">
        <v>533</v>
      </c>
      <c r="C354" s="632">
        <v>89301301</v>
      </c>
      <c r="D354" s="698" t="s">
        <v>3943</v>
      </c>
      <c r="E354" s="699" t="s">
        <v>3035</v>
      </c>
      <c r="F354" s="632" t="s">
        <v>3024</v>
      </c>
      <c r="G354" s="632" t="s">
        <v>3088</v>
      </c>
      <c r="H354" s="632" t="s">
        <v>2102</v>
      </c>
      <c r="I354" s="632" t="s">
        <v>2250</v>
      </c>
      <c r="J354" s="632" t="s">
        <v>2255</v>
      </c>
      <c r="K354" s="632" t="s">
        <v>2984</v>
      </c>
      <c r="L354" s="633">
        <v>443.52</v>
      </c>
      <c r="M354" s="633">
        <v>3104.64</v>
      </c>
      <c r="N354" s="632">
        <v>7</v>
      </c>
      <c r="O354" s="700">
        <v>2</v>
      </c>
      <c r="P354" s="633"/>
      <c r="Q354" s="656">
        <v>0</v>
      </c>
      <c r="R354" s="632"/>
      <c r="S354" s="656">
        <v>0</v>
      </c>
      <c r="T354" s="700"/>
      <c r="U354" s="682">
        <v>0</v>
      </c>
    </row>
    <row r="355" spans="1:21" ht="14.4" customHeight="1" x14ac:dyDescent="0.3">
      <c r="A355" s="631">
        <v>30</v>
      </c>
      <c r="B355" s="632" t="s">
        <v>533</v>
      </c>
      <c r="C355" s="632">
        <v>89301301</v>
      </c>
      <c r="D355" s="698" t="s">
        <v>3943</v>
      </c>
      <c r="E355" s="699" t="s">
        <v>3035</v>
      </c>
      <c r="F355" s="632" t="s">
        <v>3024</v>
      </c>
      <c r="G355" s="632" t="s">
        <v>3484</v>
      </c>
      <c r="H355" s="632" t="s">
        <v>2102</v>
      </c>
      <c r="I355" s="632" t="s">
        <v>2300</v>
      </c>
      <c r="J355" s="632" t="s">
        <v>2301</v>
      </c>
      <c r="K355" s="632" t="s">
        <v>2302</v>
      </c>
      <c r="L355" s="633">
        <v>58.29</v>
      </c>
      <c r="M355" s="633">
        <v>58.29</v>
      </c>
      <c r="N355" s="632">
        <v>1</v>
      </c>
      <c r="O355" s="700">
        <v>0.5</v>
      </c>
      <c r="P355" s="633"/>
      <c r="Q355" s="656">
        <v>0</v>
      </c>
      <c r="R355" s="632"/>
      <c r="S355" s="656">
        <v>0</v>
      </c>
      <c r="T355" s="700"/>
      <c r="U355" s="682">
        <v>0</v>
      </c>
    </row>
    <row r="356" spans="1:21" ht="14.4" customHeight="1" x14ac:dyDescent="0.3">
      <c r="A356" s="631">
        <v>30</v>
      </c>
      <c r="B356" s="632" t="s">
        <v>533</v>
      </c>
      <c r="C356" s="632">
        <v>89301301</v>
      </c>
      <c r="D356" s="698" t="s">
        <v>3943</v>
      </c>
      <c r="E356" s="699" t="s">
        <v>3035</v>
      </c>
      <c r="F356" s="632" t="s">
        <v>3024</v>
      </c>
      <c r="G356" s="632" t="s">
        <v>3249</v>
      </c>
      <c r="H356" s="632" t="s">
        <v>534</v>
      </c>
      <c r="I356" s="632" t="s">
        <v>1366</v>
      </c>
      <c r="J356" s="632" t="s">
        <v>3485</v>
      </c>
      <c r="K356" s="632" t="s">
        <v>3486</v>
      </c>
      <c r="L356" s="633">
        <v>0</v>
      </c>
      <c r="M356" s="633">
        <v>0</v>
      </c>
      <c r="N356" s="632">
        <v>1</v>
      </c>
      <c r="O356" s="700">
        <v>0.5</v>
      </c>
      <c r="P356" s="633"/>
      <c r="Q356" s="656"/>
      <c r="R356" s="632"/>
      <c r="S356" s="656">
        <v>0</v>
      </c>
      <c r="T356" s="700"/>
      <c r="U356" s="682">
        <v>0</v>
      </c>
    </row>
    <row r="357" spans="1:21" ht="14.4" customHeight="1" x14ac:dyDescent="0.3">
      <c r="A357" s="631">
        <v>30</v>
      </c>
      <c r="B357" s="632" t="s">
        <v>533</v>
      </c>
      <c r="C357" s="632">
        <v>89301301</v>
      </c>
      <c r="D357" s="698" t="s">
        <v>3943</v>
      </c>
      <c r="E357" s="699" t="s">
        <v>3035</v>
      </c>
      <c r="F357" s="632" t="s">
        <v>3024</v>
      </c>
      <c r="G357" s="632" t="s">
        <v>3091</v>
      </c>
      <c r="H357" s="632" t="s">
        <v>534</v>
      </c>
      <c r="I357" s="632" t="s">
        <v>3487</v>
      </c>
      <c r="J357" s="632" t="s">
        <v>892</v>
      </c>
      <c r="K357" s="632" t="s">
        <v>904</v>
      </c>
      <c r="L357" s="633">
        <v>0</v>
      </c>
      <c r="M357" s="633">
        <v>0</v>
      </c>
      <c r="N357" s="632">
        <v>1</v>
      </c>
      <c r="O357" s="700">
        <v>0.5</v>
      </c>
      <c r="P357" s="633"/>
      <c r="Q357" s="656"/>
      <c r="R357" s="632"/>
      <c r="S357" s="656">
        <v>0</v>
      </c>
      <c r="T357" s="700"/>
      <c r="U357" s="682">
        <v>0</v>
      </c>
    </row>
    <row r="358" spans="1:21" ht="14.4" customHeight="1" x14ac:dyDescent="0.3">
      <c r="A358" s="631">
        <v>30</v>
      </c>
      <c r="B358" s="632" t="s">
        <v>533</v>
      </c>
      <c r="C358" s="632">
        <v>89301301</v>
      </c>
      <c r="D358" s="698" t="s">
        <v>3943</v>
      </c>
      <c r="E358" s="699" t="s">
        <v>3035</v>
      </c>
      <c r="F358" s="632" t="s">
        <v>3024</v>
      </c>
      <c r="G358" s="632" t="s">
        <v>3093</v>
      </c>
      <c r="H358" s="632" t="s">
        <v>2102</v>
      </c>
      <c r="I358" s="632" t="s">
        <v>3488</v>
      </c>
      <c r="J358" s="632" t="s">
        <v>3489</v>
      </c>
      <c r="K358" s="632" t="s">
        <v>1221</v>
      </c>
      <c r="L358" s="633">
        <v>90.32</v>
      </c>
      <c r="M358" s="633">
        <v>180.64</v>
      </c>
      <c r="N358" s="632">
        <v>2</v>
      </c>
      <c r="O358" s="700">
        <v>0.5</v>
      </c>
      <c r="P358" s="633"/>
      <c r="Q358" s="656">
        <v>0</v>
      </c>
      <c r="R358" s="632"/>
      <c r="S358" s="656">
        <v>0</v>
      </c>
      <c r="T358" s="700"/>
      <c r="U358" s="682">
        <v>0</v>
      </c>
    </row>
    <row r="359" spans="1:21" ht="14.4" customHeight="1" x14ac:dyDescent="0.3">
      <c r="A359" s="631">
        <v>30</v>
      </c>
      <c r="B359" s="632" t="s">
        <v>533</v>
      </c>
      <c r="C359" s="632">
        <v>89301301</v>
      </c>
      <c r="D359" s="698" t="s">
        <v>3943</v>
      </c>
      <c r="E359" s="699" t="s">
        <v>3035</v>
      </c>
      <c r="F359" s="632" t="s">
        <v>3024</v>
      </c>
      <c r="G359" s="632" t="s">
        <v>3096</v>
      </c>
      <c r="H359" s="632" t="s">
        <v>534</v>
      </c>
      <c r="I359" s="632" t="s">
        <v>1211</v>
      </c>
      <c r="J359" s="632" t="s">
        <v>1212</v>
      </c>
      <c r="K359" s="632" t="s">
        <v>1213</v>
      </c>
      <c r="L359" s="633">
        <v>24.22</v>
      </c>
      <c r="M359" s="633">
        <v>145.32</v>
      </c>
      <c r="N359" s="632">
        <v>6</v>
      </c>
      <c r="O359" s="700">
        <v>3</v>
      </c>
      <c r="P359" s="633">
        <v>24.22</v>
      </c>
      <c r="Q359" s="656">
        <v>0.16666666666666666</v>
      </c>
      <c r="R359" s="632">
        <v>1</v>
      </c>
      <c r="S359" s="656">
        <v>0.16666666666666666</v>
      </c>
      <c r="T359" s="700">
        <v>0.5</v>
      </c>
      <c r="U359" s="682">
        <v>0.16666666666666666</v>
      </c>
    </row>
    <row r="360" spans="1:21" ht="14.4" customHeight="1" x14ac:dyDescent="0.3">
      <c r="A360" s="631">
        <v>30</v>
      </c>
      <c r="B360" s="632" t="s">
        <v>533</v>
      </c>
      <c r="C360" s="632">
        <v>89301301</v>
      </c>
      <c r="D360" s="698" t="s">
        <v>3943</v>
      </c>
      <c r="E360" s="699" t="s">
        <v>3035</v>
      </c>
      <c r="F360" s="632" t="s">
        <v>3024</v>
      </c>
      <c r="G360" s="632" t="s">
        <v>3099</v>
      </c>
      <c r="H360" s="632" t="s">
        <v>534</v>
      </c>
      <c r="I360" s="632" t="s">
        <v>1707</v>
      </c>
      <c r="J360" s="632" t="s">
        <v>1708</v>
      </c>
      <c r="K360" s="632" t="s">
        <v>1709</v>
      </c>
      <c r="L360" s="633">
        <v>23.72</v>
      </c>
      <c r="M360" s="633">
        <v>94.88</v>
      </c>
      <c r="N360" s="632">
        <v>4</v>
      </c>
      <c r="O360" s="700">
        <v>2</v>
      </c>
      <c r="P360" s="633"/>
      <c r="Q360" s="656">
        <v>0</v>
      </c>
      <c r="R360" s="632"/>
      <c r="S360" s="656">
        <v>0</v>
      </c>
      <c r="T360" s="700"/>
      <c r="U360" s="682">
        <v>0</v>
      </c>
    </row>
    <row r="361" spans="1:21" ht="14.4" customHeight="1" x14ac:dyDescent="0.3">
      <c r="A361" s="631">
        <v>30</v>
      </c>
      <c r="B361" s="632" t="s">
        <v>533</v>
      </c>
      <c r="C361" s="632">
        <v>89301301</v>
      </c>
      <c r="D361" s="698" t="s">
        <v>3943</v>
      </c>
      <c r="E361" s="699" t="s">
        <v>3035</v>
      </c>
      <c r="F361" s="632" t="s">
        <v>3024</v>
      </c>
      <c r="G361" s="632" t="s">
        <v>3257</v>
      </c>
      <c r="H361" s="632" t="s">
        <v>534</v>
      </c>
      <c r="I361" s="632" t="s">
        <v>3490</v>
      </c>
      <c r="J361" s="632" t="s">
        <v>3491</v>
      </c>
      <c r="K361" s="632" t="s">
        <v>3492</v>
      </c>
      <c r="L361" s="633">
        <v>161.96</v>
      </c>
      <c r="M361" s="633">
        <v>161.96</v>
      </c>
      <c r="N361" s="632">
        <v>1</v>
      </c>
      <c r="O361" s="700">
        <v>0.5</v>
      </c>
      <c r="P361" s="633"/>
      <c r="Q361" s="656">
        <v>0</v>
      </c>
      <c r="R361" s="632"/>
      <c r="S361" s="656">
        <v>0</v>
      </c>
      <c r="T361" s="700"/>
      <c r="U361" s="682">
        <v>0</v>
      </c>
    </row>
    <row r="362" spans="1:21" ht="14.4" customHeight="1" x14ac:dyDescent="0.3">
      <c r="A362" s="631">
        <v>30</v>
      </c>
      <c r="B362" s="632" t="s">
        <v>533</v>
      </c>
      <c r="C362" s="632">
        <v>89301301</v>
      </c>
      <c r="D362" s="698" t="s">
        <v>3943</v>
      </c>
      <c r="E362" s="699" t="s">
        <v>3035</v>
      </c>
      <c r="F362" s="632" t="s">
        <v>3024</v>
      </c>
      <c r="G362" s="632" t="s">
        <v>3261</v>
      </c>
      <c r="H362" s="632" t="s">
        <v>534</v>
      </c>
      <c r="I362" s="632" t="s">
        <v>3262</v>
      </c>
      <c r="J362" s="632" t="s">
        <v>1348</v>
      </c>
      <c r="K362" s="632" t="s">
        <v>3167</v>
      </c>
      <c r="L362" s="633">
        <v>124.04</v>
      </c>
      <c r="M362" s="633">
        <v>124.04</v>
      </c>
      <c r="N362" s="632">
        <v>1</v>
      </c>
      <c r="O362" s="700">
        <v>0.5</v>
      </c>
      <c r="P362" s="633"/>
      <c r="Q362" s="656">
        <v>0</v>
      </c>
      <c r="R362" s="632"/>
      <c r="S362" s="656">
        <v>0</v>
      </c>
      <c r="T362" s="700"/>
      <c r="U362" s="682">
        <v>0</v>
      </c>
    </row>
    <row r="363" spans="1:21" ht="14.4" customHeight="1" x14ac:dyDescent="0.3">
      <c r="A363" s="631">
        <v>30</v>
      </c>
      <c r="B363" s="632" t="s">
        <v>533</v>
      </c>
      <c r="C363" s="632">
        <v>89301301</v>
      </c>
      <c r="D363" s="698" t="s">
        <v>3943</v>
      </c>
      <c r="E363" s="699" t="s">
        <v>3035</v>
      </c>
      <c r="F363" s="632" t="s">
        <v>3024</v>
      </c>
      <c r="G363" s="632" t="s">
        <v>3493</v>
      </c>
      <c r="H363" s="632" t="s">
        <v>534</v>
      </c>
      <c r="I363" s="632" t="s">
        <v>807</v>
      </c>
      <c r="J363" s="632" t="s">
        <v>808</v>
      </c>
      <c r="K363" s="632" t="s">
        <v>809</v>
      </c>
      <c r="L363" s="633">
        <v>55.38</v>
      </c>
      <c r="M363" s="633">
        <v>55.38</v>
      </c>
      <c r="N363" s="632">
        <v>1</v>
      </c>
      <c r="O363" s="700">
        <v>0.5</v>
      </c>
      <c r="P363" s="633"/>
      <c r="Q363" s="656">
        <v>0</v>
      </c>
      <c r="R363" s="632"/>
      <c r="S363" s="656">
        <v>0</v>
      </c>
      <c r="T363" s="700"/>
      <c r="U363" s="682">
        <v>0</v>
      </c>
    </row>
    <row r="364" spans="1:21" ht="14.4" customHeight="1" x14ac:dyDescent="0.3">
      <c r="A364" s="631">
        <v>30</v>
      </c>
      <c r="B364" s="632" t="s">
        <v>533</v>
      </c>
      <c r="C364" s="632">
        <v>89301301</v>
      </c>
      <c r="D364" s="698" t="s">
        <v>3943</v>
      </c>
      <c r="E364" s="699" t="s">
        <v>3035</v>
      </c>
      <c r="F364" s="632" t="s">
        <v>3024</v>
      </c>
      <c r="G364" s="632" t="s">
        <v>3494</v>
      </c>
      <c r="H364" s="632" t="s">
        <v>534</v>
      </c>
      <c r="I364" s="632" t="s">
        <v>3495</v>
      </c>
      <c r="J364" s="632" t="s">
        <v>1868</v>
      </c>
      <c r="K364" s="632" t="s">
        <v>3496</v>
      </c>
      <c r="L364" s="633">
        <v>0</v>
      </c>
      <c r="M364" s="633">
        <v>0</v>
      </c>
      <c r="N364" s="632">
        <v>1</v>
      </c>
      <c r="O364" s="700">
        <v>0.5</v>
      </c>
      <c r="P364" s="633"/>
      <c r="Q364" s="656"/>
      <c r="R364" s="632"/>
      <c r="S364" s="656">
        <v>0</v>
      </c>
      <c r="T364" s="700"/>
      <c r="U364" s="682">
        <v>0</v>
      </c>
    </row>
    <row r="365" spans="1:21" ht="14.4" customHeight="1" x14ac:dyDescent="0.3">
      <c r="A365" s="631">
        <v>30</v>
      </c>
      <c r="B365" s="632" t="s">
        <v>533</v>
      </c>
      <c r="C365" s="632">
        <v>89301301</v>
      </c>
      <c r="D365" s="698" t="s">
        <v>3943</v>
      </c>
      <c r="E365" s="699" t="s">
        <v>3035</v>
      </c>
      <c r="F365" s="632" t="s">
        <v>3024</v>
      </c>
      <c r="G365" s="632" t="s">
        <v>3494</v>
      </c>
      <c r="H365" s="632" t="s">
        <v>534</v>
      </c>
      <c r="I365" s="632" t="s">
        <v>1867</v>
      </c>
      <c r="J365" s="632" t="s">
        <v>1868</v>
      </c>
      <c r="K365" s="632" t="s">
        <v>2914</v>
      </c>
      <c r="L365" s="633">
        <v>0</v>
      </c>
      <c r="M365" s="633">
        <v>0</v>
      </c>
      <c r="N365" s="632">
        <v>1</v>
      </c>
      <c r="O365" s="700">
        <v>0.5</v>
      </c>
      <c r="P365" s="633"/>
      <c r="Q365" s="656"/>
      <c r="R365" s="632"/>
      <c r="S365" s="656">
        <v>0</v>
      </c>
      <c r="T365" s="700"/>
      <c r="U365" s="682">
        <v>0</v>
      </c>
    </row>
    <row r="366" spans="1:21" ht="14.4" customHeight="1" x14ac:dyDescent="0.3">
      <c r="A366" s="631">
        <v>30</v>
      </c>
      <c r="B366" s="632" t="s">
        <v>533</v>
      </c>
      <c r="C366" s="632">
        <v>89301301</v>
      </c>
      <c r="D366" s="698" t="s">
        <v>3943</v>
      </c>
      <c r="E366" s="699" t="s">
        <v>3035</v>
      </c>
      <c r="F366" s="632" t="s">
        <v>3024</v>
      </c>
      <c r="G366" s="632" t="s">
        <v>3497</v>
      </c>
      <c r="H366" s="632" t="s">
        <v>534</v>
      </c>
      <c r="I366" s="632" t="s">
        <v>3498</v>
      </c>
      <c r="J366" s="632" t="s">
        <v>3499</v>
      </c>
      <c r="K366" s="632" t="s">
        <v>3500</v>
      </c>
      <c r="L366" s="633">
        <v>64.150000000000006</v>
      </c>
      <c r="M366" s="633">
        <v>64.150000000000006</v>
      </c>
      <c r="N366" s="632">
        <v>1</v>
      </c>
      <c r="O366" s="700">
        <v>1</v>
      </c>
      <c r="P366" s="633"/>
      <c r="Q366" s="656">
        <v>0</v>
      </c>
      <c r="R366" s="632"/>
      <c r="S366" s="656">
        <v>0</v>
      </c>
      <c r="T366" s="700"/>
      <c r="U366" s="682">
        <v>0</v>
      </c>
    </row>
    <row r="367" spans="1:21" ht="14.4" customHeight="1" x14ac:dyDescent="0.3">
      <c r="A367" s="631">
        <v>30</v>
      </c>
      <c r="B367" s="632" t="s">
        <v>533</v>
      </c>
      <c r="C367" s="632">
        <v>89301301</v>
      </c>
      <c r="D367" s="698" t="s">
        <v>3943</v>
      </c>
      <c r="E367" s="699" t="s">
        <v>3035</v>
      </c>
      <c r="F367" s="632" t="s">
        <v>3024</v>
      </c>
      <c r="G367" s="632" t="s">
        <v>3102</v>
      </c>
      <c r="H367" s="632" t="s">
        <v>2102</v>
      </c>
      <c r="I367" s="632" t="s">
        <v>2308</v>
      </c>
      <c r="J367" s="632" t="s">
        <v>2309</v>
      </c>
      <c r="K367" s="632" t="s">
        <v>2310</v>
      </c>
      <c r="L367" s="633">
        <v>25.07</v>
      </c>
      <c r="M367" s="633">
        <v>75.210000000000008</v>
      </c>
      <c r="N367" s="632">
        <v>3</v>
      </c>
      <c r="O367" s="700">
        <v>1.5</v>
      </c>
      <c r="P367" s="633"/>
      <c r="Q367" s="656">
        <v>0</v>
      </c>
      <c r="R367" s="632"/>
      <c r="S367" s="656">
        <v>0</v>
      </c>
      <c r="T367" s="700"/>
      <c r="U367" s="682">
        <v>0</v>
      </c>
    </row>
    <row r="368" spans="1:21" ht="14.4" customHeight="1" x14ac:dyDescent="0.3">
      <c r="A368" s="631">
        <v>30</v>
      </c>
      <c r="B368" s="632" t="s">
        <v>533</v>
      </c>
      <c r="C368" s="632">
        <v>89301301</v>
      </c>
      <c r="D368" s="698" t="s">
        <v>3943</v>
      </c>
      <c r="E368" s="699" t="s">
        <v>3035</v>
      </c>
      <c r="F368" s="632" t="s">
        <v>3024</v>
      </c>
      <c r="G368" s="632" t="s">
        <v>3102</v>
      </c>
      <c r="H368" s="632" t="s">
        <v>2102</v>
      </c>
      <c r="I368" s="632" t="s">
        <v>2312</v>
      </c>
      <c r="J368" s="632" t="s">
        <v>2313</v>
      </c>
      <c r="K368" s="632" t="s">
        <v>1841</v>
      </c>
      <c r="L368" s="633">
        <v>44.89</v>
      </c>
      <c r="M368" s="633">
        <v>44.89</v>
      </c>
      <c r="N368" s="632">
        <v>1</v>
      </c>
      <c r="O368" s="700">
        <v>0.5</v>
      </c>
      <c r="P368" s="633"/>
      <c r="Q368" s="656">
        <v>0</v>
      </c>
      <c r="R368" s="632"/>
      <c r="S368" s="656">
        <v>0</v>
      </c>
      <c r="T368" s="700"/>
      <c r="U368" s="682">
        <v>0</v>
      </c>
    </row>
    <row r="369" spans="1:21" ht="14.4" customHeight="1" x14ac:dyDescent="0.3">
      <c r="A369" s="631">
        <v>30</v>
      </c>
      <c r="B369" s="632" t="s">
        <v>533</v>
      </c>
      <c r="C369" s="632">
        <v>89301301</v>
      </c>
      <c r="D369" s="698" t="s">
        <v>3943</v>
      </c>
      <c r="E369" s="699" t="s">
        <v>3035</v>
      </c>
      <c r="F369" s="632" t="s">
        <v>3024</v>
      </c>
      <c r="G369" s="632" t="s">
        <v>3102</v>
      </c>
      <c r="H369" s="632" t="s">
        <v>534</v>
      </c>
      <c r="I369" s="632" t="s">
        <v>3501</v>
      </c>
      <c r="J369" s="632" t="s">
        <v>3502</v>
      </c>
      <c r="K369" s="632" t="s">
        <v>3503</v>
      </c>
      <c r="L369" s="633">
        <v>0</v>
      </c>
      <c r="M369" s="633">
        <v>0</v>
      </c>
      <c r="N369" s="632">
        <v>1</v>
      </c>
      <c r="O369" s="700">
        <v>0.5</v>
      </c>
      <c r="P369" s="633"/>
      <c r="Q369" s="656"/>
      <c r="R369" s="632"/>
      <c r="S369" s="656">
        <v>0</v>
      </c>
      <c r="T369" s="700"/>
      <c r="U369" s="682">
        <v>0</v>
      </c>
    </row>
    <row r="370" spans="1:21" ht="14.4" customHeight="1" x14ac:dyDescent="0.3">
      <c r="A370" s="631">
        <v>30</v>
      </c>
      <c r="B370" s="632" t="s">
        <v>533</v>
      </c>
      <c r="C370" s="632">
        <v>89301301</v>
      </c>
      <c r="D370" s="698" t="s">
        <v>3943</v>
      </c>
      <c r="E370" s="699" t="s">
        <v>3035</v>
      </c>
      <c r="F370" s="632" t="s">
        <v>3024</v>
      </c>
      <c r="G370" s="632" t="s">
        <v>3371</v>
      </c>
      <c r="H370" s="632" t="s">
        <v>2102</v>
      </c>
      <c r="I370" s="632" t="s">
        <v>2672</v>
      </c>
      <c r="J370" s="632" t="s">
        <v>2673</v>
      </c>
      <c r="K370" s="632" t="s">
        <v>2945</v>
      </c>
      <c r="L370" s="633">
        <v>116.8</v>
      </c>
      <c r="M370" s="633">
        <v>233.6</v>
      </c>
      <c r="N370" s="632">
        <v>2</v>
      </c>
      <c r="O370" s="700">
        <v>1</v>
      </c>
      <c r="P370" s="633"/>
      <c r="Q370" s="656">
        <v>0</v>
      </c>
      <c r="R370" s="632"/>
      <c r="S370" s="656">
        <v>0</v>
      </c>
      <c r="T370" s="700"/>
      <c r="U370" s="682">
        <v>0</v>
      </c>
    </row>
    <row r="371" spans="1:21" ht="14.4" customHeight="1" x14ac:dyDescent="0.3">
      <c r="A371" s="631">
        <v>30</v>
      </c>
      <c r="B371" s="632" t="s">
        <v>533</v>
      </c>
      <c r="C371" s="632">
        <v>89301301</v>
      </c>
      <c r="D371" s="698" t="s">
        <v>3943</v>
      </c>
      <c r="E371" s="699" t="s">
        <v>3035</v>
      </c>
      <c r="F371" s="632" t="s">
        <v>3024</v>
      </c>
      <c r="G371" s="632" t="s">
        <v>3371</v>
      </c>
      <c r="H371" s="632" t="s">
        <v>2102</v>
      </c>
      <c r="I371" s="632" t="s">
        <v>3504</v>
      </c>
      <c r="J371" s="632" t="s">
        <v>2673</v>
      </c>
      <c r="K371" s="632" t="s">
        <v>3505</v>
      </c>
      <c r="L371" s="633">
        <v>0</v>
      </c>
      <c r="M371" s="633">
        <v>0</v>
      </c>
      <c r="N371" s="632">
        <v>2</v>
      </c>
      <c r="O371" s="700">
        <v>0.5</v>
      </c>
      <c r="P371" s="633"/>
      <c r="Q371" s="656"/>
      <c r="R371" s="632"/>
      <c r="S371" s="656">
        <v>0</v>
      </c>
      <c r="T371" s="700"/>
      <c r="U371" s="682">
        <v>0</v>
      </c>
    </row>
    <row r="372" spans="1:21" ht="14.4" customHeight="1" x14ac:dyDescent="0.3">
      <c r="A372" s="631">
        <v>30</v>
      </c>
      <c r="B372" s="632" t="s">
        <v>533</v>
      </c>
      <c r="C372" s="632">
        <v>89301301</v>
      </c>
      <c r="D372" s="698" t="s">
        <v>3943</v>
      </c>
      <c r="E372" s="699" t="s">
        <v>3035</v>
      </c>
      <c r="F372" s="632" t="s">
        <v>3024</v>
      </c>
      <c r="G372" s="632" t="s">
        <v>3106</v>
      </c>
      <c r="H372" s="632" t="s">
        <v>534</v>
      </c>
      <c r="I372" s="632" t="s">
        <v>791</v>
      </c>
      <c r="J372" s="632" t="s">
        <v>3107</v>
      </c>
      <c r="K372" s="632" t="s">
        <v>3108</v>
      </c>
      <c r="L372" s="633">
        <v>55.71</v>
      </c>
      <c r="M372" s="633">
        <v>55.71</v>
      </c>
      <c r="N372" s="632">
        <v>1</v>
      </c>
      <c r="O372" s="700">
        <v>0.5</v>
      </c>
      <c r="P372" s="633">
        <v>55.71</v>
      </c>
      <c r="Q372" s="656">
        <v>1</v>
      </c>
      <c r="R372" s="632">
        <v>1</v>
      </c>
      <c r="S372" s="656">
        <v>1</v>
      </c>
      <c r="T372" s="700">
        <v>0.5</v>
      </c>
      <c r="U372" s="682">
        <v>1</v>
      </c>
    </row>
    <row r="373" spans="1:21" ht="14.4" customHeight="1" x14ac:dyDescent="0.3">
      <c r="A373" s="631">
        <v>30</v>
      </c>
      <c r="B373" s="632" t="s">
        <v>533</v>
      </c>
      <c r="C373" s="632">
        <v>89301301</v>
      </c>
      <c r="D373" s="698" t="s">
        <v>3943</v>
      </c>
      <c r="E373" s="699" t="s">
        <v>3035</v>
      </c>
      <c r="F373" s="632" t="s">
        <v>3024</v>
      </c>
      <c r="G373" s="632" t="s">
        <v>3506</v>
      </c>
      <c r="H373" s="632" t="s">
        <v>534</v>
      </c>
      <c r="I373" s="632" t="s">
        <v>3507</v>
      </c>
      <c r="J373" s="632" t="s">
        <v>3508</v>
      </c>
      <c r="K373" s="632" t="s">
        <v>3509</v>
      </c>
      <c r="L373" s="633">
        <v>0</v>
      </c>
      <c r="M373" s="633">
        <v>0</v>
      </c>
      <c r="N373" s="632">
        <v>1</v>
      </c>
      <c r="O373" s="700">
        <v>0.5</v>
      </c>
      <c r="P373" s="633"/>
      <c r="Q373" s="656"/>
      <c r="R373" s="632"/>
      <c r="S373" s="656">
        <v>0</v>
      </c>
      <c r="T373" s="700"/>
      <c r="U373" s="682">
        <v>0</v>
      </c>
    </row>
    <row r="374" spans="1:21" ht="14.4" customHeight="1" x14ac:dyDescent="0.3">
      <c r="A374" s="631">
        <v>30</v>
      </c>
      <c r="B374" s="632" t="s">
        <v>533</v>
      </c>
      <c r="C374" s="632">
        <v>89301301</v>
      </c>
      <c r="D374" s="698" t="s">
        <v>3943</v>
      </c>
      <c r="E374" s="699" t="s">
        <v>3035</v>
      </c>
      <c r="F374" s="632" t="s">
        <v>3024</v>
      </c>
      <c r="G374" s="632" t="s">
        <v>3510</v>
      </c>
      <c r="H374" s="632" t="s">
        <v>534</v>
      </c>
      <c r="I374" s="632" t="s">
        <v>3511</v>
      </c>
      <c r="J374" s="632" t="s">
        <v>3512</v>
      </c>
      <c r="K374" s="632" t="s">
        <v>3513</v>
      </c>
      <c r="L374" s="633">
        <v>145.38999999999999</v>
      </c>
      <c r="M374" s="633">
        <v>145.38999999999999</v>
      </c>
      <c r="N374" s="632">
        <v>1</v>
      </c>
      <c r="O374" s="700">
        <v>0.5</v>
      </c>
      <c r="P374" s="633"/>
      <c r="Q374" s="656">
        <v>0</v>
      </c>
      <c r="R374" s="632"/>
      <c r="S374" s="656">
        <v>0</v>
      </c>
      <c r="T374" s="700"/>
      <c r="U374" s="682">
        <v>0</v>
      </c>
    </row>
    <row r="375" spans="1:21" ht="14.4" customHeight="1" x14ac:dyDescent="0.3">
      <c r="A375" s="631">
        <v>30</v>
      </c>
      <c r="B375" s="632" t="s">
        <v>533</v>
      </c>
      <c r="C375" s="632">
        <v>89301301</v>
      </c>
      <c r="D375" s="698" t="s">
        <v>3943</v>
      </c>
      <c r="E375" s="699" t="s">
        <v>3035</v>
      </c>
      <c r="F375" s="632" t="s">
        <v>3024</v>
      </c>
      <c r="G375" s="632" t="s">
        <v>3115</v>
      </c>
      <c r="H375" s="632" t="s">
        <v>534</v>
      </c>
      <c r="I375" s="632" t="s">
        <v>3274</v>
      </c>
      <c r="J375" s="632" t="s">
        <v>3116</v>
      </c>
      <c r="K375" s="632" t="s">
        <v>2965</v>
      </c>
      <c r="L375" s="633">
        <v>0</v>
      </c>
      <c r="M375" s="633">
        <v>0</v>
      </c>
      <c r="N375" s="632">
        <v>1</v>
      </c>
      <c r="O375" s="700">
        <v>0.5</v>
      </c>
      <c r="P375" s="633">
        <v>0</v>
      </c>
      <c r="Q375" s="656"/>
      <c r="R375" s="632">
        <v>1</v>
      </c>
      <c r="S375" s="656">
        <v>1</v>
      </c>
      <c r="T375" s="700">
        <v>0.5</v>
      </c>
      <c r="U375" s="682">
        <v>1</v>
      </c>
    </row>
    <row r="376" spans="1:21" ht="14.4" customHeight="1" x14ac:dyDescent="0.3">
      <c r="A376" s="631">
        <v>30</v>
      </c>
      <c r="B376" s="632" t="s">
        <v>533</v>
      </c>
      <c r="C376" s="632">
        <v>89301301</v>
      </c>
      <c r="D376" s="698" t="s">
        <v>3943</v>
      </c>
      <c r="E376" s="699" t="s">
        <v>3035</v>
      </c>
      <c r="F376" s="632" t="s">
        <v>3024</v>
      </c>
      <c r="G376" s="632" t="s">
        <v>3115</v>
      </c>
      <c r="H376" s="632" t="s">
        <v>534</v>
      </c>
      <c r="I376" s="632" t="s">
        <v>1253</v>
      </c>
      <c r="J376" s="632" t="s">
        <v>1254</v>
      </c>
      <c r="K376" s="632" t="s">
        <v>889</v>
      </c>
      <c r="L376" s="633">
        <v>30.65</v>
      </c>
      <c r="M376" s="633">
        <v>61.3</v>
      </c>
      <c r="N376" s="632">
        <v>2</v>
      </c>
      <c r="O376" s="700">
        <v>1</v>
      </c>
      <c r="P376" s="633"/>
      <c r="Q376" s="656">
        <v>0</v>
      </c>
      <c r="R376" s="632"/>
      <c r="S376" s="656">
        <v>0</v>
      </c>
      <c r="T376" s="700"/>
      <c r="U376" s="682">
        <v>0</v>
      </c>
    </row>
    <row r="377" spans="1:21" ht="14.4" customHeight="1" x14ac:dyDescent="0.3">
      <c r="A377" s="631">
        <v>30</v>
      </c>
      <c r="B377" s="632" t="s">
        <v>533</v>
      </c>
      <c r="C377" s="632">
        <v>89301301</v>
      </c>
      <c r="D377" s="698" t="s">
        <v>3943</v>
      </c>
      <c r="E377" s="699" t="s">
        <v>3035</v>
      </c>
      <c r="F377" s="632" t="s">
        <v>3024</v>
      </c>
      <c r="G377" s="632" t="s">
        <v>3115</v>
      </c>
      <c r="H377" s="632" t="s">
        <v>534</v>
      </c>
      <c r="I377" s="632" t="s">
        <v>3275</v>
      </c>
      <c r="J377" s="632" t="s">
        <v>1004</v>
      </c>
      <c r="K377" s="632" t="s">
        <v>3276</v>
      </c>
      <c r="L377" s="633">
        <v>12.26</v>
      </c>
      <c r="M377" s="633">
        <v>98.08</v>
      </c>
      <c r="N377" s="632">
        <v>8</v>
      </c>
      <c r="O377" s="700">
        <v>1.5</v>
      </c>
      <c r="P377" s="633"/>
      <c r="Q377" s="656">
        <v>0</v>
      </c>
      <c r="R377" s="632"/>
      <c r="S377" s="656">
        <v>0</v>
      </c>
      <c r="T377" s="700"/>
      <c r="U377" s="682">
        <v>0</v>
      </c>
    </row>
    <row r="378" spans="1:21" ht="14.4" customHeight="1" x14ac:dyDescent="0.3">
      <c r="A378" s="631">
        <v>30</v>
      </c>
      <c r="B378" s="632" t="s">
        <v>533</v>
      </c>
      <c r="C378" s="632">
        <v>89301301</v>
      </c>
      <c r="D378" s="698" t="s">
        <v>3943</v>
      </c>
      <c r="E378" s="699" t="s">
        <v>3035</v>
      </c>
      <c r="F378" s="632" t="s">
        <v>3024</v>
      </c>
      <c r="G378" s="632" t="s">
        <v>3115</v>
      </c>
      <c r="H378" s="632" t="s">
        <v>534</v>
      </c>
      <c r="I378" s="632" t="s">
        <v>3380</v>
      </c>
      <c r="J378" s="632" t="s">
        <v>1004</v>
      </c>
      <c r="K378" s="632" t="s">
        <v>3381</v>
      </c>
      <c r="L378" s="633">
        <v>30.65</v>
      </c>
      <c r="M378" s="633">
        <v>61.3</v>
      </c>
      <c r="N378" s="632">
        <v>2</v>
      </c>
      <c r="O378" s="700">
        <v>1</v>
      </c>
      <c r="P378" s="633"/>
      <c r="Q378" s="656">
        <v>0</v>
      </c>
      <c r="R378" s="632"/>
      <c r="S378" s="656">
        <v>0</v>
      </c>
      <c r="T378" s="700"/>
      <c r="U378" s="682">
        <v>0</v>
      </c>
    </row>
    <row r="379" spans="1:21" ht="14.4" customHeight="1" x14ac:dyDescent="0.3">
      <c r="A379" s="631">
        <v>30</v>
      </c>
      <c r="B379" s="632" t="s">
        <v>533</v>
      </c>
      <c r="C379" s="632">
        <v>89301301</v>
      </c>
      <c r="D379" s="698" t="s">
        <v>3943</v>
      </c>
      <c r="E379" s="699" t="s">
        <v>3035</v>
      </c>
      <c r="F379" s="632" t="s">
        <v>3024</v>
      </c>
      <c r="G379" s="632" t="s">
        <v>3115</v>
      </c>
      <c r="H379" s="632" t="s">
        <v>534</v>
      </c>
      <c r="I379" s="632" t="s">
        <v>3514</v>
      </c>
      <c r="J379" s="632" t="s">
        <v>3116</v>
      </c>
      <c r="K379" s="632" t="s">
        <v>3515</v>
      </c>
      <c r="L379" s="633">
        <v>34.31</v>
      </c>
      <c r="M379" s="633">
        <v>34.31</v>
      </c>
      <c r="N379" s="632">
        <v>1</v>
      </c>
      <c r="O379" s="700">
        <v>0.5</v>
      </c>
      <c r="P379" s="633"/>
      <c r="Q379" s="656">
        <v>0</v>
      </c>
      <c r="R379" s="632"/>
      <c r="S379" s="656">
        <v>0</v>
      </c>
      <c r="T379" s="700"/>
      <c r="U379" s="682">
        <v>0</v>
      </c>
    </row>
    <row r="380" spans="1:21" ht="14.4" customHeight="1" x14ac:dyDescent="0.3">
      <c r="A380" s="631">
        <v>30</v>
      </c>
      <c r="B380" s="632" t="s">
        <v>533</v>
      </c>
      <c r="C380" s="632">
        <v>89301301</v>
      </c>
      <c r="D380" s="698" t="s">
        <v>3943</v>
      </c>
      <c r="E380" s="699" t="s">
        <v>3035</v>
      </c>
      <c r="F380" s="632" t="s">
        <v>3024</v>
      </c>
      <c r="G380" s="632" t="s">
        <v>3122</v>
      </c>
      <c r="H380" s="632" t="s">
        <v>534</v>
      </c>
      <c r="I380" s="632" t="s">
        <v>3123</v>
      </c>
      <c r="J380" s="632" t="s">
        <v>776</v>
      </c>
      <c r="K380" s="632" t="s">
        <v>3124</v>
      </c>
      <c r="L380" s="633">
        <v>0</v>
      </c>
      <c r="M380" s="633">
        <v>0</v>
      </c>
      <c r="N380" s="632">
        <v>1</v>
      </c>
      <c r="O380" s="700">
        <v>0.5</v>
      </c>
      <c r="P380" s="633">
        <v>0</v>
      </c>
      <c r="Q380" s="656"/>
      <c r="R380" s="632">
        <v>1</v>
      </c>
      <c r="S380" s="656">
        <v>1</v>
      </c>
      <c r="T380" s="700">
        <v>0.5</v>
      </c>
      <c r="U380" s="682">
        <v>1</v>
      </c>
    </row>
    <row r="381" spans="1:21" ht="14.4" customHeight="1" x14ac:dyDescent="0.3">
      <c r="A381" s="631">
        <v>30</v>
      </c>
      <c r="B381" s="632" t="s">
        <v>533</v>
      </c>
      <c r="C381" s="632">
        <v>89301301</v>
      </c>
      <c r="D381" s="698" t="s">
        <v>3943</v>
      </c>
      <c r="E381" s="699" t="s">
        <v>3035</v>
      </c>
      <c r="F381" s="632" t="s">
        <v>3024</v>
      </c>
      <c r="G381" s="632" t="s">
        <v>3382</v>
      </c>
      <c r="H381" s="632" t="s">
        <v>2102</v>
      </c>
      <c r="I381" s="632" t="s">
        <v>2141</v>
      </c>
      <c r="J381" s="632" t="s">
        <v>2858</v>
      </c>
      <c r="K381" s="632" t="s">
        <v>2859</v>
      </c>
      <c r="L381" s="633">
        <v>97.97</v>
      </c>
      <c r="M381" s="633">
        <v>97.97</v>
      </c>
      <c r="N381" s="632">
        <v>1</v>
      </c>
      <c r="O381" s="700">
        <v>0.5</v>
      </c>
      <c r="P381" s="633"/>
      <c r="Q381" s="656">
        <v>0</v>
      </c>
      <c r="R381" s="632"/>
      <c r="S381" s="656">
        <v>0</v>
      </c>
      <c r="T381" s="700"/>
      <c r="U381" s="682">
        <v>0</v>
      </c>
    </row>
    <row r="382" spans="1:21" ht="14.4" customHeight="1" x14ac:dyDescent="0.3">
      <c r="A382" s="631">
        <v>30</v>
      </c>
      <c r="B382" s="632" t="s">
        <v>533</v>
      </c>
      <c r="C382" s="632">
        <v>89301301</v>
      </c>
      <c r="D382" s="698" t="s">
        <v>3943</v>
      </c>
      <c r="E382" s="699" t="s">
        <v>3035</v>
      </c>
      <c r="F382" s="632" t="s">
        <v>3024</v>
      </c>
      <c r="G382" s="632" t="s">
        <v>3516</v>
      </c>
      <c r="H382" s="632" t="s">
        <v>534</v>
      </c>
      <c r="I382" s="632" t="s">
        <v>3517</v>
      </c>
      <c r="J382" s="632" t="s">
        <v>3518</v>
      </c>
      <c r="K382" s="632" t="s">
        <v>785</v>
      </c>
      <c r="L382" s="633">
        <v>0</v>
      </c>
      <c r="M382" s="633">
        <v>0</v>
      </c>
      <c r="N382" s="632">
        <v>2</v>
      </c>
      <c r="O382" s="700">
        <v>1.5</v>
      </c>
      <c r="P382" s="633"/>
      <c r="Q382" s="656"/>
      <c r="R382" s="632"/>
      <c r="S382" s="656">
        <v>0</v>
      </c>
      <c r="T382" s="700"/>
      <c r="U382" s="682">
        <v>0</v>
      </c>
    </row>
    <row r="383" spans="1:21" ht="14.4" customHeight="1" x14ac:dyDescent="0.3">
      <c r="A383" s="631">
        <v>30</v>
      </c>
      <c r="B383" s="632" t="s">
        <v>533</v>
      </c>
      <c r="C383" s="632">
        <v>89301301</v>
      </c>
      <c r="D383" s="698" t="s">
        <v>3943</v>
      </c>
      <c r="E383" s="699" t="s">
        <v>3035</v>
      </c>
      <c r="F383" s="632" t="s">
        <v>3024</v>
      </c>
      <c r="G383" s="632" t="s">
        <v>3519</v>
      </c>
      <c r="H383" s="632" t="s">
        <v>534</v>
      </c>
      <c r="I383" s="632" t="s">
        <v>1018</v>
      </c>
      <c r="J383" s="632" t="s">
        <v>1019</v>
      </c>
      <c r="K383" s="632" t="s">
        <v>1020</v>
      </c>
      <c r="L383" s="633">
        <v>54.88</v>
      </c>
      <c r="M383" s="633">
        <v>54.88</v>
      </c>
      <c r="N383" s="632">
        <v>1</v>
      </c>
      <c r="O383" s="700">
        <v>0.5</v>
      </c>
      <c r="P383" s="633"/>
      <c r="Q383" s="656">
        <v>0</v>
      </c>
      <c r="R383" s="632"/>
      <c r="S383" s="656">
        <v>0</v>
      </c>
      <c r="T383" s="700"/>
      <c r="U383" s="682">
        <v>0</v>
      </c>
    </row>
    <row r="384" spans="1:21" ht="14.4" customHeight="1" x14ac:dyDescent="0.3">
      <c r="A384" s="631">
        <v>30</v>
      </c>
      <c r="B384" s="632" t="s">
        <v>533</v>
      </c>
      <c r="C384" s="632">
        <v>89301301</v>
      </c>
      <c r="D384" s="698" t="s">
        <v>3943</v>
      </c>
      <c r="E384" s="699" t="s">
        <v>3035</v>
      </c>
      <c r="F384" s="632" t="s">
        <v>3024</v>
      </c>
      <c r="G384" s="632" t="s">
        <v>3129</v>
      </c>
      <c r="H384" s="632" t="s">
        <v>2102</v>
      </c>
      <c r="I384" s="632" t="s">
        <v>3386</v>
      </c>
      <c r="J384" s="632" t="s">
        <v>3387</v>
      </c>
      <c r="K384" s="632" t="s">
        <v>3388</v>
      </c>
      <c r="L384" s="633">
        <v>65.069999999999993</v>
      </c>
      <c r="M384" s="633">
        <v>65.069999999999993</v>
      </c>
      <c r="N384" s="632">
        <v>1</v>
      </c>
      <c r="O384" s="700">
        <v>0.5</v>
      </c>
      <c r="P384" s="633">
        <v>65.069999999999993</v>
      </c>
      <c r="Q384" s="656">
        <v>1</v>
      </c>
      <c r="R384" s="632">
        <v>1</v>
      </c>
      <c r="S384" s="656">
        <v>1</v>
      </c>
      <c r="T384" s="700">
        <v>0.5</v>
      </c>
      <c r="U384" s="682">
        <v>1</v>
      </c>
    </row>
    <row r="385" spans="1:21" ht="14.4" customHeight="1" x14ac:dyDescent="0.3">
      <c r="A385" s="631">
        <v>30</v>
      </c>
      <c r="B385" s="632" t="s">
        <v>533</v>
      </c>
      <c r="C385" s="632">
        <v>89301301</v>
      </c>
      <c r="D385" s="698" t="s">
        <v>3943</v>
      </c>
      <c r="E385" s="699" t="s">
        <v>3035</v>
      </c>
      <c r="F385" s="632" t="s">
        <v>3024</v>
      </c>
      <c r="G385" s="632" t="s">
        <v>3129</v>
      </c>
      <c r="H385" s="632" t="s">
        <v>2102</v>
      </c>
      <c r="I385" s="632" t="s">
        <v>3520</v>
      </c>
      <c r="J385" s="632" t="s">
        <v>596</v>
      </c>
      <c r="K385" s="632" t="s">
        <v>597</v>
      </c>
      <c r="L385" s="633">
        <v>108.46</v>
      </c>
      <c r="M385" s="633">
        <v>108.46</v>
      </c>
      <c r="N385" s="632">
        <v>1</v>
      </c>
      <c r="O385" s="700">
        <v>0.5</v>
      </c>
      <c r="P385" s="633"/>
      <c r="Q385" s="656">
        <v>0</v>
      </c>
      <c r="R385" s="632"/>
      <c r="S385" s="656">
        <v>0</v>
      </c>
      <c r="T385" s="700"/>
      <c r="U385" s="682">
        <v>0</v>
      </c>
    </row>
    <row r="386" spans="1:21" ht="14.4" customHeight="1" x14ac:dyDescent="0.3">
      <c r="A386" s="631">
        <v>30</v>
      </c>
      <c r="B386" s="632" t="s">
        <v>533</v>
      </c>
      <c r="C386" s="632">
        <v>89301301</v>
      </c>
      <c r="D386" s="698" t="s">
        <v>3943</v>
      </c>
      <c r="E386" s="699" t="s">
        <v>3035</v>
      </c>
      <c r="F386" s="632" t="s">
        <v>3024</v>
      </c>
      <c r="G386" s="632" t="s">
        <v>3129</v>
      </c>
      <c r="H386" s="632" t="s">
        <v>534</v>
      </c>
      <c r="I386" s="632" t="s">
        <v>1658</v>
      </c>
      <c r="J386" s="632" t="s">
        <v>3130</v>
      </c>
      <c r="K386" s="632" t="s">
        <v>3131</v>
      </c>
      <c r="L386" s="633">
        <v>65.069999999999993</v>
      </c>
      <c r="M386" s="633">
        <v>65.069999999999993</v>
      </c>
      <c r="N386" s="632">
        <v>1</v>
      </c>
      <c r="O386" s="700">
        <v>0.5</v>
      </c>
      <c r="P386" s="633"/>
      <c r="Q386" s="656">
        <v>0</v>
      </c>
      <c r="R386" s="632"/>
      <c r="S386" s="656">
        <v>0</v>
      </c>
      <c r="T386" s="700"/>
      <c r="U386" s="682">
        <v>0</v>
      </c>
    </row>
    <row r="387" spans="1:21" ht="14.4" customHeight="1" x14ac:dyDescent="0.3">
      <c r="A387" s="631">
        <v>30</v>
      </c>
      <c r="B387" s="632" t="s">
        <v>533</v>
      </c>
      <c r="C387" s="632">
        <v>89301301</v>
      </c>
      <c r="D387" s="698" t="s">
        <v>3943</v>
      </c>
      <c r="E387" s="699" t="s">
        <v>3035</v>
      </c>
      <c r="F387" s="632" t="s">
        <v>3024</v>
      </c>
      <c r="G387" s="632" t="s">
        <v>3129</v>
      </c>
      <c r="H387" s="632" t="s">
        <v>534</v>
      </c>
      <c r="I387" s="632" t="s">
        <v>3521</v>
      </c>
      <c r="J387" s="632" t="s">
        <v>3522</v>
      </c>
      <c r="K387" s="632" t="s">
        <v>3523</v>
      </c>
      <c r="L387" s="633">
        <v>108.46</v>
      </c>
      <c r="M387" s="633">
        <v>108.46</v>
      </c>
      <c r="N387" s="632">
        <v>1</v>
      </c>
      <c r="O387" s="700">
        <v>0.5</v>
      </c>
      <c r="P387" s="633"/>
      <c r="Q387" s="656">
        <v>0</v>
      </c>
      <c r="R387" s="632"/>
      <c r="S387" s="656">
        <v>0</v>
      </c>
      <c r="T387" s="700"/>
      <c r="U387" s="682">
        <v>0</v>
      </c>
    </row>
    <row r="388" spans="1:21" ht="14.4" customHeight="1" x14ac:dyDescent="0.3">
      <c r="A388" s="631">
        <v>30</v>
      </c>
      <c r="B388" s="632" t="s">
        <v>533</v>
      </c>
      <c r="C388" s="632">
        <v>89301301</v>
      </c>
      <c r="D388" s="698" t="s">
        <v>3943</v>
      </c>
      <c r="E388" s="699" t="s">
        <v>3035</v>
      </c>
      <c r="F388" s="632" t="s">
        <v>3024</v>
      </c>
      <c r="G388" s="632" t="s">
        <v>3129</v>
      </c>
      <c r="H388" s="632" t="s">
        <v>2102</v>
      </c>
      <c r="I388" s="632" t="s">
        <v>3524</v>
      </c>
      <c r="J388" s="632" t="s">
        <v>3525</v>
      </c>
      <c r="K388" s="632" t="s">
        <v>3137</v>
      </c>
      <c r="L388" s="633">
        <v>130.15</v>
      </c>
      <c r="M388" s="633">
        <v>130.15</v>
      </c>
      <c r="N388" s="632">
        <v>1</v>
      </c>
      <c r="O388" s="700">
        <v>0.5</v>
      </c>
      <c r="P388" s="633"/>
      <c r="Q388" s="656">
        <v>0</v>
      </c>
      <c r="R388" s="632"/>
      <c r="S388" s="656">
        <v>0</v>
      </c>
      <c r="T388" s="700"/>
      <c r="U388" s="682">
        <v>0</v>
      </c>
    </row>
    <row r="389" spans="1:21" ht="14.4" customHeight="1" x14ac:dyDescent="0.3">
      <c r="A389" s="631">
        <v>30</v>
      </c>
      <c r="B389" s="632" t="s">
        <v>533</v>
      </c>
      <c r="C389" s="632">
        <v>89301301</v>
      </c>
      <c r="D389" s="698" t="s">
        <v>3943</v>
      </c>
      <c r="E389" s="699" t="s">
        <v>3035</v>
      </c>
      <c r="F389" s="632" t="s">
        <v>3024</v>
      </c>
      <c r="G389" s="632" t="s">
        <v>3129</v>
      </c>
      <c r="H389" s="632" t="s">
        <v>2102</v>
      </c>
      <c r="I389" s="632" t="s">
        <v>3132</v>
      </c>
      <c r="J389" s="632" t="s">
        <v>593</v>
      </c>
      <c r="K389" s="632" t="s">
        <v>3133</v>
      </c>
      <c r="L389" s="633">
        <v>50.57</v>
      </c>
      <c r="M389" s="633">
        <v>50.57</v>
      </c>
      <c r="N389" s="632">
        <v>1</v>
      </c>
      <c r="O389" s="700">
        <v>0.5</v>
      </c>
      <c r="P389" s="633"/>
      <c r="Q389" s="656">
        <v>0</v>
      </c>
      <c r="R389" s="632"/>
      <c r="S389" s="656">
        <v>0</v>
      </c>
      <c r="T389" s="700"/>
      <c r="U389" s="682">
        <v>0</v>
      </c>
    </row>
    <row r="390" spans="1:21" ht="14.4" customHeight="1" x14ac:dyDescent="0.3">
      <c r="A390" s="631">
        <v>30</v>
      </c>
      <c r="B390" s="632" t="s">
        <v>533</v>
      </c>
      <c r="C390" s="632">
        <v>89301301</v>
      </c>
      <c r="D390" s="698" t="s">
        <v>3943</v>
      </c>
      <c r="E390" s="699" t="s">
        <v>3035</v>
      </c>
      <c r="F390" s="632" t="s">
        <v>3024</v>
      </c>
      <c r="G390" s="632" t="s">
        <v>3129</v>
      </c>
      <c r="H390" s="632" t="s">
        <v>534</v>
      </c>
      <c r="I390" s="632" t="s">
        <v>1398</v>
      </c>
      <c r="J390" s="632" t="s">
        <v>3134</v>
      </c>
      <c r="K390" s="632" t="s">
        <v>3135</v>
      </c>
      <c r="L390" s="633">
        <v>50.57</v>
      </c>
      <c r="M390" s="633">
        <v>202.28</v>
      </c>
      <c r="N390" s="632">
        <v>4</v>
      </c>
      <c r="O390" s="700">
        <v>2</v>
      </c>
      <c r="P390" s="633"/>
      <c r="Q390" s="656">
        <v>0</v>
      </c>
      <c r="R390" s="632"/>
      <c r="S390" s="656">
        <v>0</v>
      </c>
      <c r="T390" s="700"/>
      <c r="U390" s="682">
        <v>0</v>
      </c>
    </row>
    <row r="391" spans="1:21" ht="14.4" customHeight="1" x14ac:dyDescent="0.3">
      <c r="A391" s="631">
        <v>30</v>
      </c>
      <c r="B391" s="632" t="s">
        <v>533</v>
      </c>
      <c r="C391" s="632">
        <v>89301301</v>
      </c>
      <c r="D391" s="698" t="s">
        <v>3943</v>
      </c>
      <c r="E391" s="699" t="s">
        <v>3035</v>
      </c>
      <c r="F391" s="632" t="s">
        <v>3024</v>
      </c>
      <c r="G391" s="632" t="s">
        <v>3129</v>
      </c>
      <c r="H391" s="632" t="s">
        <v>534</v>
      </c>
      <c r="I391" s="632" t="s">
        <v>3389</v>
      </c>
      <c r="J391" s="632" t="s">
        <v>3134</v>
      </c>
      <c r="K391" s="632" t="s">
        <v>3390</v>
      </c>
      <c r="L391" s="633">
        <v>0</v>
      </c>
      <c r="M391" s="633">
        <v>0</v>
      </c>
      <c r="N391" s="632">
        <v>1</v>
      </c>
      <c r="O391" s="700">
        <v>0.5</v>
      </c>
      <c r="P391" s="633"/>
      <c r="Q391" s="656"/>
      <c r="R391" s="632"/>
      <c r="S391" s="656">
        <v>0</v>
      </c>
      <c r="T391" s="700"/>
      <c r="U391" s="682">
        <v>0</v>
      </c>
    </row>
    <row r="392" spans="1:21" ht="14.4" customHeight="1" x14ac:dyDescent="0.3">
      <c r="A392" s="631">
        <v>30</v>
      </c>
      <c r="B392" s="632" t="s">
        <v>533</v>
      </c>
      <c r="C392" s="632">
        <v>89301301</v>
      </c>
      <c r="D392" s="698" t="s">
        <v>3943</v>
      </c>
      <c r="E392" s="699" t="s">
        <v>3035</v>
      </c>
      <c r="F392" s="632" t="s">
        <v>3024</v>
      </c>
      <c r="G392" s="632" t="s">
        <v>3129</v>
      </c>
      <c r="H392" s="632" t="s">
        <v>534</v>
      </c>
      <c r="I392" s="632" t="s">
        <v>1445</v>
      </c>
      <c r="J392" s="632" t="s">
        <v>3138</v>
      </c>
      <c r="K392" s="632" t="s">
        <v>3139</v>
      </c>
      <c r="L392" s="633">
        <v>86.76</v>
      </c>
      <c r="M392" s="633">
        <v>86.76</v>
      </c>
      <c r="N392" s="632">
        <v>1</v>
      </c>
      <c r="O392" s="700">
        <v>0.5</v>
      </c>
      <c r="P392" s="633"/>
      <c r="Q392" s="656">
        <v>0</v>
      </c>
      <c r="R392" s="632"/>
      <c r="S392" s="656">
        <v>0</v>
      </c>
      <c r="T392" s="700"/>
      <c r="U392" s="682">
        <v>0</v>
      </c>
    </row>
    <row r="393" spans="1:21" ht="14.4" customHeight="1" x14ac:dyDescent="0.3">
      <c r="A393" s="631">
        <v>30</v>
      </c>
      <c r="B393" s="632" t="s">
        <v>533</v>
      </c>
      <c r="C393" s="632">
        <v>89301301</v>
      </c>
      <c r="D393" s="698" t="s">
        <v>3943</v>
      </c>
      <c r="E393" s="699" t="s">
        <v>3035</v>
      </c>
      <c r="F393" s="632" t="s">
        <v>3024</v>
      </c>
      <c r="G393" s="632" t="s">
        <v>3526</v>
      </c>
      <c r="H393" s="632" t="s">
        <v>534</v>
      </c>
      <c r="I393" s="632" t="s">
        <v>3527</v>
      </c>
      <c r="J393" s="632" t="s">
        <v>1604</v>
      </c>
      <c r="K393" s="632" t="s">
        <v>2069</v>
      </c>
      <c r="L393" s="633">
        <v>0</v>
      </c>
      <c r="M393" s="633">
        <v>0</v>
      </c>
      <c r="N393" s="632">
        <v>1</v>
      </c>
      <c r="O393" s="700">
        <v>0.5</v>
      </c>
      <c r="P393" s="633"/>
      <c r="Q393" s="656"/>
      <c r="R393" s="632"/>
      <c r="S393" s="656">
        <v>0</v>
      </c>
      <c r="T393" s="700"/>
      <c r="U393" s="682">
        <v>0</v>
      </c>
    </row>
    <row r="394" spans="1:21" ht="14.4" customHeight="1" x14ac:dyDescent="0.3">
      <c r="A394" s="631">
        <v>30</v>
      </c>
      <c r="B394" s="632" t="s">
        <v>533</v>
      </c>
      <c r="C394" s="632">
        <v>89301301</v>
      </c>
      <c r="D394" s="698" t="s">
        <v>3943</v>
      </c>
      <c r="E394" s="699" t="s">
        <v>3035</v>
      </c>
      <c r="F394" s="632" t="s">
        <v>3024</v>
      </c>
      <c r="G394" s="632" t="s">
        <v>3528</v>
      </c>
      <c r="H394" s="632" t="s">
        <v>534</v>
      </c>
      <c r="I394" s="632" t="s">
        <v>1103</v>
      </c>
      <c r="J394" s="632" t="s">
        <v>1104</v>
      </c>
      <c r="K394" s="632" t="s">
        <v>1105</v>
      </c>
      <c r="L394" s="633">
        <v>0</v>
      </c>
      <c r="M394" s="633">
        <v>0</v>
      </c>
      <c r="N394" s="632">
        <v>2</v>
      </c>
      <c r="O394" s="700">
        <v>1</v>
      </c>
      <c r="P394" s="633">
        <v>0</v>
      </c>
      <c r="Q394" s="656"/>
      <c r="R394" s="632">
        <v>2</v>
      </c>
      <c r="S394" s="656">
        <v>1</v>
      </c>
      <c r="T394" s="700">
        <v>1</v>
      </c>
      <c r="U394" s="682">
        <v>1</v>
      </c>
    </row>
    <row r="395" spans="1:21" ht="14.4" customHeight="1" x14ac:dyDescent="0.3">
      <c r="A395" s="631">
        <v>30</v>
      </c>
      <c r="B395" s="632" t="s">
        <v>533</v>
      </c>
      <c r="C395" s="632">
        <v>89301301</v>
      </c>
      <c r="D395" s="698" t="s">
        <v>3943</v>
      </c>
      <c r="E395" s="699" t="s">
        <v>3035</v>
      </c>
      <c r="F395" s="632" t="s">
        <v>3024</v>
      </c>
      <c r="G395" s="632" t="s">
        <v>3140</v>
      </c>
      <c r="H395" s="632" t="s">
        <v>2102</v>
      </c>
      <c r="I395" s="632" t="s">
        <v>3141</v>
      </c>
      <c r="J395" s="632" t="s">
        <v>2285</v>
      </c>
      <c r="K395" s="632" t="s">
        <v>2286</v>
      </c>
      <c r="L395" s="633">
        <v>107.81</v>
      </c>
      <c r="M395" s="633">
        <v>215.62</v>
      </c>
      <c r="N395" s="632">
        <v>2</v>
      </c>
      <c r="O395" s="700">
        <v>1</v>
      </c>
      <c r="P395" s="633"/>
      <c r="Q395" s="656">
        <v>0</v>
      </c>
      <c r="R395" s="632"/>
      <c r="S395" s="656">
        <v>0</v>
      </c>
      <c r="T395" s="700"/>
      <c r="U395" s="682">
        <v>0</v>
      </c>
    </row>
    <row r="396" spans="1:21" ht="14.4" customHeight="1" x14ac:dyDescent="0.3">
      <c r="A396" s="631">
        <v>30</v>
      </c>
      <c r="B396" s="632" t="s">
        <v>533</v>
      </c>
      <c r="C396" s="632">
        <v>89301301</v>
      </c>
      <c r="D396" s="698" t="s">
        <v>3943</v>
      </c>
      <c r="E396" s="699" t="s">
        <v>3035</v>
      </c>
      <c r="F396" s="632" t="s">
        <v>3024</v>
      </c>
      <c r="G396" s="632" t="s">
        <v>3529</v>
      </c>
      <c r="H396" s="632" t="s">
        <v>2102</v>
      </c>
      <c r="I396" s="632" t="s">
        <v>2134</v>
      </c>
      <c r="J396" s="632" t="s">
        <v>2135</v>
      </c>
      <c r="K396" s="632" t="s">
        <v>1221</v>
      </c>
      <c r="L396" s="633">
        <v>27.11</v>
      </c>
      <c r="M396" s="633">
        <v>27.11</v>
      </c>
      <c r="N396" s="632">
        <v>1</v>
      </c>
      <c r="O396" s="700">
        <v>0.5</v>
      </c>
      <c r="P396" s="633"/>
      <c r="Q396" s="656">
        <v>0</v>
      </c>
      <c r="R396" s="632"/>
      <c r="S396" s="656">
        <v>0</v>
      </c>
      <c r="T396" s="700"/>
      <c r="U396" s="682">
        <v>0</v>
      </c>
    </row>
    <row r="397" spans="1:21" ht="14.4" customHeight="1" x14ac:dyDescent="0.3">
      <c r="A397" s="631">
        <v>30</v>
      </c>
      <c r="B397" s="632" t="s">
        <v>533</v>
      </c>
      <c r="C397" s="632">
        <v>89301301</v>
      </c>
      <c r="D397" s="698" t="s">
        <v>3943</v>
      </c>
      <c r="E397" s="699" t="s">
        <v>3035</v>
      </c>
      <c r="F397" s="632" t="s">
        <v>3024</v>
      </c>
      <c r="G397" s="632" t="s">
        <v>3142</v>
      </c>
      <c r="H397" s="632" t="s">
        <v>534</v>
      </c>
      <c r="I397" s="632" t="s">
        <v>1079</v>
      </c>
      <c r="J397" s="632" t="s">
        <v>3143</v>
      </c>
      <c r="K397" s="632" t="s">
        <v>3144</v>
      </c>
      <c r="L397" s="633">
        <v>0</v>
      </c>
      <c r="M397" s="633">
        <v>0</v>
      </c>
      <c r="N397" s="632">
        <v>3</v>
      </c>
      <c r="O397" s="700">
        <v>2</v>
      </c>
      <c r="P397" s="633"/>
      <c r="Q397" s="656"/>
      <c r="R397" s="632"/>
      <c r="S397" s="656">
        <v>0</v>
      </c>
      <c r="T397" s="700"/>
      <c r="U397" s="682">
        <v>0</v>
      </c>
    </row>
    <row r="398" spans="1:21" ht="14.4" customHeight="1" x14ac:dyDescent="0.3">
      <c r="A398" s="631">
        <v>30</v>
      </c>
      <c r="B398" s="632" t="s">
        <v>533</v>
      </c>
      <c r="C398" s="632">
        <v>89301301</v>
      </c>
      <c r="D398" s="698" t="s">
        <v>3943</v>
      </c>
      <c r="E398" s="699" t="s">
        <v>3035</v>
      </c>
      <c r="F398" s="632" t="s">
        <v>3024</v>
      </c>
      <c r="G398" s="632" t="s">
        <v>3145</v>
      </c>
      <c r="H398" s="632" t="s">
        <v>534</v>
      </c>
      <c r="I398" s="632" t="s">
        <v>3146</v>
      </c>
      <c r="J398" s="632" t="s">
        <v>1674</v>
      </c>
      <c r="K398" s="632" t="s">
        <v>1675</v>
      </c>
      <c r="L398" s="633">
        <v>98.31</v>
      </c>
      <c r="M398" s="633">
        <v>196.62</v>
      </c>
      <c r="N398" s="632">
        <v>2</v>
      </c>
      <c r="O398" s="700">
        <v>1</v>
      </c>
      <c r="P398" s="633"/>
      <c r="Q398" s="656">
        <v>0</v>
      </c>
      <c r="R398" s="632"/>
      <c r="S398" s="656">
        <v>0</v>
      </c>
      <c r="T398" s="700"/>
      <c r="U398" s="682">
        <v>0</v>
      </c>
    </row>
    <row r="399" spans="1:21" ht="14.4" customHeight="1" x14ac:dyDescent="0.3">
      <c r="A399" s="631">
        <v>30</v>
      </c>
      <c r="B399" s="632" t="s">
        <v>533</v>
      </c>
      <c r="C399" s="632">
        <v>89301301</v>
      </c>
      <c r="D399" s="698" t="s">
        <v>3943</v>
      </c>
      <c r="E399" s="699" t="s">
        <v>3035</v>
      </c>
      <c r="F399" s="632" t="s">
        <v>3024</v>
      </c>
      <c r="G399" s="632" t="s">
        <v>3147</v>
      </c>
      <c r="H399" s="632" t="s">
        <v>2102</v>
      </c>
      <c r="I399" s="632" t="s">
        <v>2209</v>
      </c>
      <c r="J399" s="632" t="s">
        <v>2210</v>
      </c>
      <c r="K399" s="632" t="s">
        <v>2868</v>
      </c>
      <c r="L399" s="633">
        <v>53.16</v>
      </c>
      <c r="M399" s="633">
        <v>53.16</v>
      </c>
      <c r="N399" s="632">
        <v>1</v>
      </c>
      <c r="O399" s="700">
        <v>0.5</v>
      </c>
      <c r="P399" s="633"/>
      <c r="Q399" s="656">
        <v>0</v>
      </c>
      <c r="R399" s="632"/>
      <c r="S399" s="656">
        <v>0</v>
      </c>
      <c r="T399" s="700"/>
      <c r="U399" s="682">
        <v>0</v>
      </c>
    </row>
    <row r="400" spans="1:21" ht="14.4" customHeight="1" x14ac:dyDescent="0.3">
      <c r="A400" s="631">
        <v>30</v>
      </c>
      <c r="B400" s="632" t="s">
        <v>533</v>
      </c>
      <c r="C400" s="632">
        <v>89301301</v>
      </c>
      <c r="D400" s="698" t="s">
        <v>3943</v>
      </c>
      <c r="E400" s="699" t="s">
        <v>3035</v>
      </c>
      <c r="F400" s="632" t="s">
        <v>3024</v>
      </c>
      <c r="G400" s="632" t="s">
        <v>3147</v>
      </c>
      <c r="H400" s="632" t="s">
        <v>2102</v>
      </c>
      <c r="I400" s="632" t="s">
        <v>2213</v>
      </c>
      <c r="J400" s="632" t="s">
        <v>2214</v>
      </c>
      <c r="K400" s="632" t="s">
        <v>2869</v>
      </c>
      <c r="L400" s="633">
        <v>90.35</v>
      </c>
      <c r="M400" s="633">
        <v>271.04999999999995</v>
      </c>
      <c r="N400" s="632">
        <v>3</v>
      </c>
      <c r="O400" s="700">
        <v>1</v>
      </c>
      <c r="P400" s="633"/>
      <c r="Q400" s="656">
        <v>0</v>
      </c>
      <c r="R400" s="632"/>
      <c r="S400" s="656">
        <v>0</v>
      </c>
      <c r="T400" s="700"/>
      <c r="U400" s="682">
        <v>0</v>
      </c>
    </row>
    <row r="401" spans="1:21" ht="14.4" customHeight="1" x14ac:dyDescent="0.3">
      <c r="A401" s="631">
        <v>30</v>
      </c>
      <c r="B401" s="632" t="s">
        <v>533</v>
      </c>
      <c r="C401" s="632">
        <v>89301301</v>
      </c>
      <c r="D401" s="698" t="s">
        <v>3943</v>
      </c>
      <c r="E401" s="699" t="s">
        <v>3035</v>
      </c>
      <c r="F401" s="632" t="s">
        <v>3024</v>
      </c>
      <c r="G401" s="632" t="s">
        <v>3155</v>
      </c>
      <c r="H401" s="632" t="s">
        <v>534</v>
      </c>
      <c r="I401" s="632" t="s">
        <v>3396</v>
      </c>
      <c r="J401" s="632" t="s">
        <v>869</v>
      </c>
      <c r="K401" s="632" t="s">
        <v>3265</v>
      </c>
      <c r="L401" s="633">
        <v>0</v>
      </c>
      <c r="M401" s="633">
        <v>0</v>
      </c>
      <c r="N401" s="632">
        <v>1</v>
      </c>
      <c r="O401" s="700">
        <v>0.5</v>
      </c>
      <c r="P401" s="633"/>
      <c r="Q401" s="656"/>
      <c r="R401" s="632"/>
      <c r="S401" s="656">
        <v>0</v>
      </c>
      <c r="T401" s="700"/>
      <c r="U401" s="682">
        <v>0</v>
      </c>
    </row>
    <row r="402" spans="1:21" ht="14.4" customHeight="1" x14ac:dyDescent="0.3">
      <c r="A402" s="631">
        <v>30</v>
      </c>
      <c r="B402" s="632" t="s">
        <v>533</v>
      </c>
      <c r="C402" s="632">
        <v>89301301</v>
      </c>
      <c r="D402" s="698" t="s">
        <v>3943</v>
      </c>
      <c r="E402" s="699" t="s">
        <v>3035</v>
      </c>
      <c r="F402" s="632" t="s">
        <v>3024</v>
      </c>
      <c r="G402" s="632" t="s">
        <v>3155</v>
      </c>
      <c r="H402" s="632" t="s">
        <v>534</v>
      </c>
      <c r="I402" s="632" t="s">
        <v>845</v>
      </c>
      <c r="J402" s="632" t="s">
        <v>842</v>
      </c>
      <c r="K402" s="632" t="s">
        <v>3156</v>
      </c>
      <c r="L402" s="633">
        <v>23.4</v>
      </c>
      <c r="M402" s="633">
        <v>23.4</v>
      </c>
      <c r="N402" s="632">
        <v>1</v>
      </c>
      <c r="O402" s="700">
        <v>0.5</v>
      </c>
      <c r="P402" s="633"/>
      <c r="Q402" s="656">
        <v>0</v>
      </c>
      <c r="R402" s="632"/>
      <c r="S402" s="656">
        <v>0</v>
      </c>
      <c r="T402" s="700"/>
      <c r="U402" s="682">
        <v>0</v>
      </c>
    </row>
    <row r="403" spans="1:21" ht="14.4" customHeight="1" x14ac:dyDescent="0.3">
      <c r="A403" s="631">
        <v>30</v>
      </c>
      <c r="B403" s="632" t="s">
        <v>533</v>
      </c>
      <c r="C403" s="632">
        <v>89301301</v>
      </c>
      <c r="D403" s="698" t="s">
        <v>3943</v>
      </c>
      <c r="E403" s="699" t="s">
        <v>3035</v>
      </c>
      <c r="F403" s="632" t="s">
        <v>3024</v>
      </c>
      <c r="G403" s="632" t="s">
        <v>3155</v>
      </c>
      <c r="H403" s="632" t="s">
        <v>534</v>
      </c>
      <c r="I403" s="632" t="s">
        <v>3530</v>
      </c>
      <c r="J403" s="632" t="s">
        <v>3531</v>
      </c>
      <c r="K403" s="632" t="s">
        <v>3532</v>
      </c>
      <c r="L403" s="633">
        <v>60.02</v>
      </c>
      <c r="M403" s="633">
        <v>420.14</v>
      </c>
      <c r="N403" s="632">
        <v>7</v>
      </c>
      <c r="O403" s="700">
        <v>1.5</v>
      </c>
      <c r="P403" s="633"/>
      <c r="Q403" s="656">
        <v>0</v>
      </c>
      <c r="R403" s="632"/>
      <c r="S403" s="656">
        <v>0</v>
      </c>
      <c r="T403" s="700"/>
      <c r="U403" s="682">
        <v>0</v>
      </c>
    </row>
    <row r="404" spans="1:21" ht="14.4" customHeight="1" x14ac:dyDescent="0.3">
      <c r="A404" s="631">
        <v>30</v>
      </c>
      <c r="B404" s="632" t="s">
        <v>533</v>
      </c>
      <c r="C404" s="632">
        <v>89301301</v>
      </c>
      <c r="D404" s="698" t="s">
        <v>3943</v>
      </c>
      <c r="E404" s="699" t="s">
        <v>3035</v>
      </c>
      <c r="F404" s="632" t="s">
        <v>3024</v>
      </c>
      <c r="G404" s="632" t="s">
        <v>3155</v>
      </c>
      <c r="H404" s="632" t="s">
        <v>534</v>
      </c>
      <c r="I404" s="632" t="s">
        <v>3397</v>
      </c>
      <c r="J404" s="632" t="s">
        <v>3289</v>
      </c>
      <c r="K404" s="632" t="s">
        <v>3398</v>
      </c>
      <c r="L404" s="633">
        <v>0</v>
      </c>
      <c r="M404" s="633">
        <v>0</v>
      </c>
      <c r="N404" s="632">
        <v>2</v>
      </c>
      <c r="O404" s="700">
        <v>1</v>
      </c>
      <c r="P404" s="633">
        <v>0</v>
      </c>
      <c r="Q404" s="656"/>
      <c r="R404" s="632">
        <v>1</v>
      </c>
      <c r="S404" s="656">
        <v>0.5</v>
      </c>
      <c r="T404" s="700">
        <v>0.5</v>
      </c>
      <c r="U404" s="682">
        <v>0.5</v>
      </c>
    </row>
    <row r="405" spans="1:21" ht="14.4" customHeight="1" x14ac:dyDescent="0.3">
      <c r="A405" s="631">
        <v>30</v>
      </c>
      <c r="B405" s="632" t="s">
        <v>533</v>
      </c>
      <c r="C405" s="632">
        <v>89301301</v>
      </c>
      <c r="D405" s="698" t="s">
        <v>3943</v>
      </c>
      <c r="E405" s="699" t="s">
        <v>3035</v>
      </c>
      <c r="F405" s="632" t="s">
        <v>3024</v>
      </c>
      <c r="G405" s="632" t="s">
        <v>3162</v>
      </c>
      <c r="H405" s="632" t="s">
        <v>534</v>
      </c>
      <c r="I405" s="632" t="s">
        <v>921</v>
      </c>
      <c r="J405" s="632" t="s">
        <v>922</v>
      </c>
      <c r="K405" s="632" t="s">
        <v>3163</v>
      </c>
      <c r="L405" s="633">
        <v>81.03</v>
      </c>
      <c r="M405" s="633">
        <v>162.06</v>
      </c>
      <c r="N405" s="632">
        <v>2</v>
      </c>
      <c r="O405" s="700">
        <v>1</v>
      </c>
      <c r="P405" s="633"/>
      <c r="Q405" s="656">
        <v>0</v>
      </c>
      <c r="R405" s="632"/>
      <c r="S405" s="656">
        <v>0</v>
      </c>
      <c r="T405" s="700"/>
      <c r="U405" s="682">
        <v>0</v>
      </c>
    </row>
    <row r="406" spans="1:21" ht="14.4" customHeight="1" x14ac:dyDescent="0.3">
      <c r="A406" s="631">
        <v>30</v>
      </c>
      <c r="B406" s="632" t="s">
        <v>533</v>
      </c>
      <c r="C406" s="632">
        <v>89301301</v>
      </c>
      <c r="D406" s="698" t="s">
        <v>3943</v>
      </c>
      <c r="E406" s="699" t="s">
        <v>3035</v>
      </c>
      <c r="F406" s="632" t="s">
        <v>3024</v>
      </c>
      <c r="G406" s="632" t="s">
        <v>3533</v>
      </c>
      <c r="H406" s="632" t="s">
        <v>534</v>
      </c>
      <c r="I406" s="632" t="s">
        <v>3534</v>
      </c>
      <c r="J406" s="632" t="s">
        <v>3535</v>
      </c>
      <c r="K406" s="632" t="s">
        <v>3536</v>
      </c>
      <c r="L406" s="633">
        <v>469.61</v>
      </c>
      <c r="M406" s="633">
        <v>469.61</v>
      </c>
      <c r="N406" s="632">
        <v>1</v>
      </c>
      <c r="O406" s="700">
        <v>0.5</v>
      </c>
      <c r="P406" s="633"/>
      <c r="Q406" s="656">
        <v>0</v>
      </c>
      <c r="R406" s="632"/>
      <c r="S406" s="656">
        <v>0</v>
      </c>
      <c r="T406" s="700"/>
      <c r="U406" s="682">
        <v>0</v>
      </c>
    </row>
    <row r="407" spans="1:21" ht="14.4" customHeight="1" x14ac:dyDescent="0.3">
      <c r="A407" s="631">
        <v>30</v>
      </c>
      <c r="B407" s="632" t="s">
        <v>533</v>
      </c>
      <c r="C407" s="632">
        <v>89301301</v>
      </c>
      <c r="D407" s="698" t="s">
        <v>3943</v>
      </c>
      <c r="E407" s="699" t="s">
        <v>3035</v>
      </c>
      <c r="F407" s="632" t="s">
        <v>3024</v>
      </c>
      <c r="G407" s="632" t="s">
        <v>3164</v>
      </c>
      <c r="H407" s="632" t="s">
        <v>2102</v>
      </c>
      <c r="I407" s="632" t="s">
        <v>2409</v>
      </c>
      <c r="J407" s="632" t="s">
        <v>2154</v>
      </c>
      <c r="K407" s="632" t="s">
        <v>2410</v>
      </c>
      <c r="L407" s="633">
        <v>625.29</v>
      </c>
      <c r="M407" s="633">
        <v>3751.74</v>
      </c>
      <c r="N407" s="632">
        <v>6</v>
      </c>
      <c r="O407" s="700">
        <v>3</v>
      </c>
      <c r="P407" s="633">
        <v>1250.58</v>
      </c>
      <c r="Q407" s="656">
        <v>0.33333333333333331</v>
      </c>
      <c r="R407" s="632">
        <v>2</v>
      </c>
      <c r="S407" s="656">
        <v>0.33333333333333331</v>
      </c>
      <c r="T407" s="700">
        <v>1</v>
      </c>
      <c r="U407" s="682">
        <v>0.33333333333333331</v>
      </c>
    </row>
    <row r="408" spans="1:21" ht="14.4" customHeight="1" x14ac:dyDescent="0.3">
      <c r="A408" s="631">
        <v>30</v>
      </c>
      <c r="B408" s="632" t="s">
        <v>533</v>
      </c>
      <c r="C408" s="632">
        <v>89301301</v>
      </c>
      <c r="D408" s="698" t="s">
        <v>3943</v>
      </c>
      <c r="E408" s="699" t="s">
        <v>3035</v>
      </c>
      <c r="F408" s="632" t="s">
        <v>3024</v>
      </c>
      <c r="G408" s="632" t="s">
        <v>3164</v>
      </c>
      <c r="H408" s="632" t="s">
        <v>2102</v>
      </c>
      <c r="I408" s="632" t="s">
        <v>2153</v>
      </c>
      <c r="J408" s="632" t="s">
        <v>2154</v>
      </c>
      <c r="K408" s="632" t="s">
        <v>2155</v>
      </c>
      <c r="L408" s="633">
        <v>937.93</v>
      </c>
      <c r="M408" s="633">
        <v>3751.72</v>
      </c>
      <c r="N408" s="632">
        <v>4</v>
      </c>
      <c r="O408" s="700">
        <v>1</v>
      </c>
      <c r="P408" s="633">
        <v>1875.86</v>
      </c>
      <c r="Q408" s="656">
        <v>0.5</v>
      </c>
      <c r="R408" s="632">
        <v>2</v>
      </c>
      <c r="S408" s="656">
        <v>0.5</v>
      </c>
      <c r="T408" s="700">
        <v>0.5</v>
      </c>
      <c r="U408" s="682">
        <v>0.5</v>
      </c>
    </row>
    <row r="409" spans="1:21" ht="14.4" customHeight="1" x14ac:dyDescent="0.3">
      <c r="A409" s="631">
        <v>30</v>
      </c>
      <c r="B409" s="632" t="s">
        <v>533</v>
      </c>
      <c r="C409" s="632">
        <v>89301301</v>
      </c>
      <c r="D409" s="698" t="s">
        <v>3943</v>
      </c>
      <c r="E409" s="699" t="s">
        <v>3035</v>
      </c>
      <c r="F409" s="632" t="s">
        <v>3024</v>
      </c>
      <c r="G409" s="632" t="s">
        <v>3164</v>
      </c>
      <c r="H409" s="632" t="s">
        <v>2102</v>
      </c>
      <c r="I409" s="632" t="s">
        <v>2157</v>
      </c>
      <c r="J409" s="632" t="s">
        <v>2154</v>
      </c>
      <c r="K409" s="632" t="s">
        <v>2158</v>
      </c>
      <c r="L409" s="633">
        <v>1166.47</v>
      </c>
      <c r="M409" s="633">
        <v>2332.94</v>
      </c>
      <c r="N409" s="632">
        <v>2</v>
      </c>
      <c r="O409" s="700">
        <v>0.5</v>
      </c>
      <c r="P409" s="633"/>
      <c r="Q409" s="656">
        <v>0</v>
      </c>
      <c r="R409" s="632"/>
      <c r="S409" s="656">
        <v>0</v>
      </c>
      <c r="T409" s="700"/>
      <c r="U409" s="682">
        <v>0</v>
      </c>
    </row>
    <row r="410" spans="1:21" ht="14.4" customHeight="1" x14ac:dyDescent="0.3">
      <c r="A410" s="631">
        <v>30</v>
      </c>
      <c r="B410" s="632" t="s">
        <v>533</v>
      </c>
      <c r="C410" s="632">
        <v>89301301</v>
      </c>
      <c r="D410" s="698" t="s">
        <v>3943</v>
      </c>
      <c r="E410" s="699" t="s">
        <v>3035</v>
      </c>
      <c r="F410" s="632" t="s">
        <v>3024</v>
      </c>
      <c r="G410" s="632" t="s">
        <v>3164</v>
      </c>
      <c r="H410" s="632" t="s">
        <v>2102</v>
      </c>
      <c r="I410" s="632" t="s">
        <v>2160</v>
      </c>
      <c r="J410" s="632" t="s">
        <v>2154</v>
      </c>
      <c r="K410" s="632" t="s">
        <v>2161</v>
      </c>
      <c r="L410" s="633">
        <v>1458.07</v>
      </c>
      <c r="M410" s="633">
        <v>2916.14</v>
      </c>
      <c r="N410" s="632">
        <v>2</v>
      </c>
      <c r="O410" s="700">
        <v>1</v>
      </c>
      <c r="P410" s="633"/>
      <c r="Q410" s="656">
        <v>0</v>
      </c>
      <c r="R410" s="632"/>
      <c r="S410" s="656">
        <v>0</v>
      </c>
      <c r="T410" s="700"/>
      <c r="U410" s="682">
        <v>0</v>
      </c>
    </row>
    <row r="411" spans="1:21" ht="14.4" customHeight="1" x14ac:dyDescent="0.3">
      <c r="A411" s="631">
        <v>30</v>
      </c>
      <c r="B411" s="632" t="s">
        <v>533</v>
      </c>
      <c r="C411" s="632">
        <v>89301301</v>
      </c>
      <c r="D411" s="698" t="s">
        <v>3943</v>
      </c>
      <c r="E411" s="699" t="s">
        <v>3035</v>
      </c>
      <c r="F411" s="632" t="s">
        <v>3024</v>
      </c>
      <c r="G411" s="632" t="s">
        <v>3164</v>
      </c>
      <c r="H411" s="632" t="s">
        <v>2102</v>
      </c>
      <c r="I411" s="632" t="s">
        <v>2234</v>
      </c>
      <c r="J411" s="632" t="s">
        <v>2235</v>
      </c>
      <c r="K411" s="632" t="s">
        <v>2155</v>
      </c>
      <c r="L411" s="633">
        <v>1749.69</v>
      </c>
      <c r="M411" s="633">
        <v>3499.38</v>
      </c>
      <c r="N411" s="632">
        <v>2</v>
      </c>
      <c r="O411" s="700">
        <v>0.5</v>
      </c>
      <c r="P411" s="633"/>
      <c r="Q411" s="656">
        <v>0</v>
      </c>
      <c r="R411" s="632"/>
      <c r="S411" s="656">
        <v>0</v>
      </c>
      <c r="T411" s="700"/>
      <c r="U411" s="682">
        <v>0</v>
      </c>
    </row>
    <row r="412" spans="1:21" ht="14.4" customHeight="1" x14ac:dyDescent="0.3">
      <c r="A412" s="631">
        <v>30</v>
      </c>
      <c r="B412" s="632" t="s">
        <v>533</v>
      </c>
      <c r="C412" s="632">
        <v>89301301</v>
      </c>
      <c r="D412" s="698" t="s">
        <v>3943</v>
      </c>
      <c r="E412" s="699" t="s">
        <v>3035</v>
      </c>
      <c r="F412" s="632" t="s">
        <v>3024</v>
      </c>
      <c r="G412" s="632" t="s">
        <v>3537</v>
      </c>
      <c r="H412" s="632" t="s">
        <v>534</v>
      </c>
      <c r="I412" s="632" t="s">
        <v>771</v>
      </c>
      <c r="J412" s="632" t="s">
        <v>772</v>
      </c>
      <c r="K412" s="632" t="s">
        <v>3538</v>
      </c>
      <c r="L412" s="633">
        <v>48.31</v>
      </c>
      <c r="M412" s="633">
        <v>48.31</v>
      </c>
      <c r="N412" s="632">
        <v>1</v>
      </c>
      <c r="O412" s="700">
        <v>0.5</v>
      </c>
      <c r="P412" s="633"/>
      <c r="Q412" s="656">
        <v>0</v>
      </c>
      <c r="R412" s="632"/>
      <c r="S412" s="656">
        <v>0</v>
      </c>
      <c r="T412" s="700"/>
      <c r="U412" s="682">
        <v>0</v>
      </c>
    </row>
    <row r="413" spans="1:21" ht="14.4" customHeight="1" x14ac:dyDescent="0.3">
      <c r="A413" s="631">
        <v>30</v>
      </c>
      <c r="B413" s="632" t="s">
        <v>533</v>
      </c>
      <c r="C413" s="632">
        <v>89301301</v>
      </c>
      <c r="D413" s="698" t="s">
        <v>3943</v>
      </c>
      <c r="E413" s="699" t="s">
        <v>3035</v>
      </c>
      <c r="F413" s="632" t="s">
        <v>3024</v>
      </c>
      <c r="G413" s="632" t="s">
        <v>3168</v>
      </c>
      <c r="H413" s="632" t="s">
        <v>2102</v>
      </c>
      <c r="I413" s="632" t="s">
        <v>2465</v>
      </c>
      <c r="J413" s="632" t="s">
        <v>2466</v>
      </c>
      <c r="K413" s="632" t="s">
        <v>1265</v>
      </c>
      <c r="L413" s="633">
        <v>41.53</v>
      </c>
      <c r="M413" s="633">
        <v>83.06</v>
      </c>
      <c r="N413" s="632">
        <v>2</v>
      </c>
      <c r="O413" s="700">
        <v>1</v>
      </c>
      <c r="P413" s="633"/>
      <c r="Q413" s="656">
        <v>0</v>
      </c>
      <c r="R413" s="632"/>
      <c r="S413" s="656">
        <v>0</v>
      </c>
      <c r="T413" s="700"/>
      <c r="U413" s="682">
        <v>0</v>
      </c>
    </row>
    <row r="414" spans="1:21" ht="14.4" customHeight="1" x14ac:dyDescent="0.3">
      <c r="A414" s="631">
        <v>30</v>
      </c>
      <c r="B414" s="632" t="s">
        <v>533</v>
      </c>
      <c r="C414" s="632">
        <v>89301301</v>
      </c>
      <c r="D414" s="698" t="s">
        <v>3943</v>
      </c>
      <c r="E414" s="699" t="s">
        <v>3035</v>
      </c>
      <c r="F414" s="632" t="s">
        <v>3024</v>
      </c>
      <c r="G414" s="632" t="s">
        <v>3168</v>
      </c>
      <c r="H414" s="632" t="s">
        <v>2102</v>
      </c>
      <c r="I414" s="632" t="s">
        <v>2383</v>
      </c>
      <c r="J414" s="632" t="s">
        <v>2384</v>
      </c>
      <c r="K414" s="632" t="s">
        <v>2385</v>
      </c>
      <c r="L414" s="633">
        <v>55.38</v>
      </c>
      <c r="M414" s="633">
        <v>166.14000000000001</v>
      </c>
      <c r="N414" s="632">
        <v>3</v>
      </c>
      <c r="O414" s="700">
        <v>1</v>
      </c>
      <c r="P414" s="633"/>
      <c r="Q414" s="656">
        <v>0</v>
      </c>
      <c r="R414" s="632"/>
      <c r="S414" s="656">
        <v>0</v>
      </c>
      <c r="T414" s="700"/>
      <c r="U414" s="682">
        <v>0</v>
      </c>
    </row>
    <row r="415" spans="1:21" ht="14.4" customHeight="1" x14ac:dyDescent="0.3">
      <c r="A415" s="631">
        <v>30</v>
      </c>
      <c r="B415" s="632" t="s">
        <v>533</v>
      </c>
      <c r="C415" s="632">
        <v>89301301</v>
      </c>
      <c r="D415" s="698" t="s">
        <v>3943</v>
      </c>
      <c r="E415" s="699" t="s">
        <v>3035</v>
      </c>
      <c r="F415" s="632" t="s">
        <v>3024</v>
      </c>
      <c r="G415" s="632" t="s">
        <v>3411</v>
      </c>
      <c r="H415" s="632" t="s">
        <v>534</v>
      </c>
      <c r="I415" s="632" t="s">
        <v>2599</v>
      </c>
      <c r="J415" s="632" t="s">
        <v>2600</v>
      </c>
      <c r="K415" s="632" t="s">
        <v>2601</v>
      </c>
      <c r="L415" s="633">
        <v>153.52000000000001</v>
      </c>
      <c r="M415" s="633">
        <v>307.04000000000002</v>
      </c>
      <c r="N415" s="632">
        <v>2</v>
      </c>
      <c r="O415" s="700">
        <v>1</v>
      </c>
      <c r="P415" s="633"/>
      <c r="Q415" s="656">
        <v>0</v>
      </c>
      <c r="R415" s="632"/>
      <c r="S415" s="656">
        <v>0</v>
      </c>
      <c r="T415" s="700"/>
      <c r="U415" s="682">
        <v>0</v>
      </c>
    </row>
    <row r="416" spans="1:21" ht="14.4" customHeight="1" x14ac:dyDescent="0.3">
      <c r="A416" s="631">
        <v>30</v>
      </c>
      <c r="B416" s="632" t="s">
        <v>533</v>
      </c>
      <c r="C416" s="632">
        <v>89301301</v>
      </c>
      <c r="D416" s="698" t="s">
        <v>3943</v>
      </c>
      <c r="E416" s="699" t="s">
        <v>3035</v>
      </c>
      <c r="F416" s="632" t="s">
        <v>3024</v>
      </c>
      <c r="G416" s="632" t="s">
        <v>3169</v>
      </c>
      <c r="H416" s="632" t="s">
        <v>534</v>
      </c>
      <c r="I416" s="632" t="s">
        <v>3539</v>
      </c>
      <c r="J416" s="632" t="s">
        <v>827</v>
      </c>
      <c r="K416" s="632" t="s">
        <v>3540</v>
      </c>
      <c r="L416" s="633">
        <v>0</v>
      </c>
      <c r="M416" s="633">
        <v>0</v>
      </c>
      <c r="N416" s="632">
        <v>1</v>
      </c>
      <c r="O416" s="700">
        <v>0.5</v>
      </c>
      <c r="P416" s="633">
        <v>0</v>
      </c>
      <c r="Q416" s="656"/>
      <c r="R416" s="632">
        <v>1</v>
      </c>
      <c r="S416" s="656">
        <v>1</v>
      </c>
      <c r="T416" s="700">
        <v>0.5</v>
      </c>
      <c r="U416" s="682">
        <v>1</v>
      </c>
    </row>
    <row r="417" spans="1:21" ht="14.4" customHeight="1" x14ac:dyDescent="0.3">
      <c r="A417" s="631">
        <v>30</v>
      </c>
      <c r="B417" s="632" t="s">
        <v>533</v>
      </c>
      <c r="C417" s="632">
        <v>89301301</v>
      </c>
      <c r="D417" s="698" t="s">
        <v>3943</v>
      </c>
      <c r="E417" s="699" t="s">
        <v>3035</v>
      </c>
      <c r="F417" s="632" t="s">
        <v>3024</v>
      </c>
      <c r="G417" s="632" t="s">
        <v>3169</v>
      </c>
      <c r="H417" s="632" t="s">
        <v>534</v>
      </c>
      <c r="I417" s="632" t="s">
        <v>3170</v>
      </c>
      <c r="J417" s="632" t="s">
        <v>3171</v>
      </c>
      <c r="K417" s="632" t="s">
        <v>3172</v>
      </c>
      <c r="L417" s="633">
        <v>97.97</v>
      </c>
      <c r="M417" s="633">
        <v>293.90999999999997</v>
      </c>
      <c r="N417" s="632">
        <v>3</v>
      </c>
      <c r="O417" s="700">
        <v>1.5</v>
      </c>
      <c r="P417" s="633"/>
      <c r="Q417" s="656">
        <v>0</v>
      </c>
      <c r="R417" s="632"/>
      <c r="S417" s="656">
        <v>0</v>
      </c>
      <c r="T417" s="700"/>
      <c r="U417" s="682">
        <v>0</v>
      </c>
    </row>
    <row r="418" spans="1:21" ht="14.4" customHeight="1" x14ac:dyDescent="0.3">
      <c r="A418" s="631">
        <v>30</v>
      </c>
      <c r="B418" s="632" t="s">
        <v>533</v>
      </c>
      <c r="C418" s="632">
        <v>89301301</v>
      </c>
      <c r="D418" s="698" t="s">
        <v>3943</v>
      </c>
      <c r="E418" s="699" t="s">
        <v>3035</v>
      </c>
      <c r="F418" s="632" t="s">
        <v>3024</v>
      </c>
      <c r="G418" s="632" t="s">
        <v>3169</v>
      </c>
      <c r="H418" s="632" t="s">
        <v>534</v>
      </c>
      <c r="I418" s="632" t="s">
        <v>3294</v>
      </c>
      <c r="J418" s="632" t="s">
        <v>827</v>
      </c>
      <c r="K418" s="632" t="s">
        <v>3295</v>
      </c>
      <c r="L418" s="633">
        <v>97.97</v>
      </c>
      <c r="M418" s="633">
        <v>391.88</v>
      </c>
      <c r="N418" s="632">
        <v>4</v>
      </c>
      <c r="O418" s="700">
        <v>2</v>
      </c>
      <c r="P418" s="633"/>
      <c r="Q418" s="656">
        <v>0</v>
      </c>
      <c r="R418" s="632"/>
      <c r="S418" s="656">
        <v>0</v>
      </c>
      <c r="T418" s="700"/>
      <c r="U418" s="682">
        <v>0</v>
      </c>
    </row>
    <row r="419" spans="1:21" ht="14.4" customHeight="1" x14ac:dyDescent="0.3">
      <c r="A419" s="631">
        <v>30</v>
      </c>
      <c r="B419" s="632" t="s">
        <v>533</v>
      </c>
      <c r="C419" s="632">
        <v>89301301</v>
      </c>
      <c r="D419" s="698" t="s">
        <v>3943</v>
      </c>
      <c r="E419" s="699" t="s">
        <v>3035</v>
      </c>
      <c r="F419" s="632" t="s">
        <v>3024</v>
      </c>
      <c r="G419" s="632" t="s">
        <v>3173</v>
      </c>
      <c r="H419" s="632" t="s">
        <v>2102</v>
      </c>
      <c r="I419" s="632" t="s">
        <v>2192</v>
      </c>
      <c r="J419" s="632" t="s">
        <v>2104</v>
      </c>
      <c r="K419" s="632" t="s">
        <v>2855</v>
      </c>
      <c r="L419" s="633">
        <v>48.98</v>
      </c>
      <c r="M419" s="633">
        <v>440.82000000000005</v>
      </c>
      <c r="N419" s="632">
        <v>9</v>
      </c>
      <c r="O419" s="700">
        <v>4.5</v>
      </c>
      <c r="P419" s="633">
        <v>48.98</v>
      </c>
      <c r="Q419" s="656">
        <v>0.11111111111111109</v>
      </c>
      <c r="R419" s="632">
        <v>1</v>
      </c>
      <c r="S419" s="656">
        <v>0.1111111111111111</v>
      </c>
      <c r="T419" s="700">
        <v>0.5</v>
      </c>
      <c r="U419" s="682">
        <v>0.1111111111111111</v>
      </c>
    </row>
    <row r="420" spans="1:21" ht="14.4" customHeight="1" x14ac:dyDescent="0.3">
      <c r="A420" s="631">
        <v>30</v>
      </c>
      <c r="B420" s="632" t="s">
        <v>533</v>
      </c>
      <c r="C420" s="632">
        <v>89301301</v>
      </c>
      <c r="D420" s="698" t="s">
        <v>3943</v>
      </c>
      <c r="E420" s="699" t="s">
        <v>3035</v>
      </c>
      <c r="F420" s="632" t="s">
        <v>3024</v>
      </c>
      <c r="G420" s="632" t="s">
        <v>3173</v>
      </c>
      <c r="H420" s="632" t="s">
        <v>2102</v>
      </c>
      <c r="I420" s="632" t="s">
        <v>3176</v>
      </c>
      <c r="J420" s="632" t="s">
        <v>2196</v>
      </c>
      <c r="K420" s="632" t="s">
        <v>2197</v>
      </c>
      <c r="L420" s="633">
        <v>0</v>
      </c>
      <c r="M420" s="633">
        <v>0</v>
      </c>
      <c r="N420" s="632">
        <v>1</v>
      </c>
      <c r="O420" s="700">
        <v>0.5</v>
      </c>
      <c r="P420" s="633"/>
      <c r="Q420" s="656"/>
      <c r="R420" s="632"/>
      <c r="S420" s="656">
        <v>0</v>
      </c>
      <c r="T420" s="700"/>
      <c r="U420" s="682">
        <v>0</v>
      </c>
    </row>
    <row r="421" spans="1:21" ht="14.4" customHeight="1" x14ac:dyDescent="0.3">
      <c r="A421" s="631">
        <v>30</v>
      </c>
      <c r="B421" s="632" t="s">
        <v>533</v>
      </c>
      <c r="C421" s="632">
        <v>89301301</v>
      </c>
      <c r="D421" s="698" t="s">
        <v>3943</v>
      </c>
      <c r="E421" s="699" t="s">
        <v>3035</v>
      </c>
      <c r="F421" s="632" t="s">
        <v>3024</v>
      </c>
      <c r="G421" s="632" t="s">
        <v>3180</v>
      </c>
      <c r="H421" s="632" t="s">
        <v>534</v>
      </c>
      <c r="I421" s="632" t="s">
        <v>1179</v>
      </c>
      <c r="J421" s="632" t="s">
        <v>1180</v>
      </c>
      <c r="K421" s="632" t="s">
        <v>1181</v>
      </c>
      <c r="L421" s="633">
        <v>67.42</v>
      </c>
      <c r="M421" s="633">
        <v>741.62</v>
      </c>
      <c r="N421" s="632">
        <v>11</v>
      </c>
      <c r="O421" s="700">
        <v>3.5</v>
      </c>
      <c r="P421" s="633">
        <v>134.84</v>
      </c>
      <c r="Q421" s="656">
        <v>0.18181818181818182</v>
      </c>
      <c r="R421" s="632">
        <v>2</v>
      </c>
      <c r="S421" s="656">
        <v>0.18181818181818182</v>
      </c>
      <c r="T421" s="700">
        <v>1</v>
      </c>
      <c r="U421" s="682">
        <v>0.2857142857142857</v>
      </c>
    </row>
    <row r="422" spans="1:21" ht="14.4" customHeight="1" x14ac:dyDescent="0.3">
      <c r="A422" s="631">
        <v>30</v>
      </c>
      <c r="B422" s="632" t="s">
        <v>533</v>
      </c>
      <c r="C422" s="632">
        <v>89301301</v>
      </c>
      <c r="D422" s="698" t="s">
        <v>3943</v>
      </c>
      <c r="E422" s="699" t="s">
        <v>3035</v>
      </c>
      <c r="F422" s="632" t="s">
        <v>3024</v>
      </c>
      <c r="G422" s="632" t="s">
        <v>3180</v>
      </c>
      <c r="H422" s="632" t="s">
        <v>2102</v>
      </c>
      <c r="I422" s="632" t="s">
        <v>2315</v>
      </c>
      <c r="J422" s="632" t="s">
        <v>2316</v>
      </c>
      <c r="K422" s="632" t="s">
        <v>552</v>
      </c>
      <c r="L422" s="633">
        <v>67.42</v>
      </c>
      <c r="M422" s="633">
        <v>67.42</v>
      </c>
      <c r="N422" s="632">
        <v>1</v>
      </c>
      <c r="O422" s="700">
        <v>0.5</v>
      </c>
      <c r="P422" s="633"/>
      <c r="Q422" s="656">
        <v>0</v>
      </c>
      <c r="R422" s="632"/>
      <c r="S422" s="656">
        <v>0</v>
      </c>
      <c r="T422" s="700"/>
      <c r="U422" s="682">
        <v>0</v>
      </c>
    </row>
    <row r="423" spans="1:21" ht="14.4" customHeight="1" x14ac:dyDescent="0.3">
      <c r="A423" s="631">
        <v>30</v>
      </c>
      <c r="B423" s="632" t="s">
        <v>533</v>
      </c>
      <c r="C423" s="632">
        <v>89301301</v>
      </c>
      <c r="D423" s="698" t="s">
        <v>3943</v>
      </c>
      <c r="E423" s="699" t="s">
        <v>3035</v>
      </c>
      <c r="F423" s="632" t="s">
        <v>3024</v>
      </c>
      <c r="G423" s="632" t="s">
        <v>3181</v>
      </c>
      <c r="H423" s="632" t="s">
        <v>534</v>
      </c>
      <c r="I423" s="632" t="s">
        <v>1626</v>
      </c>
      <c r="J423" s="632" t="s">
        <v>1627</v>
      </c>
      <c r="K423" s="632" t="s">
        <v>1058</v>
      </c>
      <c r="L423" s="633">
        <v>180.7</v>
      </c>
      <c r="M423" s="633">
        <v>180.7</v>
      </c>
      <c r="N423" s="632">
        <v>1</v>
      </c>
      <c r="O423" s="700">
        <v>0.5</v>
      </c>
      <c r="P423" s="633">
        <v>180.7</v>
      </c>
      <c r="Q423" s="656">
        <v>1</v>
      </c>
      <c r="R423" s="632">
        <v>1</v>
      </c>
      <c r="S423" s="656">
        <v>1</v>
      </c>
      <c r="T423" s="700">
        <v>0.5</v>
      </c>
      <c r="U423" s="682">
        <v>1</v>
      </c>
    </row>
    <row r="424" spans="1:21" ht="14.4" customHeight="1" x14ac:dyDescent="0.3">
      <c r="A424" s="631">
        <v>30</v>
      </c>
      <c r="B424" s="632" t="s">
        <v>533</v>
      </c>
      <c r="C424" s="632">
        <v>89301301</v>
      </c>
      <c r="D424" s="698" t="s">
        <v>3943</v>
      </c>
      <c r="E424" s="699" t="s">
        <v>3035</v>
      </c>
      <c r="F424" s="632" t="s">
        <v>3024</v>
      </c>
      <c r="G424" s="632" t="s">
        <v>3310</v>
      </c>
      <c r="H424" s="632" t="s">
        <v>534</v>
      </c>
      <c r="I424" s="632" t="s">
        <v>1219</v>
      </c>
      <c r="J424" s="632" t="s">
        <v>3311</v>
      </c>
      <c r="K424" s="632" t="s">
        <v>1221</v>
      </c>
      <c r="L424" s="633">
        <v>101.68</v>
      </c>
      <c r="M424" s="633">
        <v>203.36</v>
      </c>
      <c r="N424" s="632">
        <v>2</v>
      </c>
      <c r="O424" s="700">
        <v>0.5</v>
      </c>
      <c r="P424" s="633"/>
      <c r="Q424" s="656">
        <v>0</v>
      </c>
      <c r="R424" s="632"/>
      <c r="S424" s="656">
        <v>0</v>
      </c>
      <c r="T424" s="700"/>
      <c r="U424" s="682">
        <v>0</v>
      </c>
    </row>
    <row r="425" spans="1:21" ht="14.4" customHeight="1" x14ac:dyDescent="0.3">
      <c r="A425" s="631">
        <v>30</v>
      </c>
      <c r="B425" s="632" t="s">
        <v>533</v>
      </c>
      <c r="C425" s="632">
        <v>89301301</v>
      </c>
      <c r="D425" s="698" t="s">
        <v>3943</v>
      </c>
      <c r="E425" s="699" t="s">
        <v>3035</v>
      </c>
      <c r="F425" s="632" t="s">
        <v>3024</v>
      </c>
      <c r="G425" s="632" t="s">
        <v>3310</v>
      </c>
      <c r="H425" s="632" t="s">
        <v>2102</v>
      </c>
      <c r="I425" s="632" t="s">
        <v>2288</v>
      </c>
      <c r="J425" s="632" t="s">
        <v>2289</v>
      </c>
      <c r="K425" s="632" t="s">
        <v>1058</v>
      </c>
      <c r="L425" s="633">
        <v>101.68</v>
      </c>
      <c r="M425" s="633">
        <v>101.68</v>
      </c>
      <c r="N425" s="632">
        <v>1</v>
      </c>
      <c r="O425" s="700">
        <v>0.5</v>
      </c>
      <c r="P425" s="633">
        <v>101.68</v>
      </c>
      <c r="Q425" s="656">
        <v>1</v>
      </c>
      <c r="R425" s="632">
        <v>1</v>
      </c>
      <c r="S425" s="656">
        <v>1</v>
      </c>
      <c r="T425" s="700">
        <v>0.5</v>
      </c>
      <c r="U425" s="682">
        <v>1</v>
      </c>
    </row>
    <row r="426" spans="1:21" ht="14.4" customHeight="1" x14ac:dyDescent="0.3">
      <c r="A426" s="631">
        <v>30</v>
      </c>
      <c r="B426" s="632" t="s">
        <v>533</v>
      </c>
      <c r="C426" s="632">
        <v>89301301</v>
      </c>
      <c r="D426" s="698" t="s">
        <v>3943</v>
      </c>
      <c r="E426" s="699" t="s">
        <v>3035</v>
      </c>
      <c r="F426" s="632" t="s">
        <v>3024</v>
      </c>
      <c r="G426" s="632" t="s">
        <v>3310</v>
      </c>
      <c r="H426" s="632" t="s">
        <v>534</v>
      </c>
      <c r="I426" s="632" t="s">
        <v>3417</v>
      </c>
      <c r="J426" s="632" t="s">
        <v>1684</v>
      </c>
      <c r="K426" s="632" t="s">
        <v>1221</v>
      </c>
      <c r="L426" s="633">
        <v>203.38</v>
      </c>
      <c r="M426" s="633">
        <v>203.38</v>
      </c>
      <c r="N426" s="632">
        <v>1</v>
      </c>
      <c r="O426" s="700">
        <v>0.5</v>
      </c>
      <c r="P426" s="633"/>
      <c r="Q426" s="656">
        <v>0</v>
      </c>
      <c r="R426" s="632"/>
      <c r="S426" s="656">
        <v>0</v>
      </c>
      <c r="T426" s="700"/>
      <c r="U426" s="682">
        <v>0</v>
      </c>
    </row>
    <row r="427" spans="1:21" ht="14.4" customHeight="1" x14ac:dyDescent="0.3">
      <c r="A427" s="631">
        <v>30</v>
      </c>
      <c r="B427" s="632" t="s">
        <v>533</v>
      </c>
      <c r="C427" s="632">
        <v>89301301</v>
      </c>
      <c r="D427" s="698" t="s">
        <v>3943</v>
      </c>
      <c r="E427" s="699" t="s">
        <v>3035</v>
      </c>
      <c r="F427" s="632" t="s">
        <v>3024</v>
      </c>
      <c r="G427" s="632" t="s">
        <v>3541</v>
      </c>
      <c r="H427" s="632" t="s">
        <v>534</v>
      </c>
      <c r="I427" s="632" t="s">
        <v>3542</v>
      </c>
      <c r="J427" s="632" t="s">
        <v>3543</v>
      </c>
      <c r="K427" s="632" t="s">
        <v>3544</v>
      </c>
      <c r="L427" s="633">
        <v>0</v>
      </c>
      <c r="M427" s="633">
        <v>0</v>
      </c>
      <c r="N427" s="632">
        <v>1</v>
      </c>
      <c r="O427" s="700">
        <v>0.5</v>
      </c>
      <c r="P427" s="633"/>
      <c r="Q427" s="656"/>
      <c r="R427" s="632"/>
      <c r="S427" s="656">
        <v>0</v>
      </c>
      <c r="T427" s="700"/>
      <c r="U427" s="682">
        <v>0</v>
      </c>
    </row>
    <row r="428" spans="1:21" ht="14.4" customHeight="1" x14ac:dyDescent="0.3">
      <c r="A428" s="631">
        <v>30</v>
      </c>
      <c r="B428" s="632" t="s">
        <v>533</v>
      </c>
      <c r="C428" s="632">
        <v>89301301</v>
      </c>
      <c r="D428" s="698" t="s">
        <v>3943</v>
      </c>
      <c r="E428" s="699" t="s">
        <v>3035</v>
      </c>
      <c r="F428" s="632" t="s">
        <v>3024</v>
      </c>
      <c r="G428" s="632" t="s">
        <v>3545</v>
      </c>
      <c r="H428" s="632" t="s">
        <v>534</v>
      </c>
      <c r="I428" s="632" t="s">
        <v>2066</v>
      </c>
      <c r="J428" s="632" t="s">
        <v>930</v>
      </c>
      <c r="K428" s="632" t="s">
        <v>1414</v>
      </c>
      <c r="L428" s="633">
        <v>113.37</v>
      </c>
      <c r="M428" s="633">
        <v>113.37</v>
      </c>
      <c r="N428" s="632">
        <v>1</v>
      </c>
      <c r="O428" s="700">
        <v>0.5</v>
      </c>
      <c r="P428" s="633"/>
      <c r="Q428" s="656">
        <v>0</v>
      </c>
      <c r="R428" s="632"/>
      <c r="S428" s="656">
        <v>0</v>
      </c>
      <c r="T428" s="700"/>
      <c r="U428" s="682">
        <v>0</v>
      </c>
    </row>
    <row r="429" spans="1:21" ht="14.4" customHeight="1" x14ac:dyDescent="0.3">
      <c r="A429" s="631">
        <v>30</v>
      </c>
      <c r="B429" s="632" t="s">
        <v>533</v>
      </c>
      <c r="C429" s="632">
        <v>89301301</v>
      </c>
      <c r="D429" s="698" t="s">
        <v>3943</v>
      </c>
      <c r="E429" s="699" t="s">
        <v>3035</v>
      </c>
      <c r="F429" s="632" t="s">
        <v>3024</v>
      </c>
      <c r="G429" s="632" t="s">
        <v>3546</v>
      </c>
      <c r="H429" s="632" t="s">
        <v>2102</v>
      </c>
      <c r="I429" s="632" t="s">
        <v>2203</v>
      </c>
      <c r="J429" s="632" t="s">
        <v>2204</v>
      </c>
      <c r="K429" s="632" t="s">
        <v>2880</v>
      </c>
      <c r="L429" s="633">
        <v>167.38</v>
      </c>
      <c r="M429" s="633">
        <v>167.38</v>
      </c>
      <c r="N429" s="632">
        <v>1</v>
      </c>
      <c r="O429" s="700">
        <v>0.5</v>
      </c>
      <c r="P429" s="633"/>
      <c r="Q429" s="656">
        <v>0</v>
      </c>
      <c r="R429" s="632"/>
      <c r="S429" s="656">
        <v>0</v>
      </c>
      <c r="T429" s="700"/>
      <c r="U429" s="682">
        <v>0</v>
      </c>
    </row>
    <row r="430" spans="1:21" ht="14.4" customHeight="1" x14ac:dyDescent="0.3">
      <c r="A430" s="631">
        <v>30</v>
      </c>
      <c r="B430" s="632" t="s">
        <v>533</v>
      </c>
      <c r="C430" s="632">
        <v>89301301</v>
      </c>
      <c r="D430" s="698" t="s">
        <v>3943</v>
      </c>
      <c r="E430" s="699" t="s">
        <v>3035</v>
      </c>
      <c r="F430" s="632" t="s">
        <v>3024</v>
      </c>
      <c r="G430" s="632" t="s">
        <v>3184</v>
      </c>
      <c r="H430" s="632" t="s">
        <v>2102</v>
      </c>
      <c r="I430" s="632" t="s">
        <v>3422</v>
      </c>
      <c r="J430" s="632" t="s">
        <v>2107</v>
      </c>
      <c r="K430" s="632" t="s">
        <v>3423</v>
      </c>
      <c r="L430" s="633">
        <v>21.92</v>
      </c>
      <c r="M430" s="633">
        <v>43.84</v>
      </c>
      <c r="N430" s="632">
        <v>2</v>
      </c>
      <c r="O430" s="700">
        <v>1</v>
      </c>
      <c r="P430" s="633"/>
      <c r="Q430" s="656">
        <v>0</v>
      </c>
      <c r="R430" s="632"/>
      <c r="S430" s="656">
        <v>0</v>
      </c>
      <c r="T430" s="700"/>
      <c r="U430" s="682">
        <v>0</v>
      </c>
    </row>
    <row r="431" spans="1:21" ht="14.4" customHeight="1" x14ac:dyDescent="0.3">
      <c r="A431" s="631">
        <v>30</v>
      </c>
      <c r="B431" s="632" t="s">
        <v>533</v>
      </c>
      <c r="C431" s="632">
        <v>89301301</v>
      </c>
      <c r="D431" s="698" t="s">
        <v>3943</v>
      </c>
      <c r="E431" s="699" t="s">
        <v>3035</v>
      </c>
      <c r="F431" s="632" t="s">
        <v>3024</v>
      </c>
      <c r="G431" s="632" t="s">
        <v>3426</v>
      </c>
      <c r="H431" s="632" t="s">
        <v>534</v>
      </c>
      <c r="I431" s="632" t="s">
        <v>3427</v>
      </c>
      <c r="J431" s="632" t="s">
        <v>1197</v>
      </c>
      <c r="K431" s="632" t="s">
        <v>2045</v>
      </c>
      <c r="L431" s="633">
        <v>110.25</v>
      </c>
      <c r="M431" s="633">
        <v>220.5</v>
      </c>
      <c r="N431" s="632">
        <v>2</v>
      </c>
      <c r="O431" s="700">
        <v>1</v>
      </c>
      <c r="P431" s="633"/>
      <c r="Q431" s="656">
        <v>0</v>
      </c>
      <c r="R431" s="632"/>
      <c r="S431" s="656">
        <v>0</v>
      </c>
      <c r="T431" s="700"/>
      <c r="U431" s="682">
        <v>0</v>
      </c>
    </row>
    <row r="432" spans="1:21" ht="14.4" customHeight="1" x14ac:dyDescent="0.3">
      <c r="A432" s="631">
        <v>30</v>
      </c>
      <c r="B432" s="632" t="s">
        <v>533</v>
      </c>
      <c r="C432" s="632">
        <v>89301301</v>
      </c>
      <c r="D432" s="698" t="s">
        <v>3943</v>
      </c>
      <c r="E432" s="699" t="s">
        <v>3035</v>
      </c>
      <c r="F432" s="632" t="s">
        <v>3024</v>
      </c>
      <c r="G432" s="632" t="s">
        <v>3189</v>
      </c>
      <c r="H432" s="632" t="s">
        <v>534</v>
      </c>
      <c r="I432" s="632" t="s">
        <v>1130</v>
      </c>
      <c r="J432" s="632" t="s">
        <v>3190</v>
      </c>
      <c r="K432" s="632" t="s">
        <v>3191</v>
      </c>
      <c r="L432" s="633">
        <v>0</v>
      </c>
      <c r="M432" s="633">
        <v>0</v>
      </c>
      <c r="N432" s="632">
        <v>1</v>
      </c>
      <c r="O432" s="700">
        <v>0.5</v>
      </c>
      <c r="P432" s="633"/>
      <c r="Q432" s="656"/>
      <c r="R432" s="632"/>
      <c r="S432" s="656">
        <v>0</v>
      </c>
      <c r="T432" s="700"/>
      <c r="U432" s="682">
        <v>0</v>
      </c>
    </row>
    <row r="433" spans="1:21" ht="14.4" customHeight="1" x14ac:dyDescent="0.3">
      <c r="A433" s="631">
        <v>30</v>
      </c>
      <c r="B433" s="632" t="s">
        <v>533</v>
      </c>
      <c r="C433" s="632">
        <v>89301301</v>
      </c>
      <c r="D433" s="698" t="s">
        <v>3943</v>
      </c>
      <c r="E433" s="699" t="s">
        <v>3035</v>
      </c>
      <c r="F433" s="632" t="s">
        <v>3024</v>
      </c>
      <c r="G433" s="632" t="s">
        <v>3315</v>
      </c>
      <c r="H433" s="632" t="s">
        <v>534</v>
      </c>
      <c r="I433" s="632" t="s">
        <v>1142</v>
      </c>
      <c r="J433" s="632" t="s">
        <v>1143</v>
      </c>
      <c r="K433" s="632" t="s">
        <v>3318</v>
      </c>
      <c r="L433" s="633">
        <v>112.13</v>
      </c>
      <c r="M433" s="633">
        <v>112.13</v>
      </c>
      <c r="N433" s="632">
        <v>1</v>
      </c>
      <c r="O433" s="700">
        <v>0.5</v>
      </c>
      <c r="P433" s="633"/>
      <c r="Q433" s="656">
        <v>0</v>
      </c>
      <c r="R433" s="632"/>
      <c r="S433" s="656">
        <v>0</v>
      </c>
      <c r="T433" s="700"/>
      <c r="U433" s="682">
        <v>0</v>
      </c>
    </row>
    <row r="434" spans="1:21" ht="14.4" customHeight="1" x14ac:dyDescent="0.3">
      <c r="A434" s="631">
        <v>30</v>
      </c>
      <c r="B434" s="632" t="s">
        <v>533</v>
      </c>
      <c r="C434" s="632">
        <v>89301301</v>
      </c>
      <c r="D434" s="698" t="s">
        <v>3943</v>
      </c>
      <c r="E434" s="699" t="s">
        <v>3035</v>
      </c>
      <c r="F434" s="632" t="s">
        <v>3024</v>
      </c>
      <c r="G434" s="632" t="s">
        <v>3547</v>
      </c>
      <c r="H434" s="632" t="s">
        <v>534</v>
      </c>
      <c r="I434" s="632" t="s">
        <v>3548</v>
      </c>
      <c r="J434" s="632" t="s">
        <v>757</v>
      </c>
      <c r="K434" s="632" t="s">
        <v>3124</v>
      </c>
      <c r="L434" s="633">
        <v>0</v>
      </c>
      <c r="M434" s="633">
        <v>0</v>
      </c>
      <c r="N434" s="632">
        <v>1</v>
      </c>
      <c r="O434" s="700">
        <v>1</v>
      </c>
      <c r="P434" s="633"/>
      <c r="Q434" s="656"/>
      <c r="R434" s="632"/>
      <c r="S434" s="656">
        <v>0</v>
      </c>
      <c r="T434" s="700"/>
      <c r="U434" s="682">
        <v>0</v>
      </c>
    </row>
    <row r="435" spans="1:21" ht="14.4" customHeight="1" x14ac:dyDescent="0.3">
      <c r="A435" s="631">
        <v>30</v>
      </c>
      <c r="B435" s="632" t="s">
        <v>533</v>
      </c>
      <c r="C435" s="632">
        <v>89301301</v>
      </c>
      <c r="D435" s="698" t="s">
        <v>3943</v>
      </c>
      <c r="E435" s="699" t="s">
        <v>3035</v>
      </c>
      <c r="F435" s="632" t="s">
        <v>3024</v>
      </c>
      <c r="G435" s="632" t="s">
        <v>3549</v>
      </c>
      <c r="H435" s="632" t="s">
        <v>534</v>
      </c>
      <c r="I435" s="632" t="s">
        <v>3550</v>
      </c>
      <c r="J435" s="632" t="s">
        <v>2094</v>
      </c>
      <c r="K435" s="632" t="s">
        <v>1261</v>
      </c>
      <c r="L435" s="633">
        <v>0</v>
      </c>
      <c r="M435" s="633">
        <v>0</v>
      </c>
      <c r="N435" s="632">
        <v>1</v>
      </c>
      <c r="O435" s="700">
        <v>0.5</v>
      </c>
      <c r="P435" s="633"/>
      <c r="Q435" s="656"/>
      <c r="R435" s="632"/>
      <c r="S435" s="656">
        <v>0</v>
      </c>
      <c r="T435" s="700"/>
      <c r="U435" s="682">
        <v>0</v>
      </c>
    </row>
    <row r="436" spans="1:21" ht="14.4" customHeight="1" x14ac:dyDescent="0.3">
      <c r="A436" s="631">
        <v>30</v>
      </c>
      <c r="B436" s="632" t="s">
        <v>533</v>
      </c>
      <c r="C436" s="632">
        <v>89301301</v>
      </c>
      <c r="D436" s="698" t="s">
        <v>3943</v>
      </c>
      <c r="E436" s="699" t="s">
        <v>3035</v>
      </c>
      <c r="F436" s="632" t="s">
        <v>3024</v>
      </c>
      <c r="G436" s="632" t="s">
        <v>3319</v>
      </c>
      <c r="H436" s="632" t="s">
        <v>2102</v>
      </c>
      <c r="I436" s="632" t="s">
        <v>2318</v>
      </c>
      <c r="J436" s="632" t="s">
        <v>2319</v>
      </c>
      <c r="K436" s="632" t="s">
        <v>1194</v>
      </c>
      <c r="L436" s="633">
        <v>65.3</v>
      </c>
      <c r="M436" s="633">
        <v>65.3</v>
      </c>
      <c r="N436" s="632">
        <v>1</v>
      </c>
      <c r="O436" s="700">
        <v>0.5</v>
      </c>
      <c r="P436" s="633"/>
      <c r="Q436" s="656">
        <v>0</v>
      </c>
      <c r="R436" s="632"/>
      <c r="S436" s="656">
        <v>0</v>
      </c>
      <c r="T436" s="700"/>
      <c r="U436" s="682">
        <v>0</v>
      </c>
    </row>
    <row r="437" spans="1:21" ht="14.4" customHeight="1" x14ac:dyDescent="0.3">
      <c r="A437" s="631">
        <v>30</v>
      </c>
      <c r="B437" s="632" t="s">
        <v>533</v>
      </c>
      <c r="C437" s="632">
        <v>89301301</v>
      </c>
      <c r="D437" s="698" t="s">
        <v>3943</v>
      </c>
      <c r="E437" s="699" t="s">
        <v>3035</v>
      </c>
      <c r="F437" s="632" t="s">
        <v>3024</v>
      </c>
      <c r="G437" s="632" t="s">
        <v>3320</v>
      </c>
      <c r="H437" s="632" t="s">
        <v>534</v>
      </c>
      <c r="I437" s="632" t="s">
        <v>949</v>
      </c>
      <c r="J437" s="632" t="s">
        <v>3321</v>
      </c>
      <c r="K437" s="632" t="s">
        <v>3322</v>
      </c>
      <c r="L437" s="633">
        <v>0</v>
      </c>
      <c r="M437" s="633">
        <v>0</v>
      </c>
      <c r="N437" s="632">
        <v>3</v>
      </c>
      <c r="O437" s="700">
        <v>2</v>
      </c>
      <c r="P437" s="633"/>
      <c r="Q437" s="656"/>
      <c r="R437" s="632"/>
      <c r="S437" s="656">
        <v>0</v>
      </c>
      <c r="T437" s="700"/>
      <c r="U437" s="682">
        <v>0</v>
      </c>
    </row>
    <row r="438" spans="1:21" ht="14.4" customHeight="1" x14ac:dyDescent="0.3">
      <c r="A438" s="631">
        <v>30</v>
      </c>
      <c r="B438" s="632" t="s">
        <v>533</v>
      </c>
      <c r="C438" s="632">
        <v>89301301</v>
      </c>
      <c r="D438" s="698" t="s">
        <v>3943</v>
      </c>
      <c r="E438" s="699" t="s">
        <v>3035</v>
      </c>
      <c r="F438" s="632" t="s">
        <v>3024</v>
      </c>
      <c r="G438" s="632" t="s">
        <v>3193</v>
      </c>
      <c r="H438" s="632" t="s">
        <v>534</v>
      </c>
      <c r="I438" s="632" t="s">
        <v>726</v>
      </c>
      <c r="J438" s="632" t="s">
        <v>727</v>
      </c>
      <c r="K438" s="632" t="s">
        <v>3194</v>
      </c>
      <c r="L438" s="633">
        <v>43.99</v>
      </c>
      <c r="M438" s="633">
        <v>263.94</v>
      </c>
      <c r="N438" s="632">
        <v>6</v>
      </c>
      <c r="O438" s="700">
        <v>3</v>
      </c>
      <c r="P438" s="633">
        <v>87.98</v>
      </c>
      <c r="Q438" s="656">
        <v>0.33333333333333337</v>
      </c>
      <c r="R438" s="632">
        <v>2</v>
      </c>
      <c r="S438" s="656">
        <v>0.33333333333333331</v>
      </c>
      <c r="T438" s="700">
        <v>1</v>
      </c>
      <c r="U438" s="682">
        <v>0.33333333333333331</v>
      </c>
    </row>
    <row r="439" spans="1:21" ht="14.4" customHeight="1" x14ac:dyDescent="0.3">
      <c r="A439" s="631">
        <v>30</v>
      </c>
      <c r="B439" s="632" t="s">
        <v>533</v>
      </c>
      <c r="C439" s="632">
        <v>89301301</v>
      </c>
      <c r="D439" s="698" t="s">
        <v>3943</v>
      </c>
      <c r="E439" s="699" t="s">
        <v>3035</v>
      </c>
      <c r="F439" s="632" t="s">
        <v>3024</v>
      </c>
      <c r="G439" s="632" t="s">
        <v>3551</v>
      </c>
      <c r="H439" s="632" t="s">
        <v>534</v>
      </c>
      <c r="I439" s="632" t="s">
        <v>2548</v>
      </c>
      <c r="J439" s="632" t="s">
        <v>2549</v>
      </c>
      <c r="K439" s="632" t="s">
        <v>3552</v>
      </c>
      <c r="L439" s="633">
        <v>23.46</v>
      </c>
      <c r="M439" s="633">
        <v>46.92</v>
      </c>
      <c r="N439" s="632">
        <v>2</v>
      </c>
      <c r="O439" s="700">
        <v>1.5</v>
      </c>
      <c r="P439" s="633"/>
      <c r="Q439" s="656">
        <v>0</v>
      </c>
      <c r="R439" s="632"/>
      <c r="S439" s="656">
        <v>0</v>
      </c>
      <c r="T439" s="700"/>
      <c r="U439" s="682">
        <v>0</v>
      </c>
    </row>
    <row r="440" spans="1:21" ht="14.4" customHeight="1" x14ac:dyDescent="0.3">
      <c r="A440" s="631">
        <v>30</v>
      </c>
      <c r="B440" s="632" t="s">
        <v>533</v>
      </c>
      <c r="C440" s="632">
        <v>89301301</v>
      </c>
      <c r="D440" s="698" t="s">
        <v>3943</v>
      </c>
      <c r="E440" s="699" t="s">
        <v>3035</v>
      </c>
      <c r="F440" s="632" t="s">
        <v>3024</v>
      </c>
      <c r="G440" s="632" t="s">
        <v>3205</v>
      </c>
      <c r="H440" s="632" t="s">
        <v>534</v>
      </c>
      <c r="I440" s="632" t="s">
        <v>860</v>
      </c>
      <c r="J440" s="632" t="s">
        <v>861</v>
      </c>
      <c r="K440" s="632" t="s">
        <v>3444</v>
      </c>
      <c r="L440" s="633">
        <v>110.66</v>
      </c>
      <c r="M440" s="633">
        <v>110.66</v>
      </c>
      <c r="N440" s="632">
        <v>1</v>
      </c>
      <c r="O440" s="700">
        <v>0.5</v>
      </c>
      <c r="P440" s="633"/>
      <c r="Q440" s="656">
        <v>0</v>
      </c>
      <c r="R440" s="632"/>
      <c r="S440" s="656">
        <v>0</v>
      </c>
      <c r="T440" s="700"/>
      <c r="U440" s="682">
        <v>0</v>
      </c>
    </row>
    <row r="441" spans="1:21" ht="14.4" customHeight="1" x14ac:dyDescent="0.3">
      <c r="A441" s="631">
        <v>30</v>
      </c>
      <c r="B441" s="632" t="s">
        <v>533</v>
      </c>
      <c r="C441" s="632">
        <v>89301301</v>
      </c>
      <c r="D441" s="698" t="s">
        <v>3943</v>
      </c>
      <c r="E441" s="699" t="s">
        <v>3035</v>
      </c>
      <c r="F441" s="632" t="s">
        <v>3024</v>
      </c>
      <c r="G441" s="632" t="s">
        <v>3205</v>
      </c>
      <c r="H441" s="632" t="s">
        <v>534</v>
      </c>
      <c r="I441" s="632" t="s">
        <v>3553</v>
      </c>
      <c r="J441" s="632" t="s">
        <v>861</v>
      </c>
      <c r="K441" s="632" t="s">
        <v>3444</v>
      </c>
      <c r="L441" s="633">
        <v>110.66</v>
      </c>
      <c r="M441" s="633">
        <v>331.98</v>
      </c>
      <c r="N441" s="632">
        <v>3</v>
      </c>
      <c r="O441" s="700">
        <v>1.5</v>
      </c>
      <c r="P441" s="633"/>
      <c r="Q441" s="656">
        <v>0</v>
      </c>
      <c r="R441" s="632"/>
      <c r="S441" s="656">
        <v>0</v>
      </c>
      <c r="T441" s="700"/>
      <c r="U441" s="682">
        <v>0</v>
      </c>
    </row>
    <row r="442" spans="1:21" ht="14.4" customHeight="1" x14ac:dyDescent="0.3">
      <c r="A442" s="631">
        <v>30</v>
      </c>
      <c r="B442" s="632" t="s">
        <v>533</v>
      </c>
      <c r="C442" s="632">
        <v>89301301</v>
      </c>
      <c r="D442" s="698" t="s">
        <v>3943</v>
      </c>
      <c r="E442" s="699" t="s">
        <v>3035</v>
      </c>
      <c r="F442" s="632" t="s">
        <v>3024</v>
      </c>
      <c r="G442" s="632" t="s">
        <v>3209</v>
      </c>
      <c r="H442" s="632" t="s">
        <v>534</v>
      </c>
      <c r="I442" s="632" t="s">
        <v>898</v>
      </c>
      <c r="J442" s="632" t="s">
        <v>899</v>
      </c>
      <c r="K442" s="632" t="s">
        <v>3043</v>
      </c>
      <c r="L442" s="633">
        <v>98.31</v>
      </c>
      <c r="M442" s="633">
        <v>98.31</v>
      </c>
      <c r="N442" s="632">
        <v>1</v>
      </c>
      <c r="O442" s="700">
        <v>0.5</v>
      </c>
      <c r="P442" s="633"/>
      <c r="Q442" s="656">
        <v>0</v>
      </c>
      <c r="R442" s="632"/>
      <c r="S442" s="656">
        <v>0</v>
      </c>
      <c r="T442" s="700"/>
      <c r="U442" s="682">
        <v>0</v>
      </c>
    </row>
    <row r="443" spans="1:21" ht="14.4" customHeight="1" x14ac:dyDescent="0.3">
      <c r="A443" s="631">
        <v>30</v>
      </c>
      <c r="B443" s="632" t="s">
        <v>533</v>
      </c>
      <c r="C443" s="632">
        <v>89301301</v>
      </c>
      <c r="D443" s="698" t="s">
        <v>3943</v>
      </c>
      <c r="E443" s="699" t="s">
        <v>3035</v>
      </c>
      <c r="F443" s="632" t="s">
        <v>3024</v>
      </c>
      <c r="G443" s="632" t="s">
        <v>3212</v>
      </c>
      <c r="H443" s="632" t="s">
        <v>534</v>
      </c>
      <c r="I443" s="632" t="s">
        <v>1484</v>
      </c>
      <c r="J443" s="632" t="s">
        <v>1370</v>
      </c>
      <c r="K443" s="632" t="s">
        <v>1485</v>
      </c>
      <c r="L443" s="633">
        <v>40.64</v>
      </c>
      <c r="M443" s="633">
        <v>121.92</v>
      </c>
      <c r="N443" s="632">
        <v>3</v>
      </c>
      <c r="O443" s="700">
        <v>2</v>
      </c>
      <c r="P443" s="633"/>
      <c r="Q443" s="656">
        <v>0</v>
      </c>
      <c r="R443" s="632"/>
      <c r="S443" s="656">
        <v>0</v>
      </c>
      <c r="T443" s="700"/>
      <c r="U443" s="682">
        <v>0</v>
      </c>
    </row>
    <row r="444" spans="1:21" ht="14.4" customHeight="1" x14ac:dyDescent="0.3">
      <c r="A444" s="631">
        <v>30</v>
      </c>
      <c r="B444" s="632" t="s">
        <v>533</v>
      </c>
      <c r="C444" s="632">
        <v>89301301</v>
      </c>
      <c r="D444" s="698" t="s">
        <v>3943</v>
      </c>
      <c r="E444" s="699" t="s">
        <v>3035</v>
      </c>
      <c r="F444" s="632" t="s">
        <v>3024</v>
      </c>
      <c r="G444" s="632" t="s">
        <v>3212</v>
      </c>
      <c r="H444" s="632" t="s">
        <v>534</v>
      </c>
      <c r="I444" s="632" t="s">
        <v>1475</v>
      </c>
      <c r="J444" s="632" t="s">
        <v>1370</v>
      </c>
      <c r="K444" s="632" t="s">
        <v>1221</v>
      </c>
      <c r="L444" s="633">
        <v>60.97</v>
      </c>
      <c r="M444" s="633">
        <v>60.97</v>
      </c>
      <c r="N444" s="632">
        <v>1</v>
      </c>
      <c r="O444" s="700">
        <v>0.5</v>
      </c>
      <c r="P444" s="633"/>
      <c r="Q444" s="656">
        <v>0</v>
      </c>
      <c r="R444" s="632"/>
      <c r="S444" s="656">
        <v>0</v>
      </c>
      <c r="T444" s="700"/>
      <c r="U444" s="682">
        <v>0</v>
      </c>
    </row>
    <row r="445" spans="1:21" ht="14.4" customHeight="1" x14ac:dyDescent="0.3">
      <c r="A445" s="631">
        <v>30</v>
      </c>
      <c r="B445" s="632" t="s">
        <v>533</v>
      </c>
      <c r="C445" s="632">
        <v>89301301</v>
      </c>
      <c r="D445" s="698" t="s">
        <v>3943</v>
      </c>
      <c r="E445" s="699" t="s">
        <v>3035</v>
      </c>
      <c r="F445" s="632" t="s">
        <v>3024</v>
      </c>
      <c r="G445" s="632" t="s">
        <v>3216</v>
      </c>
      <c r="H445" s="632" t="s">
        <v>534</v>
      </c>
      <c r="I445" s="632" t="s">
        <v>3449</v>
      </c>
      <c r="J445" s="632" t="s">
        <v>853</v>
      </c>
      <c r="K445" s="632" t="s">
        <v>3450</v>
      </c>
      <c r="L445" s="633">
        <v>0</v>
      </c>
      <c r="M445" s="633">
        <v>0</v>
      </c>
      <c r="N445" s="632">
        <v>1</v>
      </c>
      <c r="O445" s="700">
        <v>0.5</v>
      </c>
      <c r="P445" s="633"/>
      <c r="Q445" s="656"/>
      <c r="R445" s="632"/>
      <c r="S445" s="656">
        <v>0</v>
      </c>
      <c r="T445" s="700"/>
      <c r="U445" s="682">
        <v>0</v>
      </c>
    </row>
    <row r="446" spans="1:21" ht="14.4" customHeight="1" x14ac:dyDescent="0.3">
      <c r="A446" s="631">
        <v>30</v>
      </c>
      <c r="B446" s="632" t="s">
        <v>533</v>
      </c>
      <c r="C446" s="632">
        <v>89301301</v>
      </c>
      <c r="D446" s="698" t="s">
        <v>3943</v>
      </c>
      <c r="E446" s="699" t="s">
        <v>3035</v>
      </c>
      <c r="F446" s="632" t="s">
        <v>3024</v>
      </c>
      <c r="G446" s="632" t="s">
        <v>3221</v>
      </c>
      <c r="H446" s="632" t="s">
        <v>534</v>
      </c>
      <c r="I446" s="632" t="s">
        <v>3554</v>
      </c>
      <c r="J446" s="632" t="s">
        <v>1395</v>
      </c>
      <c r="K446" s="632" t="s">
        <v>1221</v>
      </c>
      <c r="L446" s="633">
        <v>0</v>
      </c>
      <c r="M446" s="633">
        <v>0</v>
      </c>
      <c r="N446" s="632">
        <v>1</v>
      </c>
      <c r="O446" s="700">
        <v>0.5</v>
      </c>
      <c r="P446" s="633"/>
      <c r="Q446" s="656"/>
      <c r="R446" s="632"/>
      <c r="S446" s="656">
        <v>0</v>
      </c>
      <c r="T446" s="700"/>
      <c r="U446" s="682">
        <v>0</v>
      </c>
    </row>
    <row r="447" spans="1:21" ht="14.4" customHeight="1" x14ac:dyDescent="0.3">
      <c r="A447" s="631">
        <v>30</v>
      </c>
      <c r="B447" s="632" t="s">
        <v>533</v>
      </c>
      <c r="C447" s="632">
        <v>89301301</v>
      </c>
      <c r="D447" s="698" t="s">
        <v>3943</v>
      </c>
      <c r="E447" s="699" t="s">
        <v>3035</v>
      </c>
      <c r="F447" s="632" t="s">
        <v>3024</v>
      </c>
      <c r="G447" s="632" t="s">
        <v>3221</v>
      </c>
      <c r="H447" s="632" t="s">
        <v>534</v>
      </c>
      <c r="I447" s="632" t="s">
        <v>1394</v>
      </c>
      <c r="J447" s="632" t="s">
        <v>1395</v>
      </c>
      <c r="K447" s="632" t="s">
        <v>1396</v>
      </c>
      <c r="L447" s="633">
        <v>286.63</v>
      </c>
      <c r="M447" s="633">
        <v>573.26</v>
      </c>
      <c r="N447" s="632">
        <v>2</v>
      </c>
      <c r="O447" s="700">
        <v>1</v>
      </c>
      <c r="P447" s="633"/>
      <c r="Q447" s="656">
        <v>0</v>
      </c>
      <c r="R447" s="632"/>
      <c r="S447" s="656">
        <v>0</v>
      </c>
      <c r="T447" s="700"/>
      <c r="U447" s="682">
        <v>0</v>
      </c>
    </row>
    <row r="448" spans="1:21" ht="14.4" customHeight="1" x14ac:dyDescent="0.3">
      <c r="A448" s="631">
        <v>30</v>
      </c>
      <c r="B448" s="632" t="s">
        <v>533</v>
      </c>
      <c r="C448" s="632">
        <v>89301301</v>
      </c>
      <c r="D448" s="698" t="s">
        <v>3943</v>
      </c>
      <c r="E448" s="699" t="s">
        <v>3035</v>
      </c>
      <c r="F448" s="632" t="s">
        <v>3024</v>
      </c>
      <c r="G448" s="632" t="s">
        <v>3229</v>
      </c>
      <c r="H448" s="632" t="s">
        <v>2102</v>
      </c>
      <c r="I448" s="632" t="s">
        <v>2117</v>
      </c>
      <c r="J448" s="632" t="s">
        <v>2118</v>
      </c>
      <c r="K448" s="632" t="s">
        <v>1265</v>
      </c>
      <c r="L448" s="633">
        <v>0</v>
      </c>
      <c r="M448" s="633">
        <v>0</v>
      </c>
      <c r="N448" s="632">
        <v>1</v>
      </c>
      <c r="O448" s="700">
        <v>0.5</v>
      </c>
      <c r="P448" s="633"/>
      <c r="Q448" s="656"/>
      <c r="R448" s="632"/>
      <c r="S448" s="656">
        <v>0</v>
      </c>
      <c r="T448" s="700"/>
      <c r="U448" s="682">
        <v>0</v>
      </c>
    </row>
    <row r="449" spans="1:21" ht="14.4" customHeight="1" x14ac:dyDescent="0.3">
      <c r="A449" s="631">
        <v>30</v>
      </c>
      <c r="B449" s="632" t="s">
        <v>533</v>
      </c>
      <c r="C449" s="632">
        <v>89301301</v>
      </c>
      <c r="D449" s="698" t="s">
        <v>3943</v>
      </c>
      <c r="E449" s="699" t="s">
        <v>3035</v>
      </c>
      <c r="F449" s="632" t="s">
        <v>3024</v>
      </c>
      <c r="G449" s="632" t="s">
        <v>3232</v>
      </c>
      <c r="H449" s="632" t="s">
        <v>2102</v>
      </c>
      <c r="I449" s="632" t="s">
        <v>3555</v>
      </c>
      <c r="J449" s="632" t="s">
        <v>3556</v>
      </c>
      <c r="K449" s="632" t="s">
        <v>3231</v>
      </c>
      <c r="L449" s="633">
        <v>96.57</v>
      </c>
      <c r="M449" s="633">
        <v>96.57</v>
      </c>
      <c r="N449" s="632">
        <v>1</v>
      </c>
      <c r="O449" s="700">
        <v>0.5</v>
      </c>
      <c r="P449" s="633"/>
      <c r="Q449" s="656">
        <v>0</v>
      </c>
      <c r="R449" s="632"/>
      <c r="S449" s="656">
        <v>0</v>
      </c>
      <c r="T449" s="700"/>
      <c r="U449" s="682">
        <v>0</v>
      </c>
    </row>
    <row r="450" spans="1:21" ht="14.4" customHeight="1" x14ac:dyDescent="0.3">
      <c r="A450" s="631">
        <v>30</v>
      </c>
      <c r="B450" s="632" t="s">
        <v>533</v>
      </c>
      <c r="C450" s="632">
        <v>89301301</v>
      </c>
      <c r="D450" s="698" t="s">
        <v>3943</v>
      </c>
      <c r="E450" s="699" t="s">
        <v>3035</v>
      </c>
      <c r="F450" s="632" t="s">
        <v>3024</v>
      </c>
      <c r="G450" s="632" t="s">
        <v>3232</v>
      </c>
      <c r="H450" s="632" t="s">
        <v>2102</v>
      </c>
      <c r="I450" s="632" t="s">
        <v>3555</v>
      </c>
      <c r="J450" s="632" t="s">
        <v>3556</v>
      </c>
      <c r="K450" s="632" t="s">
        <v>3231</v>
      </c>
      <c r="L450" s="633">
        <v>96.58</v>
      </c>
      <c r="M450" s="633">
        <v>96.58</v>
      </c>
      <c r="N450" s="632">
        <v>1</v>
      </c>
      <c r="O450" s="700">
        <v>0.5</v>
      </c>
      <c r="P450" s="633"/>
      <c r="Q450" s="656">
        <v>0</v>
      </c>
      <c r="R450" s="632"/>
      <c r="S450" s="656">
        <v>0</v>
      </c>
      <c r="T450" s="700"/>
      <c r="U450" s="682">
        <v>0</v>
      </c>
    </row>
    <row r="451" spans="1:21" ht="14.4" customHeight="1" x14ac:dyDescent="0.3">
      <c r="A451" s="631">
        <v>30</v>
      </c>
      <c r="B451" s="632" t="s">
        <v>533</v>
      </c>
      <c r="C451" s="632">
        <v>89301301</v>
      </c>
      <c r="D451" s="698" t="s">
        <v>3943</v>
      </c>
      <c r="E451" s="699" t="s">
        <v>3035</v>
      </c>
      <c r="F451" s="632" t="s">
        <v>3024</v>
      </c>
      <c r="G451" s="632" t="s">
        <v>3232</v>
      </c>
      <c r="H451" s="632" t="s">
        <v>2102</v>
      </c>
      <c r="I451" s="632" t="s">
        <v>2366</v>
      </c>
      <c r="J451" s="632" t="s">
        <v>2872</v>
      </c>
      <c r="K451" s="632" t="s">
        <v>2873</v>
      </c>
      <c r="L451" s="633">
        <v>156.25</v>
      </c>
      <c r="M451" s="633">
        <v>156.25</v>
      </c>
      <c r="N451" s="632">
        <v>1</v>
      </c>
      <c r="O451" s="700">
        <v>0.5</v>
      </c>
      <c r="P451" s="633"/>
      <c r="Q451" s="656">
        <v>0</v>
      </c>
      <c r="R451" s="632"/>
      <c r="S451" s="656">
        <v>0</v>
      </c>
      <c r="T451" s="700"/>
      <c r="U451" s="682">
        <v>0</v>
      </c>
    </row>
    <row r="452" spans="1:21" ht="14.4" customHeight="1" x14ac:dyDescent="0.3">
      <c r="A452" s="631">
        <v>30</v>
      </c>
      <c r="B452" s="632" t="s">
        <v>533</v>
      </c>
      <c r="C452" s="632">
        <v>89301301</v>
      </c>
      <c r="D452" s="698" t="s">
        <v>3943</v>
      </c>
      <c r="E452" s="699" t="s">
        <v>3035</v>
      </c>
      <c r="F452" s="632" t="s">
        <v>3024</v>
      </c>
      <c r="G452" s="632" t="s">
        <v>3336</v>
      </c>
      <c r="H452" s="632" t="s">
        <v>534</v>
      </c>
      <c r="I452" s="632" t="s">
        <v>3557</v>
      </c>
      <c r="J452" s="632" t="s">
        <v>2007</v>
      </c>
      <c r="K452" s="632" t="s">
        <v>1117</v>
      </c>
      <c r="L452" s="633">
        <v>0</v>
      </c>
      <c r="M452" s="633">
        <v>0</v>
      </c>
      <c r="N452" s="632">
        <v>1</v>
      </c>
      <c r="O452" s="700">
        <v>1</v>
      </c>
      <c r="P452" s="633"/>
      <c r="Q452" s="656"/>
      <c r="R452" s="632"/>
      <c r="S452" s="656">
        <v>0</v>
      </c>
      <c r="T452" s="700"/>
      <c r="U452" s="682">
        <v>0</v>
      </c>
    </row>
    <row r="453" spans="1:21" ht="14.4" customHeight="1" x14ac:dyDescent="0.3">
      <c r="A453" s="631">
        <v>30</v>
      </c>
      <c r="B453" s="632" t="s">
        <v>533</v>
      </c>
      <c r="C453" s="632">
        <v>89301301</v>
      </c>
      <c r="D453" s="698" t="s">
        <v>3943</v>
      </c>
      <c r="E453" s="699" t="s">
        <v>3036</v>
      </c>
      <c r="F453" s="632" t="s">
        <v>3024</v>
      </c>
      <c r="G453" s="632" t="s">
        <v>3039</v>
      </c>
      <c r="H453" s="632" t="s">
        <v>534</v>
      </c>
      <c r="I453" s="632" t="s">
        <v>3341</v>
      </c>
      <c r="J453" s="632" t="s">
        <v>1235</v>
      </c>
      <c r="K453" s="632" t="s">
        <v>3043</v>
      </c>
      <c r="L453" s="633">
        <v>0</v>
      </c>
      <c r="M453" s="633">
        <v>0</v>
      </c>
      <c r="N453" s="632">
        <v>1</v>
      </c>
      <c r="O453" s="700">
        <v>0.5</v>
      </c>
      <c r="P453" s="633"/>
      <c r="Q453" s="656"/>
      <c r="R453" s="632"/>
      <c r="S453" s="656">
        <v>0</v>
      </c>
      <c r="T453" s="700"/>
      <c r="U453" s="682">
        <v>0</v>
      </c>
    </row>
    <row r="454" spans="1:21" ht="14.4" customHeight="1" x14ac:dyDescent="0.3">
      <c r="A454" s="631">
        <v>30</v>
      </c>
      <c r="B454" s="632" t="s">
        <v>533</v>
      </c>
      <c r="C454" s="632">
        <v>89301301</v>
      </c>
      <c r="D454" s="698" t="s">
        <v>3943</v>
      </c>
      <c r="E454" s="699" t="s">
        <v>3036</v>
      </c>
      <c r="F454" s="632" t="s">
        <v>3024</v>
      </c>
      <c r="G454" s="632" t="s">
        <v>3039</v>
      </c>
      <c r="H454" s="632" t="s">
        <v>534</v>
      </c>
      <c r="I454" s="632" t="s">
        <v>1234</v>
      </c>
      <c r="J454" s="632" t="s">
        <v>1235</v>
      </c>
      <c r="K454" s="632" t="s">
        <v>1236</v>
      </c>
      <c r="L454" s="633">
        <v>95.25</v>
      </c>
      <c r="M454" s="633">
        <v>190.5</v>
      </c>
      <c r="N454" s="632">
        <v>2</v>
      </c>
      <c r="O454" s="700">
        <v>1</v>
      </c>
      <c r="P454" s="633"/>
      <c r="Q454" s="656">
        <v>0</v>
      </c>
      <c r="R454" s="632"/>
      <c r="S454" s="656">
        <v>0</v>
      </c>
      <c r="T454" s="700"/>
      <c r="U454" s="682">
        <v>0</v>
      </c>
    </row>
    <row r="455" spans="1:21" ht="14.4" customHeight="1" x14ac:dyDescent="0.3">
      <c r="A455" s="631">
        <v>30</v>
      </c>
      <c r="B455" s="632" t="s">
        <v>533</v>
      </c>
      <c r="C455" s="632">
        <v>89301301</v>
      </c>
      <c r="D455" s="698" t="s">
        <v>3943</v>
      </c>
      <c r="E455" s="699" t="s">
        <v>3036</v>
      </c>
      <c r="F455" s="632" t="s">
        <v>3024</v>
      </c>
      <c r="G455" s="632" t="s">
        <v>3039</v>
      </c>
      <c r="H455" s="632" t="s">
        <v>534</v>
      </c>
      <c r="I455" s="632" t="s">
        <v>671</v>
      </c>
      <c r="J455" s="632" t="s">
        <v>672</v>
      </c>
      <c r="K455" s="632" t="s">
        <v>3040</v>
      </c>
      <c r="L455" s="633">
        <v>85.72</v>
      </c>
      <c r="M455" s="633">
        <v>85.72</v>
      </c>
      <c r="N455" s="632">
        <v>1</v>
      </c>
      <c r="O455" s="700">
        <v>0.5</v>
      </c>
      <c r="P455" s="633"/>
      <c r="Q455" s="656">
        <v>0</v>
      </c>
      <c r="R455" s="632"/>
      <c r="S455" s="656">
        <v>0</v>
      </c>
      <c r="T455" s="700"/>
      <c r="U455" s="682">
        <v>0</v>
      </c>
    </row>
    <row r="456" spans="1:21" ht="14.4" customHeight="1" x14ac:dyDescent="0.3">
      <c r="A456" s="631">
        <v>30</v>
      </c>
      <c r="B456" s="632" t="s">
        <v>533</v>
      </c>
      <c r="C456" s="632">
        <v>89301301</v>
      </c>
      <c r="D456" s="698" t="s">
        <v>3943</v>
      </c>
      <c r="E456" s="699" t="s">
        <v>3036</v>
      </c>
      <c r="F456" s="632" t="s">
        <v>3024</v>
      </c>
      <c r="G456" s="632" t="s">
        <v>3045</v>
      </c>
      <c r="H456" s="632" t="s">
        <v>2102</v>
      </c>
      <c r="I456" s="632" t="s">
        <v>2123</v>
      </c>
      <c r="J456" s="632" t="s">
        <v>2124</v>
      </c>
      <c r="K456" s="632" t="s">
        <v>2883</v>
      </c>
      <c r="L456" s="633">
        <v>75.28</v>
      </c>
      <c r="M456" s="633">
        <v>301.12</v>
      </c>
      <c r="N456" s="632">
        <v>4</v>
      </c>
      <c r="O456" s="700">
        <v>2</v>
      </c>
      <c r="P456" s="633"/>
      <c r="Q456" s="656">
        <v>0</v>
      </c>
      <c r="R456" s="632"/>
      <c r="S456" s="656">
        <v>0</v>
      </c>
      <c r="T456" s="700"/>
      <c r="U456" s="682">
        <v>0</v>
      </c>
    </row>
    <row r="457" spans="1:21" ht="14.4" customHeight="1" x14ac:dyDescent="0.3">
      <c r="A457" s="631">
        <v>30</v>
      </c>
      <c r="B457" s="632" t="s">
        <v>533</v>
      </c>
      <c r="C457" s="632">
        <v>89301301</v>
      </c>
      <c r="D457" s="698" t="s">
        <v>3943</v>
      </c>
      <c r="E457" s="699" t="s">
        <v>3036</v>
      </c>
      <c r="F457" s="632" t="s">
        <v>3024</v>
      </c>
      <c r="G457" s="632" t="s">
        <v>3046</v>
      </c>
      <c r="H457" s="632" t="s">
        <v>534</v>
      </c>
      <c r="I457" s="632" t="s">
        <v>3047</v>
      </c>
      <c r="J457" s="632" t="s">
        <v>1264</v>
      </c>
      <c r="K457" s="632" t="s">
        <v>1265</v>
      </c>
      <c r="L457" s="633">
        <v>81.209999999999994</v>
      </c>
      <c r="M457" s="633">
        <v>81.209999999999994</v>
      </c>
      <c r="N457" s="632">
        <v>1</v>
      </c>
      <c r="O457" s="700">
        <v>0.5</v>
      </c>
      <c r="P457" s="633"/>
      <c r="Q457" s="656">
        <v>0</v>
      </c>
      <c r="R457" s="632"/>
      <c r="S457" s="656">
        <v>0</v>
      </c>
      <c r="T457" s="700"/>
      <c r="U457" s="682">
        <v>0</v>
      </c>
    </row>
    <row r="458" spans="1:21" ht="14.4" customHeight="1" x14ac:dyDescent="0.3">
      <c r="A458" s="631">
        <v>30</v>
      </c>
      <c r="B458" s="632" t="s">
        <v>533</v>
      </c>
      <c r="C458" s="632">
        <v>89301301</v>
      </c>
      <c r="D458" s="698" t="s">
        <v>3943</v>
      </c>
      <c r="E458" s="699" t="s">
        <v>3036</v>
      </c>
      <c r="F458" s="632" t="s">
        <v>3024</v>
      </c>
      <c r="G458" s="632" t="s">
        <v>3049</v>
      </c>
      <c r="H458" s="632" t="s">
        <v>2102</v>
      </c>
      <c r="I458" s="632" t="s">
        <v>2654</v>
      </c>
      <c r="J458" s="632" t="s">
        <v>2930</v>
      </c>
      <c r="K458" s="632" t="s">
        <v>2931</v>
      </c>
      <c r="L458" s="633">
        <v>156.86000000000001</v>
      </c>
      <c r="M458" s="633">
        <v>156.86000000000001</v>
      </c>
      <c r="N458" s="632">
        <v>1</v>
      </c>
      <c r="O458" s="700">
        <v>1</v>
      </c>
      <c r="P458" s="633"/>
      <c r="Q458" s="656">
        <v>0</v>
      </c>
      <c r="R458" s="632"/>
      <c r="S458" s="656">
        <v>0</v>
      </c>
      <c r="T458" s="700"/>
      <c r="U458" s="682">
        <v>0</v>
      </c>
    </row>
    <row r="459" spans="1:21" ht="14.4" customHeight="1" x14ac:dyDescent="0.3">
      <c r="A459" s="631">
        <v>30</v>
      </c>
      <c r="B459" s="632" t="s">
        <v>533</v>
      </c>
      <c r="C459" s="632">
        <v>89301301</v>
      </c>
      <c r="D459" s="698" t="s">
        <v>3943</v>
      </c>
      <c r="E459" s="699" t="s">
        <v>3036</v>
      </c>
      <c r="F459" s="632" t="s">
        <v>3024</v>
      </c>
      <c r="G459" s="632" t="s">
        <v>3050</v>
      </c>
      <c r="H459" s="632" t="s">
        <v>2102</v>
      </c>
      <c r="I459" s="632" t="s">
        <v>3346</v>
      </c>
      <c r="J459" s="632" t="s">
        <v>3347</v>
      </c>
      <c r="K459" s="632" t="s">
        <v>1194</v>
      </c>
      <c r="L459" s="633">
        <v>130.59</v>
      </c>
      <c r="M459" s="633">
        <v>130.59</v>
      </c>
      <c r="N459" s="632">
        <v>1</v>
      </c>
      <c r="O459" s="700">
        <v>0.5</v>
      </c>
      <c r="P459" s="633"/>
      <c r="Q459" s="656">
        <v>0</v>
      </c>
      <c r="R459" s="632"/>
      <c r="S459" s="656">
        <v>0</v>
      </c>
      <c r="T459" s="700"/>
      <c r="U459" s="682">
        <v>0</v>
      </c>
    </row>
    <row r="460" spans="1:21" ht="14.4" customHeight="1" x14ac:dyDescent="0.3">
      <c r="A460" s="631">
        <v>30</v>
      </c>
      <c r="B460" s="632" t="s">
        <v>533</v>
      </c>
      <c r="C460" s="632">
        <v>89301301</v>
      </c>
      <c r="D460" s="698" t="s">
        <v>3943</v>
      </c>
      <c r="E460" s="699" t="s">
        <v>3036</v>
      </c>
      <c r="F460" s="632" t="s">
        <v>3024</v>
      </c>
      <c r="G460" s="632" t="s">
        <v>3050</v>
      </c>
      <c r="H460" s="632" t="s">
        <v>2102</v>
      </c>
      <c r="I460" s="632" t="s">
        <v>2266</v>
      </c>
      <c r="J460" s="632" t="s">
        <v>2392</v>
      </c>
      <c r="K460" s="632" t="s">
        <v>1020</v>
      </c>
      <c r="L460" s="633">
        <v>65.3</v>
      </c>
      <c r="M460" s="633">
        <v>130.6</v>
      </c>
      <c r="N460" s="632">
        <v>2</v>
      </c>
      <c r="O460" s="700">
        <v>1</v>
      </c>
      <c r="P460" s="633">
        <v>65.3</v>
      </c>
      <c r="Q460" s="656">
        <v>0.5</v>
      </c>
      <c r="R460" s="632">
        <v>1</v>
      </c>
      <c r="S460" s="656">
        <v>0.5</v>
      </c>
      <c r="T460" s="700">
        <v>0.5</v>
      </c>
      <c r="U460" s="682">
        <v>0.5</v>
      </c>
    </row>
    <row r="461" spans="1:21" ht="14.4" customHeight="1" x14ac:dyDescent="0.3">
      <c r="A461" s="631">
        <v>30</v>
      </c>
      <c r="B461" s="632" t="s">
        <v>533</v>
      </c>
      <c r="C461" s="632">
        <v>89301301</v>
      </c>
      <c r="D461" s="698" t="s">
        <v>3943</v>
      </c>
      <c r="E461" s="699" t="s">
        <v>3036</v>
      </c>
      <c r="F461" s="632" t="s">
        <v>3024</v>
      </c>
      <c r="G461" s="632" t="s">
        <v>3050</v>
      </c>
      <c r="H461" s="632" t="s">
        <v>2102</v>
      </c>
      <c r="I461" s="632" t="s">
        <v>2359</v>
      </c>
      <c r="J461" s="632" t="s">
        <v>2363</v>
      </c>
      <c r="K461" s="632" t="s">
        <v>2914</v>
      </c>
      <c r="L461" s="633">
        <v>201.88</v>
      </c>
      <c r="M461" s="633">
        <v>201.88</v>
      </c>
      <c r="N461" s="632">
        <v>1</v>
      </c>
      <c r="O461" s="700">
        <v>0.5</v>
      </c>
      <c r="P461" s="633"/>
      <c r="Q461" s="656">
        <v>0</v>
      </c>
      <c r="R461" s="632"/>
      <c r="S461" s="656">
        <v>0</v>
      </c>
      <c r="T461" s="700"/>
      <c r="U461" s="682">
        <v>0</v>
      </c>
    </row>
    <row r="462" spans="1:21" ht="14.4" customHeight="1" x14ac:dyDescent="0.3">
      <c r="A462" s="631">
        <v>30</v>
      </c>
      <c r="B462" s="632" t="s">
        <v>533</v>
      </c>
      <c r="C462" s="632">
        <v>89301301</v>
      </c>
      <c r="D462" s="698" t="s">
        <v>3943</v>
      </c>
      <c r="E462" s="699" t="s">
        <v>3036</v>
      </c>
      <c r="F462" s="632" t="s">
        <v>3024</v>
      </c>
      <c r="G462" s="632" t="s">
        <v>3243</v>
      </c>
      <c r="H462" s="632" t="s">
        <v>2102</v>
      </c>
      <c r="I462" s="632" t="s">
        <v>1498</v>
      </c>
      <c r="J462" s="632" t="s">
        <v>2369</v>
      </c>
      <c r="K462" s="632" t="s">
        <v>2370</v>
      </c>
      <c r="L462" s="633">
        <v>137.6</v>
      </c>
      <c r="M462" s="633">
        <v>137.6</v>
      </c>
      <c r="N462" s="632">
        <v>1</v>
      </c>
      <c r="O462" s="700">
        <v>0.5</v>
      </c>
      <c r="P462" s="633">
        <v>137.6</v>
      </c>
      <c r="Q462" s="656">
        <v>1</v>
      </c>
      <c r="R462" s="632">
        <v>1</v>
      </c>
      <c r="S462" s="656">
        <v>1</v>
      </c>
      <c r="T462" s="700">
        <v>0.5</v>
      </c>
      <c r="U462" s="682">
        <v>1</v>
      </c>
    </row>
    <row r="463" spans="1:21" ht="14.4" customHeight="1" x14ac:dyDescent="0.3">
      <c r="A463" s="631">
        <v>30</v>
      </c>
      <c r="B463" s="632" t="s">
        <v>533</v>
      </c>
      <c r="C463" s="632">
        <v>89301301</v>
      </c>
      <c r="D463" s="698" t="s">
        <v>3943</v>
      </c>
      <c r="E463" s="699" t="s">
        <v>3036</v>
      </c>
      <c r="F463" s="632" t="s">
        <v>3024</v>
      </c>
      <c r="G463" s="632" t="s">
        <v>3060</v>
      </c>
      <c r="H463" s="632" t="s">
        <v>534</v>
      </c>
      <c r="I463" s="632" t="s">
        <v>3558</v>
      </c>
      <c r="J463" s="632" t="s">
        <v>3062</v>
      </c>
      <c r="K463" s="632" t="s">
        <v>3559</v>
      </c>
      <c r="L463" s="633">
        <v>31.43</v>
      </c>
      <c r="M463" s="633">
        <v>31.43</v>
      </c>
      <c r="N463" s="632">
        <v>1</v>
      </c>
      <c r="O463" s="700">
        <v>0.5</v>
      </c>
      <c r="P463" s="633">
        <v>31.43</v>
      </c>
      <c r="Q463" s="656">
        <v>1</v>
      </c>
      <c r="R463" s="632">
        <v>1</v>
      </c>
      <c r="S463" s="656">
        <v>1</v>
      </c>
      <c r="T463" s="700">
        <v>0.5</v>
      </c>
      <c r="U463" s="682">
        <v>1</v>
      </c>
    </row>
    <row r="464" spans="1:21" ht="14.4" customHeight="1" x14ac:dyDescent="0.3">
      <c r="A464" s="631">
        <v>30</v>
      </c>
      <c r="B464" s="632" t="s">
        <v>533</v>
      </c>
      <c r="C464" s="632">
        <v>89301301</v>
      </c>
      <c r="D464" s="698" t="s">
        <v>3943</v>
      </c>
      <c r="E464" s="699" t="s">
        <v>3036</v>
      </c>
      <c r="F464" s="632" t="s">
        <v>3024</v>
      </c>
      <c r="G464" s="632" t="s">
        <v>3060</v>
      </c>
      <c r="H464" s="632" t="s">
        <v>2102</v>
      </c>
      <c r="I464" s="632" t="s">
        <v>2186</v>
      </c>
      <c r="J464" s="632" t="s">
        <v>2187</v>
      </c>
      <c r="K464" s="632" t="s">
        <v>1181</v>
      </c>
      <c r="L464" s="633">
        <v>44.89</v>
      </c>
      <c r="M464" s="633">
        <v>44.89</v>
      </c>
      <c r="N464" s="632">
        <v>1</v>
      </c>
      <c r="O464" s="700">
        <v>0.5</v>
      </c>
      <c r="P464" s="633"/>
      <c r="Q464" s="656">
        <v>0</v>
      </c>
      <c r="R464" s="632"/>
      <c r="S464" s="656">
        <v>0</v>
      </c>
      <c r="T464" s="700"/>
      <c r="U464" s="682">
        <v>0</v>
      </c>
    </row>
    <row r="465" spans="1:21" ht="14.4" customHeight="1" x14ac:dyDescent="0.3">
      <c r="A465" s="631">
        <v>30</v>
      </c>
      <c r="B465" s="632" t="s">
        <v>533</v>
      </c>
      <c r="C465" s="632">
        <v>89301301</v>
      </c>
      <c r="D465" s="698" t="s">
        <v>3943</v>
      </c>
      <c r="E465" s="699" t="s">
        <v>3036</v>
      </c>
      <c r="F465" s="632" t="s">
        <v>3024</v>
      </c>
      <c r="G465" s="632" t="s">
        <v>3470</v>
      </c>
      <c r="H465" s="632" t="s">
        <v>2102</v>
      </c>
      <c r="I465" s="632" t="s">
        <v>2336</v>
      </c>
      <c r="J465" s="632" t="s">
        <v>2337</v>
      </c>
      <c r="K465" s="632" t="s">
        <v>2338</v>
      </c>
      <c r="L465" s="633">
        <v>1027.5999999999999</v>
      </c>
      <c r="M465" s="633">
        <v>1027.5999999999999</v>
      </c>
      <c r="N465" s="632">
        <v>1</v>
      </c>
      <c r="O465" s="700">
        <v>1</v>
      </c>
      <c r="P465" s="633">
        <v>1027.5999999999999</v>
      </c>
      <c r="Q465" s="656">
        <v>1</v>
      </c>
      <c r="R465" s="632">
        <v>1</v>
      </c>
      <c r="S465" s="656">
        <v>1</v>
      </c>
      <c r="T465" s="700">
        <v>1</v>
      </c>
      <c r="U465" s="682">
        <v>1</v>
      </c>
    </row>
    <row r="466" spans="1:21" ht="14.4" customHeight="1" x14ac:dyDescent="0.3">
      <c r="A466" s="631">
        <v>30</v>
      </c>
      <c r="B466" s="632" t="s">
        <v>533</v>
      </c>
      <c r="C466" s="632">
        <v>89301301</v>
      </c>
      <c r="D466" s="698" t="s">
        <v>3943</v>
      </c>
      <c r="E466" s="699" t="s">
        <v>3036</v>
      </c>
      <c r="F466" s="632" t="s">
        <v>3024</v>
      </c>
      <c r="G466" s="632" t="s">
        <v>3560</v>
      </c>
      <c r="H466" s="632" t="s">
        <v>534</v>
      </c>
      <c r="I466" s="632" t="s">
        <v>1477</v>
      </c>
      <c r="J466" s="632" t="s">
        <v>1478</v>
      </c>
      <c r="K466" s="632" t="s">
        <v>591</v>
      </c>
      <c r="L466" s="633">
        <v>44.89</v>
      </c>
      <c r="M466" s="633">
        <v>44.89</v>
      </c>
      <c r="N466" s="632">
        <v>1</v>
      </c>
      <c r="O466" s="700">
        <v>0.5</v>
      </c>
      <c r="P466" s="633"/>
      <c r="Q466" s="656">
        <v>0</v>
      </c>
      <c r="R466" s="632"/>
      <c r="S466" s="656">
        <v>0</v>
      </c>
      <c r="T466" s="700"/>
      <c r="U466" s="682">
        <v>0</v>
      </c>
    </row>
    <row r="467" spans="1:21" ht="14.4" customHeight="1" x14ac:dyDescent="0.3">
      <c r="A467" s="631">
        <v>30</v>
      </c>
      <c r="B467" s="632" t="s">
        <v>533</v>
      </c>
      <c r="C467" s="632">
        <v>89301301</v>
      </c>
      <c r="D467" s="698" t="s">
        <v>3943</v>
      </c>
      <c r="E467" s="699" t="s">
        <v>3036</v>
      </c>
      <c r="F467" s="632" t="s">
        <v>3024</v>
      </c>
      <c r="G467" s="632" t="s">
        <v>3069</v>
      </c>
      <c r="H467" s="632" t="s">
        <v>2102</v>
      </c>
      <c r="I467" s="632" t="s">
        <v>2324</v>
      </c>
      <c r="J467" s="632" t="s">
        <v>2325</v>
      </c>
      <c r="K467" s="632" t="s">
        <v>2996</v>
      </c>
      <c r="L467" s="633">
        <v>162.13</v>
      </c>
      <c r="M467" s="633">
        <v>162.13</v>
      </c>
      <c r="N467" s="632">
        <v>1</v>
      </c>
      <c r="O467" s="700">
        <v>0.5</v>
      </c>
      <c r="P467" s="633"/>
      <c r="Q467" s="656">
        <v>0</v>
      </c>
      <c r="R467" s="632"/>
      <c r="S467" s="656">
        <v>0</v>
      </c>
      <c r="T467" s="700"/>
      <c r="U467" s="682">
        <v>0</v>
      </c>
    </row>
    <row r="468" spans="1:21" ht="14.4" customHeight="1" x14ac:dyDescent="0.3">
      <c r="A468" s="631">
        <v>30</v>
      </c>
      <c r="B468" s="632" t="s">
        <v>533</v>
      </c>
      <c r="C468" s="632">
        <v>89301301</v>
      </c>
      <c r="D468" s="698" t="s">
        <v>3943</v>
      </c>
      <c r="E468" s="699" t="s">
        <v>3036</v>
      </c>
      <c r="F468" s="632" t="s">
        <v>3024</v>
      </c>
      <c r="G468" s="632" t="s">
        <v>3069</v>
      </c>
      <c r="H468" s="632" t="s">
        <v>2102</v>
      </c>
      <c r="I468" s="632" t="s">
        <v>2434</v>
      </c>
      <c r="J468" s="632" t="s">
        <v>2146</v>
      </c>
      <c r="K468" s="632" t="s">
        <v>2997</v>
      </c>
      <c r="L468" s="633">
        <v>216.16</v>
      </c>
      <c r="M468" s="633">
        <v>432.32</v>
      </c>
      <c r="N468" s="632">
        <v>2</v>
      </c>
      <c r="O468" s="700">
        <v>1</v>
      </c>
      <c r="P468" s="633"/>
      <c r="Q468" s="656">
        <v>0</v>
      </c>
      <c r="R468" s="632"/>
      <c r="S468" s="656">
        <v>0</v>
      </c>
      <c r="T468" s="700"/>
      <c r="U468" s="682">
        <v>0</v>
      </c>
    </row>
    <row r="469" spans="1:21" ht="14.4" customHeight="1" x14ac:dyDescent="0.3">
      <c r="A469" s="631">
        <v>30</v>
      </c>
      <c r="B469" s="632" t="s">
        <v>533</v>
      </c>
      <c r="C469" s="632">
        <v>89301301</v>
      </c>
      <c r="D469" s="698" t="s">
        <v>3943</v>
      </c>
      <c r="E469" s="699" t="s">
        <v>3036</v>
      </c>
      <c r="F469" s="632" t="s">
        <v>3024</v>
      </c>
      <c r="G469" s="632" t="s">
        <v>3561</v>
      </c>
      <c r="H469" s="632" t="s">
        <v>534</v>
      </c>
      <c r="I469" s="632" t="s">
        <v>3562</v>
      </c>
      <c r="J469" s="632" t="s">
        <v>3563</v>
      </c>
      <c r="K469" s="632" t="s">
        <v>3564</v>
      </c>
      <c r="L469" s="633">
        <v>45.91</v>
      </c>
      <c r="M469" s="633">
        <v>45.91</v>
      </c>
      <c r="N469" s="632">
        <v>1</v>
      </c>
      <c r="O469" s="700">
        <v>0.5</v>
      </c>
      <c r="P469" s="633">
        <v>45.91</v>
      </c>
      <c r="Q469" s="656">
        <v>1</v>
      </c>
      <c r="R469" s="632">
        <v>1</v>
      </c>
      <c r="S469" s="656">
        <v>1</v>
      </c>
      <c r="T469" s="700">
        <v>0.5</v>
      </c>
      <c r="U469" s="682">
        <v>1</v>
      </c>
    </row>
    <row r="470" spans="1:21" ht="14.4" customHeight="1" x14ac:dyDescent="0.3">
      <c r="A470" s="631">
        <v>30</v>
      </c>
      <c r="B470" s="632" t="s">
        <v>533</v>
      </c>
      <c r="C470" s="632">
        <v>89301301</v>
      </c>
      <c r="D470" s="698" t="s">
        <v>3943</v>
      </c>
      <c r="E470" s="699" t="s">
        <v>3036</v>
      </c>
      <c r="F470" s="632" t="s">
        <v>3024</v>
      </c>
      <c r="G470" s="632" t="s">
        <v>3072</v>
      </c>
      <c r="H470" s="632" t="s">
        <v>534</v>
      </c>
      <c r="I470" s="632" t="s">
        <v>1049</v>
      </c>
      <c r="J470" s="632" t="s">
        <v>3073</v>
      </c>
      <c r="K470" s="632" t="s">
        <v>3074</v>
      </c>
      <c r="L470" s="633">
        <v>36.89</v>
      </c>
      <c r="M470" s="633">
        <v>110.67</v>
      </c>
      <c r="N470" s="632">
        <v>3</v>
      </c>
      <c r="O470" s="700">
        <v>1.5</v>
      </c>
      <c r="P470" s="633"/>
      <c r="Q470" s="656">
        <v>0</v>
      </c>
      <c r="R470" s="632"/>
      <c r="S470" s="656">
        <v>0</v>
      </c>
      <c r="T470" s="700"/>
      <c r="U470" s="682">
        <v>0</v>
      </c>
    </row>
    <row r="471" spans="1:21" ht="14.4" customHeight="1" x14ac:dyDescent="0.3">
      <c r="A471" s="631">
        <v>30</v>
      </c>
      <c r="B471" s="632" t="s">
        <v>533</v>
      </c>
      <c r="C471" s="632">
        <v>89301301</v>
      </c>
      <c r="D471" s="698" t="s">
        <v>3943</v>
      </c>
      <c r="E471" s="699" t="s">
        <v>3036</v>
      </c>
      <c r="F471" s="632" t="s">
        <v>3024</v>
      </c>
      <c r="G471" s="632" t="s">
        <v>3075</v>
      </c>
      <c r="H471" s="632" t="s">
        <v>534</v>
      </c>
      <c r="I471" s="632" t="s">
        <v>779</v>
      </c>
      <c r="J471" s="632" t="s">
        <v>780</v>
      </c>
      <c r="K471" s="632" t="s">
        <v>2868</v>
      </c>
      <c r="L471" s="633">
        <v>115.3</v>
      </c>
      <c r="M471" s="633">
        <v>230.6</v>
      </c>
      <c r="N471" s="632">
        <v>2</v>
      </c>
      <c r="O471" s="700">
        <v>1</v>
      </c>
      <c r="P471" s="633">
        <v>115.3</v>
      </c>
      <c r="Q471" s="656">
        <v>0.5</v>
      </c>
      <c r="R471" s="632">
        <v>1</v>
      </c>
      <c r="S471" s="656">
        <v>0.5</v>
      </c>
      <c r="T471" s="700">
        <v>0.5</v>
      </c>
      <c r="U471" s="682">
        <v>0.5</v>
      </c>
    </row>
    <row r="472" spans="1:21" ht="14.4" customHeight="1" x14ac:dyDescent="0.3">
      <c r="A472" s="631">
        <v>30</v>
      </c>
      <c r="B472" s="632" t="s">
        <v>533</v>
      </c>
      <c r="C472" s="632">
        <v>89301301</v>
      </c>
      <c r="D472" s="698" t="s">
        <v>3943</v>
      </c>
      <c r="E472" s="699" t="s">
        <v>3036</v>
      </c>
      <c r="F472" s="632" t="s">
        <v>3024</v>
      </c>
      <c r="G472" s="632" t="s">
        <v>3075</v>
      </c>
      <c r="H472" s="632" t="s">
        <v>534</v>
      </c>
      <c r="I472" s="632" t="s">
        <v>1146</v>
      </c>
      <c r="J472" s="632" t="s">
        <v>780</v>
      </c>
      <c r="K472" s="632" t="s">
        <v>3076</v>
      </c>
      <c r="L472" s="633">
        <v>57.65</v>
      </c>
      <c r="M472" s="633">
        <v>57.65</v>
      </c>
      <c r="N472" s="632">
        <v>1</v>
      </c>
      <c r="O472" s="700">
        <v>0.5</v>
      </c>
      <c r="P472" s="633">
        <v>57.65</v>
      </c>
      <c r="Q472" s="656">
        <v>1</v>
      </c>
      <c r="R472" s="632">
        <v>1</v>
      </c>
      <c r="S472" s="656">
        <v>1</v>
      </c>
      <c r="T472" s="700">
        <v>0.5</v>
      </c>
      <c r="U472" s="682">
        <v>1</v>
      </c>
    </row>
    <row r="473" spans="1:21" ht="14.4" customHeight="1" x14ac:dyDescent="0.3">
      <c r="A473" s="631">
        <v>30</v>
      </c>
      <c r="B473" s="632" t="s">
        <v>533</v>
      </c>
      <c r="C473" s="632">
        <v>89301301</v>
      </c>
      <c r="D473" s="698" t="s">
        <v>3943</v>
      </c>
      <c r="E473" s="699" t="s">
        <v>3036</v>
      </c>
      <c r="F473" s="632" t="s">
        <v>3024</v>
      </c>
      <c r="G473" s="632" t="s">
        <v>3565</v>
      </c>
      <c r="H473" s="632" t="s">
        <v>534</v>
      </c>
      <c r="I473" s="632" t="s">
        <v>3566</v>
      </c>
      <c r="J473" s="632" t="s">
        <v>3567</v>
      </c>
      <c r="K473" s="632" t="s">
        <v>3568</v>
      </c>
      <c r="L473" s="633">
        <v>107.34</v>
      </c>
      <c r="M473" s="633">
        <v>107.34</v>
      </c>
      <c r="N473" s="632">
        <v>1</v>
      </c>
      <c r="O473" s="700">
        <v>0.5</v>
      </c>
      <c r="P473" s="633">
        <v>107.34</v>
      </c>
      <c r="Q473" s="656">
        <v>1</v>
      </c>
      <c r="R473" s="632">
        <v>1</v>
      </c>
      <c r="S473" s="656">
        <v>1</v>
      </c>
      <c r="T473" s="700">
        <v>0.5</v>
      </c>
      <c r="U473" s="682">
        <v>1</v>
      </c>
    </row>
    <row r="474" spans="1:21" ht="14.4" customHeight="1" x14ac:dyDescent="0.3">
      <c r="A474" s="631">
        <v>30</v>
      </c>
      <c r="B474" s="632" t="s">
        <v>533</v>
      </c>
      <c r="C474" s="632">
        <v>89301301</v>
      </c>
      <c r="D474" s="698" t="s">
        <v>3943</v>
      </c>
      <c r="E474" s="699" t="s">
        <v>3036</v>
      </c>
      <c r="F474" s="632" t="s">
        <v>3024</v>
      </c>
      <c r="G474" s="632" t="s">
        <v>3079</v>
      </c>
      <c r="H474" s="632" t="s">
        <v>534</v>
      </c>
      <c r="I474" s="632" t="s">
        <v>955</v>
      </c>
      <c r="J474" s="632" t="s">
        <v>956</v>
      </c>
      <c r="K474" s="632" t="s">
        <v>3083</v>
      </c>
      <c r="L474" s="633">
        <v>61.65</v>
      </c>
      <c r="M474" s="633">
        <v>184.95</v>
      </c>
      <c r="N474" s="632">
        <v>3</v>
      </c>
      <c r="O474" s="700">
        <v>1.5</v>
      </c>
      <c r="P474" s="633"/>
      <c r="Q474" s="656">
        <v>0</v>
      </c>
      <c r="R474" s="632"/>
      <c r="S474" s="656">
        <v>0</v>
      </c>
      <c r="T474" s="700"/>
      <c r="U474" s="682">
        <v>0</v>
      </c>
    </row>
    <row r="475" spans="1:21" ht="14.4" customHeight="1" x14ac:dyDescent="0.3">
      <c r="A475" s="631">
        <v>30</v>
      </c>
      <c r="B475" s="632" t="s">
        <v>533</v>
      </c>
      <c r="C475" s="632">
        <v>89301301</v>
      </c>
      <c r="D475" s="698" t="s">
        <v>3943</v>
      </c>
      <c r="E475" s="699" t="s">
        <v>3036</v>
      </c>
      <c r="F475" s="632" t="s">
        <v>3024</v>
      </c>
      <c r="G475" s="632" t="s">
        <v>3079</v>
      </c>
      <c r="H475" s="632" t="s">
        <v>534</v>
      </c>
      <c r="I475" s="632" t="s">
        <v>963</v>
      </c>
      <c r="J475" s="632" t="s">
        <v>960</v>
      </c>
      <c r="K475" s="632" t="s">
        <v>3084</v>
      </c>
      <c r="L475" s="633">
        <v>205.5</v>
      </c>
      <c r="M475" s="633">
        <v>205.5</v>
      </c>
      <c r="N475" s="632">
        <v>1</v>
      </c>
      <c r="O475" s="700">
        <v>0.5</v>
      </c>
      <c r="P475" s="633"/>
      <c r="Q475" s="656">
        <v>0</v>
      </c>
      <c r="R475" s="632"/>
      <c r="S475" s="656">
        <v>0</v>
      </c>
      <c r="T475" s="700"/>
      <c r="U475" s="682">
        <v>0</v>
      </c>
    </row>
    <row r="476" spans="1:21" ht="14.4" customHeight="1" x14ac:dyDescent="0.3">
      <c r="A476" s="631">
        <v>30</v>
      </c>
      <c r="B476" s="632" t="s">
        <v>533</v>
      </c>
      <c r="C476" s="632">
        <v>89301301</v>
      </c>
      <c r="D476" s="698" t="s">
        <v>3943</v>
      </c>
      <c r="E476" s="699" t="s">
        <v>3036</v>
      </c>
      <c r="F476" s="632" t="s">
        <v>3024</v>
      </c>
      <c r="G476" s="632" t="s">
        <v>3079</v>
      </c>
      <c r="H476" s="632" t="s">
        <v>534</v>
      </c>
      <c r="I476" s="632" t="s">
        <v>3085</v>
      </c>
      <c r="J476" s="632" t="s">
        <v>3086</v>
      </c>
      <c r="K476" s="632" t="s">
        <v>3082</v>
      </c>
      <c r="L476" s="633">
        <v>0</v>
      </c>
      <c r="M476" s="633">
        <v>0</v>
      </c>
      <c r="N476" s="632">
        <v>1</v>
      </c>
      <c r="O476" s="700">
        <v>0.5</v>
      </c>
      <c r="P476" s="633"/>
      <c r="Q476" s="656"/>
      <c r="R476" s="632"/>
      <c r="S476" s="656">
        <v>0</v>
      </c>
      <c r="T476" s="700"/>
      <c r="U476" s="682">
        <v>0</v>
      </c>
    </row>
    <row r="477" spans="1:21" ht="14.4" customHeight="1" x14ac:dyDescent="0.3">
      <c r="A477" s="631">
        <v>30</v>
      </c>
      <c r="B477" s="632" t="s">
        <v>533</v>
      </c>
      <c r="C477" s="632">
        <v>89301301</v>
      </c>
      <c r="D477" s="698" t="s">
        <v>3943</v>
      </c>
      <c r="E477" s="699" t="s">
        <v>3036</v>
      </c>
      <c r="F477" s="632" t="s">
        <v>3024</v>
      </c>
      <c r="G477" s="632" t="s">
        <v>3079</v>
      </c>
      <c r="H477" s="632" t="s">
        <v>534</v>
      </c>
      <c r="I477" s="632" t="s">
        <v>1149</v>
      </c>
      <c r="J477" s="632" t="s">
        <v>3086</v>
      </c>
      <c r="K477" s="632" t="s">
        <v>3087</v>
      </c>
      <c r="L477" s="633">
        <v>66.599999999999994</v>
      </c>
      <c r="M477" s="633">
        <v>133.19999999999999</v>
      </c>
      <c r="N477" s="632">
        <v>2</v>
      </c>
      <c r="O477" s="700">
        <v>1</v>
      </c>
      <c r="P477" s="633"/>
      <c r="Q477" s="656">
        <v>0</v>
      </c>
      <c r="R477" s="632"/>
      <c r="S477" s="656">
        <v>0</v>
      </c>
      <c r="T477" s="700"/>
      <c r="U477" s="682">
        <v>0</v>
      </c>
    </row>
    <row r="478" spans="1:21" ht="14.4" customHeight="1" x14ac:dyDescent="0.3">
      <c r="A478" s="631">
        <v>30</v>
      </c>
      <c r="B478" s="632" t="s">
        <v>533</v>
      </c>
      <c r="C478" s="632">
        <v>89301301</v>
      </c>
      <c r="D478" s="698" t="s">
        <v>3943</v>
      </c>
      <c r="E478" s="699" t="s">
        <v>3036</v>
      </c>
      <c r="F478" s="632" t="s">
        <v>3024</v>
      </c>
      <c r="G478" s="632" t="s">
        <v>3088</v>
      </c>
      <c r="H478" s="632" t="s">
        <v>2102</v>
      </c>
      <c r="I478" s="632" t="s">
        <v>2246</v>
      </c>
      <c r="J478" s="632" t="s">
        <v>2981</v>
      </c>
      <c r="K478" s="632" t="s">
        <v>2983</v>
      </c>
      <c r="L478" s="633">
        <v>561.54</v>
      </c>
      <c r="M478" s="633">
        <v>561.54</v>
      </c>
      <c r="N478" s="632">
        <v>1</v>
      </c>
      <c r="O478" s="700">
        <v>0.5</v>
      </c>
      <c r="P478" s="633"/>
      <c r="Q478" s="656">
        <v>0</v>
      </c>
      <c r="R478" s="632"/>
      <c r="S478" s="656">
        <v>0</v>
      </c>
      <c r="T478" s="700"/>
      <c r="U478" s="682">
        <v>0</v>
      </c>
    </row>
    <row r="479" spans="1:21" ht="14.4" customHeight="1" x14ac:dyDescent="0.3">
      <c r="A479" s="631">
        <v>30</v>
      </c>
      <c r="B479" s="632" t="s">
        <v>533</v>
      </c>
      <c r="C479" s="632">
        <v>89301301</v>
      </c>
      <c r="D479" s="698" t="s">
        <v>3943</v>
      </c>
      <c r="E479" s="699" t="s">
        <v>3036</v>
      </c>
      <c r="F479" s="632" t="s">
        <v>3024</v>
      </c>
      <c r="G479" s="632" t="s">
        <v>3484</v>
      </c>
      <c r="H479" s="632" t="s">
        <v>2102</v>
      </c>
      <c r="I479" s="632" t="s">
        <v>2304</v>
      </c>
      <c r="J479" s="632" t="s">
        <v>2305</v>
      </c>
      <c r="K479" s="632" t="s">
        <v>2306</v>
      </c>
      <c r="L479" s="633">
        <v>49.22</v>
      </c>
      <c r="M479" s="633">
        <v>98.44</v>
      </c>
      <c r="N479" s="632">
        <v>2</v>
      </c>
      <c r="O479" s="700">
        <v>1</v>
      </c>
      <c r="P479" s="633"/>
      <c r="Q479" s="656">
        <v>0</v>
      </c>
      <c r="R479" s="632"/>
      <c r="S479" s="656">
        <v>0</v>
      </c>
      <c r="T479" s="700"/>
      <c r="U479" s="682">
        <v>0</v>
      </c>
    </row>
    <row r="480" spans="1:21" ht="14.4" customHeight="1" x14ac:dyDescent="0.3">
      <c r="A480" s="631">
        <v>30</v>
      </c>
      <c r="B480" s="632" t="s">
        <v>533</v>
      </c>
      <c r="C480" s="632">
        <v>89301301</v>
      </c>
      <c r="D480" s="698" t="s">
        <v>3943</v>
      </c>
      <c r="E480" s="699" t="s">
        <v>3036</v>
      </c>
      <c r="F480" s="632" t="s">
        <v>3024</v>
      </c>
      <c r="G480" s="632" t="s">
        <v>3096</v>
      </c>
      <c r="H480" s="632" t="s">
        <v>534</v>
      </c>
      <c r="I480" s="632" t="s">
        <v>1211</v>
      </c>
      <c r="J480" s="632" t="s">
        <v>1212</v>
      </c>
      <c r="K480" s="632" t="s">
        <v>1213</v>
      </c>
      <c r="L480" s="633">
        <v>24.22</v>
      </c>
      <c r="M480" s="633">
        <v>72.66</v>
      </c>
      <c r="N480" s="632">
        <v>3</v>
      </c>
      <c r="O480" s="700">
        <v>1</v>
      </c>
      <c r="P480" s="633">
        <v>48.44</v>
      </c>
      <c r="Q480" s="656">
        <v>0.66666666666666663</v>
      </c>
      <c r="R480" s="632">
        <v>2</v>
      </c>
      <c r="S480" s="656">
        <v>0.66666666666666663</v>
      </c>
      <c r="T480" s="700">
        <v>0.5</v>
      </c>
      <c r="U480" s="682">
        <v>0.5</v>
      </c>
    </row>
    <row r="481" spans="1:21" ht="14.4" customHeight="1" x14ac:dyDescent="0.3">
      <c r="A481" s="631">
        <v>30</v>
      </c>
      <c r="B481" s="632" t="s">
        <v>533</v>
      </c>
      <c r="C481" s="632">
        <v>89301301</v>
      </c>
      <c r="D481" s="698" t="s">
        <v>3943</v>
      </c>
      <c r="E481" s="699" t="s">
        <v>3036</v>
      </c>
      <c r="F481" s="632" t="s">
        <v>3024</v>
      </c>
      <c r="G481" s="632" t="s">
        <v>3096</v>
      </c>
      <c r="H481" s="632" t="s">
        <v>534</v>
      </c>
      <c r="I481" s="632" t="s">
        <v>3097</v>
      </c>
      <c r="J481" s="632" t="s">
        <v>812</v>
      </c>
      <c r="K481" s="632" t="s">
        <v>3098</v>
      </c>
      <c r="L481" s="633">
        <v>0</v>
      </c>
      <c r="M481" s="633">
        <v>0</v>
      </c>
      <c r="N481" s="632">
        <v>1</v>
      </c>
      <c r="O481" s="700">
        <v>0.5</v>
      </c>
      <c r="P481" s="633"/>
      <c r="Q481" s="656"/>
      <c r="R481" s="632"/>
      <c r="S481" s="656">
        <v>0</v>
      </c>
      <c r="T481" s="700"/>
      <c r="U481" s="682">
        <v>0</v>
      </c>
    </row>
    <row r="482" spans="1:21" ht="14.4" customHeight="1" x14ac:dyDescent="0.3">
      <c r="A482" s="631">
        <v>30</v>
      </c>
      <c r="B482" s="632" t="s">
        <v>533</v>
      </c>
      <c r="C482" s="632">
        <v>89301301</v>
      </c>
      <c r="D482" s="698" t="s">
        <v>3943</v>
      </c>
      <c r="E482" s="699" t="s">
        <v>3036</v>
      </c>
      <c r="F482" s="632" t="s">
        <v>3024</v>
      </c>
      <c r="G482" s="632" t="s">
        <v>3096</v>
      </c>
      <c r="H482" s="632" t="s">
        <v>534</v>
      </c>
      <c r="I482" s="632" t="s">
        <v>811</v>
      </c>
      <c r="J482" s="632" t="s">
        <v>812</v>
      </c>
      <c r="K482" s="632" t="s">
        <v>3569</v>
      </c>
      <c r="L482" s="633">
        <v>40.36</v>
      </c>
      <c r="M482" s="633">
        <v>80.72</v>
      </c>
      <c r="N482" s="632">
        <v>2</v>
      </c>
      <c r="O482" s="700">
        <v>1</v>
      </c>
      <c r="P482" s="633">
        <v>40.36</v>
      </c>
      <c r="Q482" s="656">
        <v>0.5</v>
      </c>
      <c r="R482" s="632">
        <v>1</v>
      </c>
      <c r="S482" s="656">
        <v>0.5</v>
      </c>
      <c r="T482" s="700">
        <v>0.5</v>
      </c>
      <c r="U482" s="682">
        <v>0.5</v>
      </c>
    </row>
    <row r="483" spans="1:21" ht="14.4" customHeight="1" x14ac:dyDescent="0.3">
      <c r="A483" s="631">
        <v>30</v>
      </c>
      <c r="B483" s="632" t="s">
        <v>533</v>
      </c>
      <c r="C483" s="632">
        <v>89301301</v>
      </c>
      <c r="D483" s="698" t="s">
        <v>3943</v>
      </c>
      <c r="E483" s="699" t="s">
        <v>3036</v>
      </c>
      <c r="F483" s="632" t="s">
        <v>3024</v>
      </c>
      <c r="G483" s="632" t="s">
        <v>3099</v>
      </c>
      <c r="H483" s="632" t="s">
        <v>534</v>
      </c>
      <c r="I483" s="632" t="s">
        <v>1707</v>
      </c>
      <c r="J483" s="632" t="s">
        <v>1708</v>
      </c>
      <c r="K483" s="632" t="s">
        <v>1709</v>
      </c>
      <c r="L483" s="633">
        <v>23.72</v>
      </c>
      <c r="M483" s="633">
        <v>118.6</v>
      </c>
      <c r="N483" s="632">
        <v>5</v>
      </c>
      <c r="O483" s="700">
        <v>2.5</v>
      </c>
      <c r="P483" s="633">
        <v>47.44</v>
      </c>
      <c r="Q483" s="656">
        <v>0.4</v>
      </c>
      <c r="R483" s="632">
        <v>2</v>
      </c>
      <c r="S483" s="656">
        <v>0.4</v>
      </c>
      <c r="T483" s="700">
        <v>1</v>
      </c>
      <c r="U483" s="682">
        <v>0.4</v>
      </c>
    </row>
    <row r="484" spans="1:21" ht="14.4" customHeight="1" x14ac:dyDescent="0.3">
      <c r="A484" s="631">
        <v>30</v>
      </c>
      <c r="B484" s="632" t="s">
        <v>533</v>
      </c>
      <c r="C484" s="632">
        <v>89301301</v>
      </c>
      <c r="D484" s="698" t="s">
        <v>3943</v>
      </c>
      <c r="E484" s="699" t="s">
        <v>3036</v>
      </c>
      <c r="F484" s="632" t="s">
        <v>3024</v>
      </c>
      <c r="G484" s="632" t="s">
        <v>3570</v>
      </c>
      <c r="H484" s="632" t="s">
        <v>534</v>
      </c>
      <c r="I484" s="632" t="s">
        <v>687</v>
      </c>
      <c r="J484" s="632" t="s">
        <v>688</v>
      </c>
      <c r="K484" s="632" t="s">
        <v>3059</v>
      </c>
      <c r="L484" s="633">
        <v>26.17</v>
      </c>
      <c r="M484" s="633">
        <v>26.17</v>
      </c>
      <c r="N484" s="632">
        <v>1</v>
      </c>
      <c r="O484" s="700">
        <v>1</v>
      </c>
      <c r="P484" s="633"/>
      <c r="Q484" s="656">
        <v>0</v>
      </c>
      <c r="R484" s="632"/>
      <c r="S484" s="656">
        <v>0</v>
      </c>
      <c r="T484" s="700"/>
      <c r="U484" s="682">
        <v>0</v>
      </c>
    </row>
    <row r="485" spans="1:21" ht="14.4" customHeight="1" x14ac:dyDescent="0.3">
      <c r="A485" s="631">
        <v>30</v>
      </c>
      <c r="B485" s="632" t="s">
        <v>533</v>
      </c>
      <c r="C485" s="632">
        <v>89301301</v>
      </c>
      <c r="D485" s="698" t="s">
        <v>3943</v>
      </c>
      <c r="E485" s="699" t="s">
        <v>3036</v>
      </c>
      <c r="F485" s="632" t="s">
        <v>3024</v>
      </c>
      <c r="G485" s="632" t="s">
        <v>3494</v>
      </c>
      <c r="H485" s="632" t="s">
        <v>534</v>
      </c>
      <c r="I485" s="632" t="s">
        <v>3495</v>
      </c>
      <c r="J485" s="632" t="s">
        <v>1868</v>
      </c>
      <c r="K485" s="632" t="s">
        <v>3496</v>
      </c>
      <c r="L485" s="633">
        <v>0</v>
      </c>
      <c r="M485" s="633">
        <v>0</v>
      </c>
      <c r="N485" s="632">
        <v>1</v>
      </c>
      <c r="O485" s="700">
        <v>1</v>
      </c>
      <c r="P485" s="633"/>
      <c r="Q485" s="656"/>
      <c r="R485" s="632"/>
      <c r="S485" s="656">
        <v>0</v>
      </c>
      <c r="T485" s="700"/>
      <c r="U485" s="682">
        <v>0</v>
      </c>
    </row>
    <row r="486" spans="1:21" ht="14.4" customHeight="1" x14ac:dyDescent="0.3">
      <c r="A486" s="631">
        <v>30</v>
      </c>
      <c r="B486" s="632" t="s">
        <v>533</v>
      </c>
      <c r="C486" s="632">
        <v>89301301</v>
      </c>
      <c r="D486" s="698" t="s">
        <v>3943</v>
      </c>
      <c r="E486" s="699" t="s">
        <v>3036</v>
      </c>
      <c r="F486" s="632" t="s">
        <v>3024</v>
      </c>
      <c r="G486" s="632" t="s">
        <v>3367</v>
      </c>
      <c r="H486" s="632" t="s">
        <v>534</v>
      </c>
      <c r="I486" s="632" t="s">
        <v>1856</v>
      </c>
      <c r="J486" s="632" t="s">
        <v>3571</v>
      </c>
      <c r="K486" s="632" t="s">
        <v>3370</v>
      </c>
      <c r="L486" s="633">
        <v>209.33</v>
      </c>
      <c r="M486" s="633">
        <v>209.33</v>
      </c>
      <c r="N486" s="632">
        <v>1</v>
      </c>
      <c r="O486" s="700">
        <v>0.5</v>
      </c>
      <c r="P486" s="633"/>
      <c r="Q486" s="656">
        <v>0</v>
      </c>
      <c r="R486" s="632"/>
      <c r="S486" s="656">
        <v>0</v>
      </c>
      <c r="T486" s="700"/>
      <c r="U486" s="682">
        <v>0</v>
      </c>
    </row>
    <row r="487" spans="1:21" ht="14.4" customHeight="1" x14ac:dyDescent="0.3">
      <c r="A487" s="631">
        <v>30</v>
      </c>
      <c r="B487" s="632" t="s">
        <v>533</v>
      </c>
      <c r="C487" s="632">
        <v>89301301</v>
      </c>
      <c r="D487" s="698" t="s">
        <v>3943</v>
      </c>
      <c r="E487" s="699" t="s">
        <v>3036</v>
      </c>
      <c r="F487" s="632" t="s">
        <v>3024</v>
      </c>
      <c r="G487" s="632" t="s">
        <v>3367</v>
      </c>
      <c r="H487" s="632" t="s">
        <v>534</v>
      </c>
      <c r="I487" s="632" t="s">
        <v>3572</v>
      </c>
      <c r="J487" s="632" t="s">
        <v>3573</v>
      </c>
      <c r="K487" s="632" t="s">
        <v>3574</v>
      </c>
      <c r="L487" s="633">
        <v>418.67</v>
      </c>
      <c r="M487" s="633">
        <v>418.67</v>
      </c>
      <c r="N487" s="632">
        <v>1</v>
      </c>
      <c r="O487" s="700">
        <v>0.5</v>
      </c>
      <c r="P487" s="633"/>
      <c r="Q487" s="656">
        <v>0</v>
      </c>
      <c r="R487" s="632"/>
      <c r="S487" s="656">
        <v>0</v>
      </c>
      <c r="T487" s="700"/>
      <c r="U487" s="682">
        <v>0</v>
      </c>
    </row>
    <row r="488" spans="1:21" ht="14.4" customHeight="1" x14ac:dyDescent="0.3">
      <c r="A488" s="631">
        <v>30</v>
      </c>
      <c r="B488" s="632" t="s">
        <v>533</v>
      </c>
      <c r="C488" s="632">
        <v>89301301</v>
      </c>
      <c r="D488" s="698" t="s">
        <v>3943</v>
      </c>
      <c r="E488" s="699" t="s">
        <v>3036</v>
      </c>
      <c r="F488" s="632" t="s">
        <v>3024</v>
      </c>
      <c r="G488" s="632" t="s">
        <v>3102</v>
      </c>
      <c r="H488" s="632" t="s">
        <v>2102</v>
      </c>
      <c r="I488" s="632" t="s">
        <v>2308</v>
      </c>
      <c r="J488" s="632" t="s">
        <v>2309</v>
      </c>
      <c r="K488" s="632" t="s">
        <v>2310</v>
      </c>
      <c r="L488" s="633">
        <v>25.07</v>
      </c>
      <c r="M488" s="633">
        <v>25.07</v>
      </c>
      <c r="N488" s="632">
        <v>1</v>
      </c>
      <c r="O488" s="700">
        <v>0.5</v>
      </c>
      <c r="P488" s="633"/>
      <c r="Q488" s="656">
        <v>0</v>
      </c>
      <c r="R488" s="632"/>
      <c r="S488" s="656">
        <v>0</v>
      </c>
      <c r="T488" s="700"/>
      <c r="U488" s="682">
        <v>0</v>
      </c>
    </row>
    <row r="489" spans="1:21" ht="14.4" customHeight="1" x14ac:dyDescent="0.3">
      <c r="A489" s="631">
        <v>30</v>
      </c>
      <c r="B489" s="632" t="s">
        <v>533</v>
      </c>
      <c r="C489" s="632">
        <v>89301301</v>
      </c>
      <c r="D489" s="698" t="s">
        <v>3943</v>
      </c>
      <c r="E489" s="699" t="s">
        <v>3036</v>
      </c>
      <c r="F489" s="632" t="s">
        <v>3024</v>
      </c>
      <c r="G489" s="632" t="s">
        <v>3102</v>
      </c>
      <c r="H489" s="632" t="s">
        <v>2102</v>
      </c>
      <c r="I489" s="632" t="s">
        <v>2312</v>
      </c>
      <c r="J489" s="632" t="s">
        <v>2313</v>
      </c>
      <c r="K489" s="632" t="s">
        <v>1841</v>
      </c>
      <c r="L489" s="633">
        <v>44.89</v>
      </c>
      <c r="M489" s="633">
        <v>89.78</v>
      </c>
      <c r="N489" s="632">
        <v>2</v>
      </c>
      <c r="O489" s="700">
        <v>1</v>
      </c>
      <c r="P489" s="633"/>
      <c r="Q489" s="656">
        <v>0</v>
      </c>
      <c r="R489" s="632"/>
      <c r="S489" s="656">
        <v>0</v>
      </c>
      <c r="T489" s="700"/>
      <c r="U489" s="682">
        <v>0</v>
      </c>
    </row>
    <row r="490" spans="1:21" ht="14.4" customHeight="1" x14ac:dyDescent="0.3">
      <c r="A490" s="631">
        <v>30</v>
      </c>
      <c r="B490" s="632" t="s">
        <v>533</v>
      </c>
      <c r="C490" s="632">
        <v>89301301</v>
      </c>
      <c r="D490" s="698" t="s">
        <v>3943</v>
      </c>
      <c r="E490" s="699" t="s">
        <v>3036</v>
      </c>
      <c r="F490" s="632" t="s">
        <v>3024</v>
      </c>
      <c r="G490" s="632" t="s">
        <v>3371</v>
      </c>
      <c r="H490" s="632" t="s">
        <v>2102</v>
      </c>
      <c r="I490" s="632" t="s">
        <v>2672</v>
      </c>
      <c r="J490" s="632" t="s">
        <v>2673</v>
      </c>
      <c r="K490" s="632" t="s">
        <v>2945</v>
      </c>
      <c r="L490" s="633">
        <v>116.8</v>
      </c>
      <c r="M490" s="633">
        <v>116.8</v>
      </c>
      <c r="N490" s="632">
        <v>1</v>
      </c>
      <c r="O490" s="700">
        <v>0.5</v>
      </c>
      <c r="P490" s="633"/>
      <c r="Q490" s="656">
        <v>0</v>
      </c>
      <c r="R490" s="632"/>
      <c r="S490" s="656">
        <v>0</v>
      </c>
      <c r="T490" s="700"/>
      <c r="U490" s="682">
        <v>0</v>
      </c>
    </row>
    <row r="491" spans="1:21" ht="14.4" customHeight="1" x14ac:dyDescent="0.3">
      <c r="A491" s="631">
        <v>30</v>
      </c>
      <c r="B491" s="632" t="s">
        <v>533</v>
      </c>
      <c r="C491" s="632">
        <v>89301301</v>
      </c>
      <c r="D491" s="698" t="s">
        <v>3943</v>
      </c>
      <c r="E491" s="699" t="s">
        <v>3036</v>
      </c>
      <c r="F491" s="632" t="s">
        <v>3024</v>
      </c>
      <c r="G491" s="632" t="s">
        <v>3109</v>
      </c>
      <c r="H491" s="632" t="s">
        <v>534</v>
      </c>
      <c r="I491" s="632" t="s">
        <v>562</v>
      </c>
      <c r="J491" s="632" t="s">
        <v>563</v>
      </c>
      <c r="K491" s="632" t="s">
        <v>564</v>
      </c>
      <c r="L491" s="633">
        <v>104.66</v>
      </c>
      <c r="M491" s="633">
        <v>209.32</v>
      </c>
      <c r="N491" s="632">
        <v>2</v>
      </c>
      <c r="O491" s="700">
        <v>1</v>
      </c>
      <c r="P491" s="633">
        <v>104.66</v>
      </c>
      <c r="Q491" s="656">
        <v>0.5</v>
      </c>
      <c r="R491" s="632">
        <v>1</v>
      </c>
      <c r="S491" s="656">
        <v>0.5</v>
      </c>
      <c r="T491" s="700">
        <v>0.5</v>
      </c>
      <c r="U491" s="682">
        <v>0.5</v>
      </c>
    </row>
    <row r="492" spans="1:21" ht="14.4" customHeight="1" x14ac:dyDescent="0.3">
      <c r="A492" s="631">
        <v>30</v>
      </c>
      <c r="B492" s="632" t="s">
        <v>533</v>
      </c>
      <c r="C492" s="632">
        <v>89301301</v>
      </c>
      <c r="D492" s="698" t="s">
        <v>3943</v>
      </c>
      <c r="E492" s="699" t="s">
        <v>3036</v>
      </c>
      <c r="F492" s="632" t="s">
        <v>3024</v>
      </c>
      <c r="G492" s="632" t="s">
        <v>3377</v>
      </c>
      <c r="H492" s="632" t="s">
        <v>2102</v>
      </c>
      <c r="I492" s="632" t="s">
        <v>3378</v>
      </c>
      <c r="J492" s="632" t="s">
        <v>3379</v>
      </c>
      <c r="K492" s="632" t="s">
        <v>587</v>
      </c>
      <c r="L492" s="633">
        <v>154.32</v>
      </c>
      <c r="M492" s="633">
        <v>154.32</v>
      </c>
      <c r="N492" s="632">
        <v>1</v>
      </c>
      <c r="O492" s="700">
        <v>0.5</v>
      </c>
      <c r="P492" s="633"/>
      <c r="Q492" s="656">
        <v>0</v>
      </c>
      <c r="R492" s="632"/>
      <c r="S492" s="656">
        <v>0</v>
      </c>
      <c r="T492" s="700"/>
      <c r="U492" s="682">
        <v>0</v>
      </c>
    </row>
    <row r="493" spans="1:21" ht="14.4" customHeight="1" x14ac:dyDescent="0.3">
      <c r="A493" s="631">
        <v>30</v>
      </c>
      <c r="B493" s="632" t="s">
        <v>533</v>
      </c>
      <c r="C493" s="632">
        <v>89301301</v>
      </c>
      <c r="D493" s="698" t="s">
        <v>3943</v>
      </c>
      <c r="E493" s="699" t="s">
        <v>3036</v>
      </c>
      <c r="F493" s="632" t="s">
        <v>3024</v>
      </c>
      <c r="G493" s="632" t="s">
        <v>3115</v>
      </c>
      <c r="H493" s="632" t="s">
        <v>534</v>
      </c>
      <c r="I493" s="632" t="s">
        <v>1189</v>
      </c>
      <c r="J493" s="632" t="s">
        <v>3116</v>
      </c>
      <c r="K493" s="632" t="s">
        <v>3117</v>
      </c>
      <c r="L493" s="633">
        <v>36.78</v>
      </c>
      <c r="M493" s="633">
        <v>36.78</v>
      </c>
      <c r="N493" s="632">
        <v>1</v>
      </c>
      <c r="O493" s="700">
        <v>0.5</v>
      </c>
      <c r="P493" s="633"/>
      <c r="Q493" s="656">
        <v>0</v>
      </c>
      <c r="R493" s="632"/>
      <c r="S493" s="656">
        <v>0</v>
      </c>
      <c r="T493" s="700"/>
      <c r="U493" s="682">
        <v>0</v>
      </c>
    </row>
    <row r="494" spans="1:21" ht="14.4" customHeight="1" x14ac:dyDescent="0.3">
      <c r="A494" s="631">
        <v>30</v>
      </c>
      <c r="B494" s="632" t="s">
        <v>533</v>
      </c>
      <c r="C494" s="632">
        <v>89301301</v>
      </c>
      <c r="D494" s="698" t="s">
        <v>3943</v>
      </c>
      <c r="E494" s="699" t="s">
        <v>3036</v>
      </c>
      <c r="F494" s="632" t="s">
        <v>3024</v>
      </c>
      <c r="G494" s="632" t="s">
        <v>3115</v>
      </c>
      <c r="H494" s="632" t="s">
        <v>534</v>
      </c>
      <c r="I494" s="632" t="s">
        <v>1253</v>
      </c>
      <c r="J494" s="632" t="s">
        <v>1254</v>
      </c>
      <c r="K494" s="632" t="s">
        <v>889</v>
      </c>
      <c r="L494" s="633">
        <v>30.65</v>
      </c>
      <c r="M494" s="633">
        <v>30.65</v>
      </c>
      <c r="N494" s="632">
        <v>1</v>
      </c>
      <c r="O494" s="700">
        <v>0.5</v>
      </c>
      <c r="P494" s="633"/>
      <c r="Q494" s="656">
        <v>0</v>
      </c>
      <c r="R494" s="632"/>
      <c r="S494" s="656">
        <v>0</v>
      </c>
      <c r="T494" s="700"/>
      <c r="U494" s="682">
        <v>0</v>
      </c>
    </row>
    <row r="495" spans="1:21" ht="14.4" customHeight="1" x14ac:dyDescent="0.3">
      <c r="A495" s="631">
        <v>30</v>
      </c>
      <c r="B495" s="632" t="s">
        <v>533</v>
      </c>
      <c r="C495" s="632">
        <v>89301301</v>
      </c>
      <c r="D495" s="698" t="s">
        <v>3943</v>
      </c>
      <c r="E495" s="699" t="s">
        <v>3036</v>
      </c>
      <c r="F495" s="632" t="s">
        <v>3024</v>
      </c>
      <c r="G495" s="632" t="s">
        <v>3115</v>
      </c>
      <c r="H495" s="632" t="s">
        <v>534</v>
      </c>
      <c r="I495" s="632" t="s">
        <v>1153</v>
      </c>
      <c r="J495" s="632" t="s">
        <v>3116</v>
      </c>
      <c r="K495" s="632" t="s">
        <v>3575</v>
      </c>
      <c r="L495" s="633">
        <v>12.26</v>
      </c>
      <c r="M495" s="633">
        <v>12.26</v>
      </c>
      <c r="N495" s="632">
        <v>1</v>
      </c>
      <c r="O495" s="700">
        <v>0.5</v>
      </c>
      <c r="P495" s="633"/>
      <c r="Q495" s="656">
        <v>0</v>
      </c>
      <c r="R495" s="632"/>
      <c r="S495" s="656">
        <v>0</v>
      </c>
      <c r="T495" s="700"/>
      <c r="U495" s="682">
        <v>0</v>
      </c>
    </row>
    <row r="496" spans="1:21" ht="14.4" customHeight="1" x14ac:dyDescent="0.3">
      <c r="A496" s="631">
        <v>30</v>
      </c>
      <c r="B496" s="632" t="s">
        <v>533</v>
      </c>
      <c r="C496" s="632">
        <v>89301301</v>
      </c>
      <c r="D496" s="698" t="s">
        <v>3943</v>
      </c>
      <c r="E496" s="699" t="s">
        <v>3036</v>
      </c>
      <c r="F496" s="632" t="s">
        <v>3024</v>
      </c>
      <c r="G496" s="632" t="s">
        <v>3119</v>
      </c>
      <c r="H496" s="632" t="s">
        <v>534</v>
      </c>
      <c r="I496" s="632" t="s">
        <v>1022</v>
      </c>
      <c r="J496" s="632" t="s">
        <v>3120</v>
      </c>
      <c r="K496" s="632" t="s">
        <v>3121</v>
      </c>
      <c r="L496" s="633">
        <v>91.14</v>
      </c>
      <c r="M496" s="633">
        <v>364.56</v>
      </c>
      <c r="N496" s="632">
        <v>4</v>
      </c>
      <c r="O496" s="700">
        <v>2.5</v>
      </c>
      <c r="P496" s="633"/>
      <c r="Q496" s="656">
        <v>0</v>
      </c>
      <c r="R496" s="632"/>
      <c r="S496" s="656">
        <v>0</v>
      </c>
      <c r="T496" s="700"/>
      <c r="U496" s="682">
        <v>0</v>
      </c>
    </row>
    <row r="497" spans="1:21" ht="14.4" customHeight="1" x14ac:dyDescent="0.3">
      <c r="A497" s="631">
        <v>30</v>
      </c>
      <c r="B497" s="632" t="s">
        <v>533</v>
      </c>
      <c r="C497" s="632">
        <v>89301301</v>
      </c>
      <c r="D497" s="698" t="s">
        <v>3943</v>
      </c>
      <c r="E497" s="699" t="s">
        <v>3036</v>
      </c>
      <c r="F497" s="632" t="s">
        <v>3024</v>
      </c>
      <c r="G497" s="632" t="s">
        <v>3125</v>
      </c>
      <c r="H497" s="632" t="s">
        <v>2102</v>
      </c>
      <c r="I497" s="632" t="s">
        <v>3576</v>
      </c>
      <c r="J497" s="632" t="s">
        <v>2180</v>
      </c>
      <c r="K497" s="632" t="s">
        <v>3577</v>
      </c>
      <c r="L497" s="633">
        <v>0</v>
      </c>
      <c r="M497" s="633">
        <v>0</v>
      </c>
      <c r="N497" s="632">
        <v>1</v>
      </c>
      <c r="O497" s="700">
        <v>0.5</v>
      </c>
      <c r="P497" s="633"/>
      <c r="Q497" s="656"/>
      <c r="R497" s="632"/>
      <c r="S497" s="656">
        <v>0</v>
      </c>
      <c r="T497" s="700"/>
      <c r="U497" s="682">
        <v>0</v>
      </c>
    </row>
    <row r="498" spans="1:21" ht="14.4" customHeight="1" x14ac:dyDescent="0.3">
      <c r="A498" s="631">
        <v>30</v>
      </c>
      <c r="B498" s="632" t="s">
        <v>533</v>
      </c>
      <c r="C498" s="632">
        <v>89301301</v>
      </c>
      <c r="D498" s="698" t="s">
        <v>3943</v>
      </c>
      <c r="E498" s="699" t="s">
        <v>3036</v>
      </c>
      <c r="F498" s="632" t="s">
        <v>3024</v>
      </c>
      <c r="G498" s="632" t="s">
        <v>3382</v>
      </c>
      <c r="H498" s="632" t="s">
        <v>2102</v>
      </c>
      <c r="I498" s="632" t="s">
        <v>2141</v>
      </c>
      <c r="J498" s="632" t="s">
        <v>2858</v>
      </c>
      <c r="K498" s="632" t="s">
        <v>2859</v>
      </c>
      <c r="L498" s="633">
        <v>97.97</v>
      </c>
      <c r="M498" s="633">
        <v>97.97</v>
      </c>
      <c r="N498" s="632">
        <v>1</v>
      </c>
      <c r="O498" s="700">
        <v>0.5</v>
      </c>
      <c r="P498" s="633">
        <v>97.97</v>
      </c>
      <c r="Q498" s="656">
        <v>1</v>
      </c>
      <c r="R498" s="632">
        <v>1</v>
      </c>
      <c r="S498" s="656">
        <v>1</v>
      </c>
      <c r="T498" s="700">
        <v>0.5</v>
      </c>
      <c r="U498" s="682">
        <v>1</v>
      </c>
    </row>
    <row r="499" spans="1:21" ht="14.4" customHeight="1" x14ac:dyDescent="0.3">
      <c r="A499" s="631">
        <v>30</v>
      </c>
      <c r="B499" s="632" t="s">
        <v>533</v>
      </c>
      <c r="C499" s="632">
        <v>89301301</v>
      </c>
      <c r="D499" s="698" t="s">
        <v>3943</v>
      </c>
      <c r="E499" s="699" t="s">
        <v>3036</v>
      </c>
      <c r="F499" s="632" t="s">
        <v>3024</v>
      </c>
      <c r="G499" s="632" t="s">
        <v>3126</v>
      </c>
      <c r="H499" s="632" t="s">
        <v>534</v>
      </c>
      <c r="I499" s="632" t="s">
        <v>3127</v>
      </c>
      <c r="J499" s="632" t="s">
        <v>3128</v>
      </c>
      <c r="K499" s="632" t="s">
        <v>3083</v>
      </c>
      <c r="L499" s="633">
        <v>0</v>
      </c>
      <c r="M499" s="633">
        <v>0</v>
      </c>
      <c r="N499" s="632">
        <v>1</v>
      </c>
      <c r="O499" s="700">
        <v>0.5</v>
      </c>
      <c r="P499" s="633"/>
      <c r="Q499" s="656"/>
      <c r="R499" s="632"/>
      <c r="S499" s="656">
        <v>0</v>
      </c>
      <c r="T499" s="700"/>
      <c r="U499" s="682">
        <v>0</v>
      </c>
    </row>
    <row r="500" spans="1:21" ht="14.4" customHeight="1" x14ac:dyDescent="0.3">
      <c r="A500" s="631">
        <v>30</v>
      </c>
      <c r="B500" s="632" t="s">
        <v>533</v>
      </c>
      <c r="C500" s="632">
        <v>89301301</v>
      </c>
      <c r="D500" s="698" t="s">
        <v>3943</v>
      </c>
      <c r="E500" s="699" t="s">
        <v>3036</v>
      </c>
      <c r="F500" s="632" t="s">
        <v>3024</v>
      </c>
      <c r="G500" s="632" t="s">
        <v>3126</v>
      </c>
      <c r="H500" s="632" t="s">
        <v>534</v>
      </c>
      <c r="I500" s="632" t="s">
        <v>1647</v>
      </c>
      <c r="J500" s="632" t="s">
        <v>3128</v>
      </c>
      <c r="K500" s="632" t="s">
        <v>3284</v>
      </c>
      <c r="L500" s="633">
        <v>559.04</v>
      </c>
      <c r="M500" s="633">
        <v>559.04</v>
      </c>
      <c r="N500" s="632">
        <v>1</v>
      </c>
      <c r="O500" s="700">
        <v>0.5</v>
      </c>
      <c r="P500" s="633"/>
      <c r="Q500" s="656">
        <v>0</v>
      </c>
      <c r="R500" s="632"/>
      <c r="S500" s="656">
        <v>0</v>
      </c>
      <c r="T500" s="700"/>
      <c r="U500" s="682">
        <v>0</v>
      </c>
    </row>
    <row r="501" spans="1:21" ht="14.4" customHeight="1" x14ac:dyDescent="0.3">
      <c r="A501" s="631">
        <v>30</v>
      </c>
      <c r="B501" s="632" t="s">
        <v>533</v>
      </c>
      <c r="C501" s="632">
        <v>89301301</v>
      </c>
      <c r="D501" s="698" t="s">
        <v>3943</v>
      </c>
      <c r="E501" s="699" t="s">
        <v>3036</v>
      </c>
      <c r="F501" s="632" t="s">
        <v>3024</v>
      </c>
      <c r="G501" s="632" t="s">
        <v>3129</v>
      </c>
      <c r="H501" s="632" t="s">
        <v>534</v>
      </c>
      <c r="I501" s="632" t="s">
        <v>1398</v>
      </c>
      <c r="J501" s="632" t="s">
        <v>3134</v>
      </c>
      <c r="K501" s="632" t="s">
        <v>3135</v>
      </c>
      <c r="L501" s="633">
        <v>50.57</v>
      </c>
      <c r="M501" s="633">
        <v>50.57</v>
      </c>
      <c r="N501" s="632">
        <v>1</v>
      </c>
      <c r="O501" s="700">
        <v>0.5</v>
      </c>
      <c r="P501" s="633">
        <v>50.57</v>
      </c>
      <c r="Q501" s="656">
        <v>1</v>
      </c>
      <c r="R501" s="632">
        <v>1</v>
      </c>
      <c r="S501" s="656">
        <v>1</v>
      </c>
      <c r="T501" s="700">
        <v>0.5</v>
      </c>
      <c r="U501" s="682">
        <v>1</v>
      </c>
    </row>
    <row r="502" spans="1:21" ht="14.4" customHeight="1" x14ac:dyDescent="0.3">
      <c r="A502" s="631">
        <v>30</v>
      </c>
      <c r="B502" s="632" t="s">
        <v>533</v>
      </c>
      <c r="C502" s="632">
        <v>89301301</v>
      </c>
      <c r="D502" s="698" t="s">
        <v>3943</v>
      </c>
      <c r="E502" s="699" t="s">
        <v>3036</v>
      </c>
      <c r="F502" s="632" t="s">
        <v>3024</v>
      </c>
      <c r="G502" s="632" t="s">
        <v>3129</v>
      </c>
      <c r="H502" s="632" t="s">
        <v>534</v>
      </c>
      <c r="I502" s="632" t="s">
        <v>1445</v>
      </c>
      <c r="J502" s="632" t="s">
        <v>3138</v>
      </c>
      <c r="K502" s="632" t="s">
        <v>3139</v>
      </c>
      <c r="L502" s="633">
        <v>86.76</v>
      </c>
      <c r="M502" s="633">
        <v>260.28000000000003</v>
      </c>
      <c r="N502" s="632">
        <v>3</v>
      </c>
      <c r="O502" s="700">
        <v>1.5</v>
      </c>
      <c r="P502" s="633"/>
      <c r="Q502" s="656">
        <v>0</v>
      </c>
      <c r="R502" s="632"/>
      <c r="S502" s="656">
        <v>0</v>
      </c>
      <c r="T502" s="700"/>
      <c r="U502" s="682">
        <v>0</v>
      </c>
    </row>
    <row r="503" spans="1:21" ht="14.4" customHeight="1" x14ac:dyDescent="0.3">
      <c r="A503" s="631">
        <v>30</v>
      </c>
      <c r="B503" s="632" t="s">
        <v>533</v>
      </c>
      <c r="C503" s="632">
        <v>89301301</v>
      </c>
      <c r="D503" s="698" t="s">
        <v>3943</v>
      </c>
      <c r="E503" s="699" t="s">
        <v>3036</v>
      </c>
      <c r="F503" s="632" t="s">
        <v>3024</v>
      </c>
      <c r="G503" s="632" t="s">
        <v>3529</v>
      </c>
      <c r="H503" s="632" t="s">
        <v>2102</v>
      </c>
      <c r="I503" s="632" t="s">
        <v>2134</v>
      </c>
      <c r="J503" s="632" t="s">
        <v>2135</v>
      </c>
      <c r="K503" s="632" t="s">
        <v>1221</v>
      </c>
      <c r="L503" s="633">
        <v>27.11</v>
      </c>
      <c r="M503" s="633">
        <v>27.11</v>
      </c>
      <c r="N503" s="632">
        <v>1</v>
      </c>
      <c r="O503" s="700">
        <v>0.5</v>
      </c>
      <c r="P503" s="633"/>
      <c r="Q503" s="656">
        <v>0</v>
      </c>
      <c r="R503" s="632"/>
      <c r="S503" s="656">
        <v>0</v>
      </c>
      <c r="T503" s="700"/>
      <c r="U503" s="682">
        <v>0</v>
      </c>
    </row>
    <row r="504" spans="1:21" ht="14.4" customHeight="1" x14ac:dyDescent="0.3">
      <c r="A504" s="631">
        <v>30</v>
      </c>
      <c r="B504" s="632" t="s">
        <v>533</v>
      </c>
      <c r="C504" s="632">
        <v>89301301</v>
      </c>
      <c r="D504" s="698" t="s">
        <v>3943</v>
      </c>
      <c r="E504" s="699" t="s">
        <v>3036</v>
      </c>
      <c r="F504" s="632" t="s">
        <v>3024</v>
      </c>
      <c r="G504" s="632" t="s">
        <v>3142</v>
      </c>
      <c r="H504" s="632" t="s">
        <v>534</v>
      </c>
      <c r="I504" s="632" t="s">
        <v>1079</v>
      </c>
      <c r="J504" s="632" t="s">
        <v>3143</v>
      </c>
      <c r="K504" s="632" t="s">
        <v>3144</v>
      </c>
      <c r="L504" s="633">
        <v>0</v>
      </c>
      <c r="M504" s="633">
        <v>0</v>
      </c>
      <c r="N504" s="632">
        <v>4</v>
      </c>
      <c r="O504" s="700">
        <v>2</v>
      </c>
      <c r="P504" s="633">
        <v>0</v>
      </c>
      <c r="Q504" s="656"/>
      <c r="R504" s="632">
        <v>1</v>
      </c>
      <c r="S504" s="656">
        <v>0.25</v>
      </c>
      <c r="T504" s="700">
        <v>0.5</v>
      </c>
      <c r="U504" s="682">
        <v>0.25</v>
      </c>
    </row>
    <row r="505" spans="1:21" ht="14.4" customHeight="1" x14ac:dyDescent="0.3">
      <c r="A505" s="631">
        <v>30</v>
      </c>
      <c r="B505" s="632" t="s">
        <v>533</v>
      </c>
      <c r="C505" s="632">
        <v>89301301</v>
      </c>
      <c r="D505" s="698" t="s">
        <v>3943</v>
      </c>
      <c r="E505" s="699" t="s">
        <v>3036</v>
      </c>
      <c r="F505" s="632" t="s">
        <v>3024</v>
      </c>
      <c r="G505" s="632" t="s">
        <v>3155</v>
      </c>
      <c r="H505" s="632" t="s">
        <v>534</v>
      </c>
      <c r="I505" s="632" t="s">
        <v>845</v>
      </c>
      <c r="J505" s="632" t="s">
        <v>842</v>
      </c>
      <c r="K505" s="632" t="s">
        <v>3156</v>
      </c>
      <c r="L505" s="633">
        <v>23.4</v>
      </c>
      <c r="M505" s="633">
        <v>46.8</v>
      </c>
      <c r="N505" s="632">
        <v>2</v>
      </c>
      <c r="O505" s="700">
        <v>1</v>
      </c>
      <c r="P505" s="633"/>
      <c r="Q505" s="656">
        <v>0</v>
      </c>
      <c r="R505" s="632"/>
      <c r="S505" s="656">
        <v>0</v>
      </c>
      <c r="T505" s="700"/>
      <c r="U505" s="682">
        <v>0</v>
      </c>
    </row>
    <row r="506" spans="1:21" ht="14.4" customHeight="1" x14ac:dyDescent="0.3">
      <c r="A506" s="631">
        <v>30</v>
      </c>
      <c r="B506" s="632" t="s">
        <v>533</v>
      </c>
      <c r="C506" s="632">
        <v>89301301</v>
      </c>
      <c r="D506" s="698" t="s">
        <v>3943</v>
      </c>
      <c r="E506" s="699" t="s">
        <v>3036</v>
      </c>
      <c r="F506" s="632" t="s">
        <v>3024</v>
      </c>
      <c r="G506" s="632" t="s">
        <v>3155</v>
      </c>
      <c r="H506" s="632" t="s">
        <v>534</v>
      </c>
      <c r="I506" s="632" t="s">
        <v>985</v>
      </c>
      <c r="J506" s="632" t="s">
        <v>3289</v>
      </c>
      <c r="K506" s="632" t="s">
        <v>3290</v>
      </c>
      <c r="L506" s="633">
        <v>33.68</v>
      </c>
      <c r="M506" s="633">
        <v>33.68</v>
      </c>
      <c r="N506" s="632">
        <v>1</v>
      </c>
      <c r="O506" s="700">
        <v>0.5</v>
      </c>
      <c r="P506" s="633"/>
      <c r="Q506" s="656">
        <v>0</v>
      </c>
      <c r="R506" s="632"/>
      <c r="S506" s="656">
        <v>0</v>
      </c>
      <c r="T506" s="700"/>
      <c r="U506" s="682">
        <v>0</v>
      </c>
    </row>
    <row r="507" spans="1:21" ht="14.4" customHeight="1" x14ac:dyDescent="0.3">
      <c r="A507" s="631">
        <v>30</v>
      </c>
      <c r="B507" s="632" t="s">
        <v>533</v>
      </c>
      <c r="C507" s="632">
        <v>89301301</v>
      </c>
      <c r="D507" s="698" t="s">
        <v>3943</v>
      </c>
      <c r="E507" s="699" t="s">
        <v>3036</v>
      </c>
      <c r="F507" s="632" t="s">
        <v>3024</v>
      </c>
      <c r="G507" s="632" t="s">
        <v>3399</v>
      </c>
      <c r="H507" s="632" t="s">
        <v>2102</v>
      </c>
      <c r="I507" s="632" t="s">
        <v>2137</v>
      </c>
      <c r="J507" s="632" t="s">
        <v>2481</v>
      </c>
      <c r="K507" s="632" t="s">
        <v>2482</v>
      </c>
      <c r="L507" s="633">
        <v>73.5</v>
      </c>
      <c r="M507" s="633">
        <v>73.5</v>
      </c>
      <c r="N507" s="632">
        <v>1</v>
      </c>
      <c r="O507" s="700">
        <v>0.5</v>
      </c>
      <c r="P507" s="633"/>
      <c r="Q507" s="656">
        <v>0</v>
      </c>
      <c r="R507" s="632"/>
      <c r="S507" s="656">
        <v>0</v>
      </c>
      <c r="T507" s="700"/>
      <c r="U507" s="682">
        <v>0</v>
      </c>
    </row>
    <row r="508" spans="1:21" ht="14.4" customHeight="1" x14ac:dyDescent="0.3">
      <c r="A508" s="631">
        <v>30</v>
      </c>
      <c r="B508" s="632" t="s">
        <v>533</v>
      </c>
      <c r="C508" s="632">
        <v>89301301</v>
      </c>
      <c r="D508" s="698" t="s">
        <v>3943</v>
      </c>
      <c r="E508" s="699" t="s">
        <v>3036</v>
      </c>
      <c r="F508" s="632" t="s">
        <v>3024</v>
      </c>
      <c r="G508" s="632" t="s">
        <v>3164</v>
      </c>
      <c r="H508" s="632" t="s">
        <v>2102</v>
      </c>
      <c r="I508" s="632" t="s">
        <v>2406</v>
      </c>
      <c r="J508" s="632" t="s">
        <v>2154</v>
      </c>
      <c r="K508" s="632" t="s">
        <v>2407</v>
      </c>
      <c r="L508" s="633">
        <v>468.96</v>
      </c>
      <c r="M508" s="633">
        <v>1406.8799999999999</v>
      </c>
      <c r="N508" s="632">
        <v>3</v>
      </c>
      <c r="O508" s="700">
        <v>1</v>
      </c>
      <c r="P508" s="633"/>
      <c r="Q508" s="656">
        <v>0</v>
      </c>
      <c r="R508" s="632"/>
      <c r="S508" s="656">
        <v>0</v>
      </c>
      <c r="T508" s="700"/>
      <c r="U508" s="682">
        <v>0</v>
      </c>
    </row>
    <row r="509" spans="1:21" ht="14.4" customHeight="1" x14ac:dyDescent="0.3">
      <c r="A509" s="631">
        <v>30</v>
      </c>
      <c r="B509" s="632" t="s">
        <v>533</v>
      </c>
      <c r="C509" s="632">
        <v>89301301</v>
      </c>
      <c r="D509" s="698" t="s">
        <v>3943</v>
      </c>
      <c r="E509" s="699" t="s">
        <v>3036</v>
      </c>
      <c r="F509" s="632" t="s">
        <v>3024</v>
      </c>
      <c r="G509" s="632" t="s">
        <v>3164</v>
      </c>
      <c r="H509" s="632" t="s">
        <v>2102</v>
      </c>
      <c r="I509" s="632" t="s">
        <v>2409</v>
      </c>
      <c r="J509" s="632" t="s">
        <v>2154</v>
      </c>
      <c r="K509" s="632" t="s">
        <v>2410</v>
      </c>
      <c r="L509" s="633">
        <v>625.29</v>
      </c>
      <c r="M509" s="633">
        <v>2501.16</v>
      </c>
      <c r="N509" s="632">
        <v>4</v>
      </c>
      <c r="O509" s="700">
        <v>2</v>
      </c>
      <c r="P509" s="633">
        <v>1875.87</v>
      </c>
      <c r="Q509" s="656">
        <v>0.75</v>
      </c>
      <c r="R509" s="632">
        <v>3</v>
      </c>
      <c r="S509" s="656">
        <v>0.75</v>
      </c>
      <c r="T509" s="700">
        <v>1.5</v>
      </c>
      <c r="U509" s="682">
        <v>0.75</v>
      </c>
    </row>
    <row r="510" spans="1:21" ht="14.4" customHeight="1" x14ac:dyDescent="0.3">
      <c r="A510" s="631">
        <v>30</v>
      </c>
      <c r="B510" s="632" t="s">
        <v>533</v>
      </c>
      <c r="C510" s="632">
        <v>89301301</v>
      </c>
      <c r="D510" s="698" t="s">
        <v>3943</v>
      </c>
      <c r="E510" s="699" t="s">
        <v>3036</v>
      </c>
      <c r="F510" s="632" t="s">
        <v>3024</v>
      </c>
      <c r="G510" s="632" t="s">
        <v>3411</v>
      </c>
      <c r="H510" s="632" t="s">
        <v>534</v>
      </c>
      <c r="I510" s="632" t="s">
        <v>2599</v>
      </c>
      <c r="J510" s="632" t="s">
        <v>2600</v>
      </c>
      <c r="K510" s="632" t="s">
        <v>2601</v>
      </c>
      <c r="L510" s="633">
        <v>153.52000000000001</v>
      </c>
      <c r="M510" s="633">
        <v>460.56000000000006</v>
      </c>
      <c r="N510" s="632">
        <v>3</v>
      </c>
      <c r="O510" s="700">
        <v>2.5</v>
      </c>
      <c r="P510" s="633"/>
      <c r="Q510" s="656">
        <v>0</v>
      </c>
      <c r="R510" s="632"/>
      <c r="S510" s="656">
        <v>0</v>
      </c>
      <c r="T510" s="700"/>
      <c r="U510" s="682">
        <v>0</v>
      </c>
    </row>
    <row r="511" spans="1:21" ht="14.4" customHeight="1" x14ac:dyDescent="0.3">
      <c r="A511" s="631">
        <v>30</v>
      </c>
      <c r="B511" s="632" t="s">
        <v>533</v>
      </c>
      <c r="C511" s="632">
        <v>89301301</v>
      </c>
      <c r="D511" s="698" t="s">
        <v>3943</v>
      </c>
      <c r="E511" s="699" t="s">
        <v>3036</v>
      </c>
      <c r="F511" s="632" t="s">
        <v>3024</v>
      </c>
      <c r="G511" s="632" t="s">
        <v>3169</v>
      </c>
      <c r="H511" s="632" t="s">
        <v>534</v>
      </c>
      <c r="I511" s="632" t="s">
        <v>3170</v>
      </c>
      <c r="J511" s="632" t="s">
        <v>3171</v>
      </c>
      <c r="K511" s="632" t="s">
        <v>3172</v>
      </c>
      <c r="L511" s="633">
        <v>97.97</v>
      </c>
      <c r="M511" s="633">
        <v>587.82000000000005</v>
      </c>
      <c r="N511" s="632">
        <v>6</v>
      </c>
      <c r="O511" s="700">
        <v>3</v>
      </c>
      <c r="P511" s="633">
        <v>97.97</v>
      </c>
      <c r="Q511" s="656">
        <v>0.16666666666666666</v>
      </c>
      <c r="R511" s="632">
        <v>1</v>
      </c>
      <c r="S511" s="656">
        <v>0.16666666666666666</v>
      </c>
      <c r="T511" s="700">
        <v>0.5</v>
      </c>
      <c r="U511" s="682">
        <v>0.16666666666666666</v>
      </c>
    </row>
    <row r="512" spans="1:21" ht="14.4" customHeight="1" x14ac:dyDescent="0.3">
      <c r="A512" s="631">
        <v>30</v>
      </c>
      <c r="B512" s="632" t="s">
        <v>533</v>
      </c>
      <c r="C512" s="632">
        <v>89301301</v>
      </c>
      <c r="D512" s="698" t="s">
        <v>3943</v>
      </c>
      <c r="E512" s="699" t="s">
        <v>3036</v>
      </c>
      <c r="F512" s="632" t="s">
        <v>3024</v>
      </c>
      <c r="G512" s="632" t="s">
        <v>3169</v>
      </c>
      <c r="H512" s="632" t="s">
        <v>534</v>
      </c>
      <c r="I512" s="632" t="s">
        <v>3578</v>
      </c>
      <c r="J512" s="632" t="s">
        <v>3579</v>
      </c>
      <c r="K512" s="632" t="s">
        <v>3172</v>
      </c>
      <c r="L512" s="633">
        <v>97.97</v>
      </c>
      <c r="M512" s="633">
        <v>97.97</v>
      </c>
      <c r="N512" s="632">
        <v>1</v>
      </c>
      <c r="O512" s="700">
        <v>0.5</v>
      </c>
      <c r="P512" s="633">
        <v>97.97</v>
      </c>
      <c r="Q512" s="656">
        <v>1</v>
      </c>
      <c r="R512" s="632">
        <v>1</v>
      </c>
      <c r="S512" s="656">
        <v>1</v>
      </c>
      <c r="T512" s="700">
        <v>0.5</v>
      </c>
      <c r="U512" s="682">
        <v>1</v>
      </c>
    </row>
    <row r="513" spans="1:21" ht="14.4" customHeight="1" x14ac:dyDescent="0.3">
      <c r="A513" s="631">
        <v>30</v>
      </c>
      <c r="B513" s="632" t="s">
        <v>533</v>
      </c>
      <c r="C513" s="632">
        <v>89301301</v>
      </c>
      <c r="D513" s="698" t="s">
        <v>3943</v>
      </c>
      <c r="E513" s="699" t="s">
        <v>3036</v>
      </c>
      <c r="F513" s="632" t="s">
        <v>3024</v>
      </c>
      <c r="G513" s="632" t="s">
        <v>3169</v>
      </c>
      <c r="H513" s="632" t="s">
        <v>534</v>
      </c>
      <c r="I513" s="632" t="s">
        <v>3294</v>
      </c>
      <c r="J513" s="632" t="s">
        <v>827</v>
      </c>
      <c r="K513" s="632" t="s">
        <v>3295</v>
      </c>
      <c r="L513" s="633">
        <v>97.97</v>
      </c>
      <c r="M513" s="633">
        <v>97.97</v>
      </c>
      <c r="N513" s="632">
        <v>1</v>
      </c>
      <c r="O513" s="700">
        <v>0.5</v>
      </c>
      <c r="P513" s="633"/>
      <c r="Q513" s="656">
        <v>0</v>
      </c>
      <c r="R513" s="632"/>
      <c r="S513" s="656">
        <v>0</v>
      </c>
      <c r="T513" s="700"/>
      <c r="U513" s="682">
        <v>0</v>
      </c>
    </row>
    <row r="514" spans="1:21" ht="14.4" customHeight="1" x14ac:dyDescent="0.3">
      <c r="A514" s="631">
        <v>30</v>
      </c>
      <c r="B514" s="632" t="s">
        <v>533</v>
      </c>
      <c r="C514" s="632">
        <v>89301301</v>
      </c>
      <c r="D514" s="698" t="s">
        <v>3943</v>
      </c>
      <c r="E514" s="699" t="s">
        <v>3036</v>
      </c>
      <c r="F514" s="632" t="s">
        <v>3024</v>
      </c>
      <c r="G514" s="632" t="s">
        <v>3173</v>
      </c>
      <c r="H514" s="632" t="s">
        <v>2102</v>
      </c>
      <c r="I514" s="632" t="s">
        <v>2192</v>
      </c>
      <c r="J514" s="632" t="s">
        <v>2104</v>
      </c>
      <c r="K514" s="632" t="s">
        <v>2855</v>
      </c>
      <c r="L514" s="633">
        <v>48.98</v>
      </c>
      <c r="M514" s="633">
        <v>146.94</v>
      </c>
      <c r="N514" s="632">
        <v>3</v>
      </c>
      <c r="O514" s="700">
        <v>1.5</v>
      </c>
      <c r="P514" s="633"/>
      <c r="Q514" s="656">
        <v>0</v>
      </c>
      <c r="R514" s="632"/>
      <c r="S514" s="656">
        <v>0</v>
      </c>
      <c r="T514" s="700"/>
      <c r="U514" s="682">
        <v>0</v>
      </c>
    </row>
    <row r="515" spans="1:21" ht="14.4" customHeight="1" x14ac:dyDescent="0.3">
      <c r="A515" s="631">
        <v>30</v>
      </c>
      <c r="B515" s="632" t="s">
        <v>533</v>
      </c>
      <c r="C515" s="632">
        <v>89301301</v>
      </c>
      <c r="D515" s="698" t="s">
        <v>3943</v>
      </c>
      <c r="E515" s="699" t="s">
        <v>3036</v>
      </c>
      <c r="F515" s="632" t="s">
        <v>3024</v>
      </c>
      <c r="G515" s="632" t="s">
        <v>3177</v>
      </c>
      <c r="H515" s="632" t="s">
        <v>534</v>
      </c>
      <c r="I515" s="632" t="s">
        <v>3178</v>
      </c>
      <c r="J515" s="632" t="s">
        <v>1630</v>
      </c>
      <c r="K515" s="632" t="s">
        <v>3179</v>
      </c>
      <c r="L515" s="633">
        <v>28.74</v>
      </c>
      <c r="M515" s="633">
        <v>28.74</v>
      </c>
      <c r="N515" s="632">
        <v>1</v>
      </c>
      <c r="O515" s="700">
        <v>0.5</v>
      </c>
      <c r="P515" s="633">
        <v>28.74</v>
      </c>
      <c r="Q515" s="656">
        <v>1</v>
      </c>
      <c r="R515" s="632">
        <v>1</v>
      </c>
      <c r="S515" s="656">
        <v>1</v>
      </c>
      <c r="T515" s="700">
        <v>0.5</v>
      </c>
      <c r="U515" s="682">
        <v>1</v>
      </c>
    </row>
    <row r="516" spans="1:21" ht="14.4" customHeight="1" x14ac:dyDescent="0.3">
      <c r="A516" s="631">
        <v>30</v>
      </c>
      <c r="B516" s="632" t="s">
        <v>533</v>
      </c>
      <c r="C516" s="632">
        <v>89301301</v>
      </c>
      <c r="D516" s="698" t="s">
        <v>3943</v>
      </c>
      <c r="E516" s="699" t="s">
        <v>3036</v>
      </c>
      <c r="F516" s="632" t="s">
        <v>3024</v>
      </c>
      <c r="G516" s="632" t="s">
        <v>3180</v>
      </c>
      <c r="H516" s="632" t="s">
        <v>534</v>
      </c>
      <c r="I516" s="632" t="s">
        <v>1179</v>
      </c>
      <c r="J516" s="632" t="s">
        <v>1180</v>
      </c>
      <c r="K516" s="632" t="s">
        <v>1181</v>
      </c>
      <c r="L516" s="633">
        <v>67.42</v>
      </c>
      <c r="M516" s="633">
        <v>67.42</v>
      </c>
      <c r="N516" s="632">
        <v>1</v>
      </c>
      <c r="O516" s="700">
        <v>0.5</v>
      </c>
      <c r="P516" s="633"/>
      <c r="Q516" s="656">
        <v>0</v>
      </c>
      <c r="R516" s="632"/>
      <c r="S516" s="656">
        <v>0</v>
      </c>
      <c r="T516" s="700"/>
      <c r="U516" s="682">
        <v>0</v>
      </c>
    </row>
    <row r="517" spans="1:21" ht="14.4" customHeight="1" x14ac:dyDescent="0.3">
      <c r="A517" s="631">
        <v>30</v>
      </c>
      <c r="B517" s="632" t="s">
        <v>533</v>
      </c>
      <c r="C517" s="632">
        <v>89301301</v>
      </c>
      <c r="D517" s="698" t="s">
        <v>3943</v>
      </c>
      <c r="E517" s="699" t="s">
        <v>3036</v>
      </c>
      <c r="F517" s="632" t="s">
        <v>3024</v>
      </c>
      <c r="G517" s="632" t="s">
        <v>3181</v>
      </c>
      <c r="H517" s="632" t="s">
        <v>534</v>
      </c>
      <c r="I517" s="632" t="s">
        <v>1467</v>
      </c>
      <c r="J517" s="632" t="s">
        <v>1468</v>
      </c>
      <c r="K517" s="632" t="s">
        <v>1058</v>
      </c>
      <c r="L517" s="633">
        <v>160.6</v>
      </c>
      <c r="M517" s="633">
        <v>160.6</v>
      </c>
      <c r="N517" s="632">
        <v>1</v>
      </c>
      <c r="O517" s="700">
        <v>0.5</v>
      </c>
      <c r="P517" s="633"/>
      <c r="Q517" s="656">
        <v>0</v>
      </c>
      <c r="R517" s="632"/>
      <c r="S517" s="656">
        <v>0</v>
      </c>
      <c r="T517" s="700"/>
      <c r="U517" s="682">
        <v>0</v>
      </c>
    </row>
    <row r="518" spans="1:21" ht="14.4" customHeight="1" x14ac:dyDescent="0.3">
      <c r="A518" s="631">
        <v>30</v>
      </c>
      <c r="B518" s="632" t="s">
        <v>533</v>
      </c>
      <c r="C518" s="632">
        <v>89301301</v>
      </c>
      <c r="D518" s="698" t="s">
        <v>3943</v>
      </c>
      <c r="E518" s="699" t="s">
        <v>3036</v>
      </c>
      <c r="F518" s="632" t="s">
        <v>3024</v>
      </c>
      <c r="G518" s="632" t="s">
        <v>3181</v>
      </c>
      <c r="H518" s="632" t="s">
        <v>534</v>
      </c>
      <c r="I518" s="632" t="s">
        <v>3182</v>
      </c>
      <c r="J518" s="632" t="s">
        <v>3183</v>
      </c>
      <c r="K518" s="632" t="s">
        <v>1058</v>
      </c>
      <c r="L518" s="633">
        <v>214.07</v>
      </c>
      <c r="M518" s="633">
        <v>214.07</v>
      </c>
      <c r="N518" s="632">
        <v>1</v>
      </c>
      <c r="O518" s="700">
        <v>0.5</v>
      </c>
      <c r="P518" s="633">
        <v>214.07</v>
      </c>
      <c r="Q518" s="656">
        <v>1</v>
      </c>
      <c r="R518" s="632">
        <v>1</v>
      </c>
      <c r="S518" s="656">
        <v>1</v>
      </c>
      <c r="T518" s="700">
        <v>0.5</v>
      </c>
      <c r="U518" s="682">
        <v>1</v>
      </c>
    </row>
    <row r="519" spans="1:21" ht="14.4" customHeight="1" x14ac:dyDescent="0.3">
      <c r="A519" s="631">
        <v>30</v>
      </c>
      <c r="B519" s="632" t="s">
        <v>533</v>
      </c>
      <c r="C519" s="632">
        <v>89301301</v>
      </c>
      <c r="D519" s="698" t="s">
        <v>3943</v>
      </c>
      <c r="E519" s="699" t="s">
        <v>3036</v>
      </c>
      <c r="F519" s="632" t="s">
        <v>3024</v>
      </c>
      <c r="G519" s="632" t="s">
        <v>3181</v>
      </c>
      <c r="H519" s="632" t="s">
        <v>2102</v>
      </c>
      <c r="I519" s="632" t="s">
        <v>2257</v>
      </c>
      <c r="J519" s="632" t="s">
        <v>2258</v>
      </c>
      <c r="K519" s="632" t="s">
        <v>1058</v>
      </c>
      <c r="L519" s="633">
        <v>141.84</v>
      </c>
      <c r="M519" s="633">
        <v>141.84</v>
      </c>
      <c r="N519" s="632">
        <v>1</v>
      </c>
      <c r="O519" s="700">
        <v>0.5</v>
      </c>
      <c r="P519" s="633"/>
      <c r="Q519" s="656">
        <v>0</v>
      </c>
      <c r="R519" s="632"/>
      <c r="S519" s="656">
        <v>0</v>
      </c>
      <c r="T519" s="700"/>
      <c r="U519" s="682">
        <v>0</v>
      </c>
    </row>
    <row r="520" spans="1:21" ht="14.4" customHeight="1" x14ac:dyDescent="0.3">
      <c r="A520" s="631">
        <v>30</v>
      </c>
      <c r="B520" s="632" t="s">
        <v>533</v>
      </c>
      <c r="C520" s="632">
        <v>89301301</v>
      </c>
      <c r="D520" s="698" t="s">
        <v>3943</v>
      </c>
      <c r="E520" s="699" t="s">
        <v>3036</v>
      </c>
      <c r="F520" s="632" t="s">
        <v>3024</v>
      </c>
      <c r="G520" s="632" t="s">
        <v>3418</v>
      </c>
      <c r="H520" s="632" t="s">
        <v>534</v>
      </c>
      <c r="I520" s="632" t="s">
        <v>1538</v>
      </c>
      <c r="J520" s="632" t="s">
        <v>3580</v>
      </c>
      <c r="K520" s="632" t="s">
        <v>1968</v>
      </c>
      <c r="L520" s="633">
        <v>91.52</v>
      </c>
      <c r="M520" s="633">
        <v>91.52</v>
      </c>
      <c r="N520" s="632">
        <v>1</v>
      </c>
      <c r="O520" s="700">
        <v>0.5</v>
      </c>
      <c r="P520" s="633"/>
      <c r="Q520" s="656">
        <v>0</v>
      </c>
      <c r="R520" s="632"/>
      <c r="S520" s="656">
        <v>0</v>
      </c>
      <c r="T520" s="700"/>
      <c r="U520" s="682">
        <v>0</v>
      </c>
    </row>
    <row r="521" spans="1:21" ht="14.4" customHeight="1" x14ac:dyDescent="0.3">
      <c r="A521" s="631">
        <v>30</v>
      </c>
      <c r="B521" s="632" t="s">
        <v>533</v>
      </c>
      <c r="C521" s="632">
        <v>89301301</v>
      </c>
      <c r="D521" s="698" t="s">
        <v>3943</v>
      </c>
      <c r="E521" s="699" t="s">
        <v>3036</v>
      </c>
      <c r="F521" s="632" t="s">
        <v>3024</v>
      </c>
      <c r="G521" s="632" t="s">
        <v>3421</v>
      </c>
      <c r="H521" s="632" t="s">
        <v>2102</v>
      </c>
      <c r="I521" s="632" t="s">
        <v>2239</v>
      </c>
      <c r="J521" s="632" t="s">
        <v>2240</v>
      </c>
      <c r="K521" s="632" t="s">
        <v>2241</v>
      </c>
      <c r="L521" s="633">
        <v>56.01</v>
      </c>
      <c r="M521" s="633">
        <v>112.02</v>
      </c>
      <c r="N521" s="632">
        <v>2</v>
      </c>
      <c r="O521" s="700">
        <v>1</v>
      </c>
      <c r="P521" s="633">
        <v>56.01</v>
      </c>
      <c r="Q521" s="656">
        <v>0.5</v>
      </c>
      <c r="R521" s="632">
        <v>1</v>
      </c>
      <c r="S521" s="656">
        <v>0.5</v>
      </c>
      <c r="T521" s="700">
        <v>0.5</v>
      </c>
      <c r="U521" s="682">
        <v>0.5</v>
      </c>
    </row>
    <row r="522" spans="1:21" ht="14.4" customHeight="1" x14ac:dyDescent="0.3">
      <c r="A522" s="631">
        <v>30</v>
      </c>
      <c r="B522" s="632" t="s">
        <v>533</v>
      </c>
      <c r="C522" s="632">
        <v>89301301</v>
      </c>
      <c r="D522" s="698" t="s">
        <v>3943</v>
      </c>
      <c r="E522" s="699" t="s">
        <v>3036</v>
      </c>
      <c r="F522" s="632" t="s">
        <v>3024</v>
      </c>
      <c r="G522" s="632" t="s">
        <v>3184</v>
      </c>
      <c r="H522" s="632" t="s">
        <v>2102</v>
      </c>
      <c r="I522" s="632" t="s">
        <v>2217</v>
      </c>
      <c r="J522" s="632" t="s">
        <v>2901</v>
      </c>
      <c r="K522" s="632" t="s">
        <v>1261</v>
      </c>
      <c r="L522" s="633">
        <v>67.42</v>
      </c>
      <c r="M522" s="633">
        <v>67.42</v>
      </c>
      <c r="N522" s="632">
        <v>1</v>
      </c>
      <c r="O522" s="700">
        <v>0.5</v>
      </c>
      <c r="P522" s="633"/>
      <c r="Q522" s="656">
        <v>0</v>
      </c>
      <c r="R522" s="632"/>
      <c r="S522" s="656">
        <v>0</v>
      </c>
      <c r="T522" s="700"/>
      <c r="U522" s="682">
        <v>0</v>
      </c>
    </row>
    <row r="523" spans="1:21" ht="14.4" customHeight="1" x14ac:dyDescent="0.3">
      <c r="A523" s="631">
        <v>30</v>
      </c>
      <c r="B523" s="632" t="s">
        <v>533</v>
      </c>
      <c r="C523" s="632">
        <v>89301301</v>
      </c>
      <c r="D523" s="698" t="s">
        <v>3943</v>
      </c>
      <c r="E523" s="699" t="s">
        <v>3036</v>
      </c>
      <c r="F523" s="632" t="s">
        <v>3024</v>
      </c>
      <c r="G523" s="632" t="s">
        <v>3431</v>
      </c>
      <c r="H523" s="632" t="s">
        <v>2102</v>
      </c>
      <c r="I523" s="632" t="s">
        <v>2297</v>
      </c>
      <c r="J523" s="632" t="s">
        <v>2298</v>
      </c>
      <c r="K523" s="632" t="s">
        <v>1194</v>
      </c>
      <c r="L523" s="633">
        <v>201.88</v>
      </c>
      <c r="M523" s="633">
        <v>201.88</v>
      </c>
      <c r="N523" s="632">
        <v>1</v>
      </c>
      <c r="O523" s="700">
        <v>0.5</v>
      </c>
      <c r="P523" s="633"/>
      <c r="Q523" s="656">
        <v>0</v>
      </c>
      <c r="R523" s="632"/>
      <c r="S523" s="656">
        <v>0</v>
      </c>
      <c r="T523" s="700"/>
      <c r="U523" s="682">
        <v>0</v>
      </c>
    </row>
    <row r="524" spans="1:21" ht="14.4" customHeight="1" x14ac:dyDescent="0.3">
      <c r="A524" s="631">
        <v>30</v>
      </c>
      <c r="B524" s="632" t="s">
        <v>533</v>
      </c>
      <c r="C524" s="632">
        <v>89301301</v>
      </c>
      <c r="D524" s="698" t="s">
        <v>3943</v>
      </c>
      <c r="E524" s="699" t="s">
        <v>3036</v>
      </c>
      <c r="F524" s="632" t="s">
        <v>3024</v>
      </c>
      <c r="G524" s="632" t="s">
        <v>3320</v>
      </c>
      <c r="H524" s="632" t="s">
        <v>534</v>
      </c>
      <c r="I524" s="632" t="s">
        <v>949</v>
      </c>
      <c r="J524" s="632" t="s">
        <v>3321</v>
      </c>
      <c r="K524" s="632" t="s">
        <v>3322</v>
      </c>
      <c r="L524" s="633">
        <v>0</v>
      </c>
      <c r="M524" s="633">
        <v>0</v>
      </c>
      <c r="N524" s="632">
        <v>4</v>
      </c>
      <c r="O524" s="700">
        <v>2</v>
      </c>
      <c r="P524" s="633">
        <v>0</v>
      </c>
      <c r="Q524" s="656"/>
      <c r="R524" s="632">
        <v>1</v>
      </c>
      <c r="S524" s="656">
        <v>0.25</v>
      </c>
      <c r="T524" s="700">
        <v>0.5</v>
      </c>
      <c r="U524" s="682">
        <v>0.25</v>
      </c>
    </row>
    <row r="525" spans="1:21" ht="14.4" customHeight="1" x14ac:dyDescent="0.3">
      <c r="A525" s="631">
        <v>30</v>
      </c>
      <c r="B525" s="632" t="s">
        <v>533</v>
      </c>
      <c r="C525" s="632">
        <v>89301301</v>
      </c>
      <c r="D525" s="698" t="s">
        <v>3943</v>
      </c>
      <c r="E525" s="699" t="s">
        <v>3036</v>
      </c>
      <c r="F525" s="632" t="s">
        <v>3024</v>
      </c>
      <c r="G525" s="632" t="s">
        <v>3193</v>
      </c>
      <c r="H525" s="632" t="s">
        <v>534</v>
      </c>
      <c r="I525" s="632" t="s">
        <v>726</v>
      </c>
      <c r="J525" s="632" t="s">
        <v>727</v>
      </c>
      <c r="K525" s="632" t="s">
        <v>3194</v>
      </c>
      <c r="L525" s="633">
        <v>43.99</v>
      </c>
      <c r="M525" s="633">
        <v>87.98</v>
      </c>
      <c r="N525" s="632">
        <v>2</v>
      </c>
      <c r="O525" s="700">
        <v>1</v>
      </c>
      <c r="P525" s="633"/>
      <c r="Q525" s="656">
        <v>0</v>
      </c>
      <c r="R525" s="632"/>
      <c r="S525" s="656">
        <v>0</v>
      </c>
      <c r="T525" s="700"/>
      <c r="U525" s="682">
        <v>0</v>
      </c>
    </row>
    <row r="526" spans="1:21" ht="14.4" customHeight="1" x14ac:dyDescent="0.3">
      <c r="A526" s="631">
        <v>30</v>
      </c>
      <c r="B526" s="632" t="s">
        <v>533</v>
      </c>
      <c r="C526" s="632">
        <v>89301301</v>
      </c>
      <c r="D526" s="698" t="s">
        <v>3943</v>
      </c>
      <c r="E526" s="699" t="s">
        <v>3036</v>
      </c>
      <c r="F526" s="632" t="s">
        <v>3024</v>
      </c>
      <c r="G526" s="632" t="s">
        <v>3195</v>
      </c>
      <c r="H526" s="632" t="s">
        <v>534</v>
      </c>
      <c r="I526" s="632" t="s">
        <v>1122</v>
      </c>
      <c r="J526" s="632" t="s">
        <v>1123</v>
      </c>
      <c r="K526" s="632" t="s">
        <v>3196</v>
      </c>
      <c r="L526" s="633">
        <v>472.71</v>
      </c>
      <c r="M526" s="633">
        <v>945.42</v>
      </c>
      <c r="N526" s="632">
        <v>2</v>
      </c>
      <c r="O526" s="700">
        <v>1.5</v>
      </c>
      <c r="P526" s="633">
        <v>472.71</v>
      </c>
      <c r="Q526" s="656">
        <v>0.5</v>
      </c>
      <c r="R526" s="632">
        <v>1</v>
      </c>
      <c r="S526" s="656">
        <v>0.5</v>
      </c>
      <c r="T526" s="700">
        <v>0.5</v>
      </c>
      <c r="U526" s="682">
        <v>0.33333333333333331</v>
      </c>
    </row>
    <row r="527" spans="1:21" ht="14.4" customHeight="1" x14ac:dyDescent="0.3">
      <c r="A527" s="631">
        <v>30</v>
      </c>
      <c r="B527" s="632" t="s">
        <v>533</v>
      </c>
      <c r="C527" s="632">
        <v>89301301</v>
      </c>
      <c r="D527" s="698" t="s">
        <v>3943</v>
      </c>
      <c r="E527" s="699" t="s">
        <v>3036</v>
      </c>
      <c r="F527" s="632" t="s">
        <v>3024</v>
      </c>
      <c r="G527" s="632" t="s">
        <v>3205</v>
      </c>
      <c r="H527" s="632" t="s">
        <v>534</v>
      </c>
      <c r="I527" s="632" t="s">
        <v>860</v>
      </c>
      <c r="J527" s="632" t="s">
        <v>861</v>
      </c>
      <c r="K527" s="632" t="s">
        <v>3444</v>
      </c>
      <c r="L527" s="633">
        <v>110.66</v>
      </c>
      <c r="M527" s="633">
        <v>110.66</v>
      </c>
      <c r="N527" s="632">
        <v>1</v>
      </c>
      <c r="O527" s="700">
        <v>0.5</v>
      </c>
      <c r="P527" s="633"/>
      <c r="Q527" s="656">
        <v>0</v>
      </c>
      <c r="R527" s="632"/>
      <c r="S527" s="656">
        <v>0</v>
      </c>
      <c r="T527" s="700"/>
      <c r="U527" s="682">
        <v>0</v>
      </c>
    </row>
    <row r="528" spans="1:21" ht="14.4" customHeight="1" x14ac:dyDescent="0.3">
      <c r="A528" s="631">
        <v>30</v>
      </c>
      <c r="B528" s="632" t="s">
        <v>533</v>
      </c>
      <c r="C528" s="632">
        <v>89301301</v>
      </c>
      <c r="D528" s="698" t="s">
        <v>3943</v>
      </c>
      <c r="E528" s="699" t="s">
        <v>3036</v>
      </c>
      <c r="F528" s="632" t="s">
        <v>3024</v>
      </c>
      <c r="G528" s="632" t="s">
        <v>3209</v>
      </c>
      <c r="H528" s="632" t="s">
        <v>534</v>
      </c>
      <c r="I528" s="632" t="s">
        <v>898</v>
      </c>
      <c r="J528" s="632" t="s">
        <v>899</v>
      </c>
      <c r="K528" s="632" t="s">
        <v>3043</v>
      </c>
      <c r="L528" s="633">
        <v>98.31</v>
      </c>
      <c r="M528" s="633">
        <v>98.31</v>
      </c>
      <c r="N528" s="632">
        <v>1</v>
      </c>
      <c r="O528" s="700">
        <v>0.5</v>
      </c>
      <c r="P528" s="633">
        <v>98.31</v>
      </c>
      <c r="Q528" s="656">
        <v>1</v>
      </c>
      <c r="R528" s="632">
        <v>1</v>
      </c>
      <c r="S528" s="656">
        <v>1</v>
      </c>
      <c r="T528" s="700">
        <v>0.5</v>
      </c>
      <c r="U528" s="682">
        <v>1</v>
      </c>
    </row>
    <row r="529" spans="1:21" ht="14.4" customHeight="1" x14ac:dyDescent="0.3">
      <c r="A529" s="631">
        <v>30</v>
      </c>
      <c r="B529" s="632" t="s">
        <v>533</v>
      </c>
      <c r="C529" s="632">
        <v>89301301</v>
      </c>
      <c r="D529" s="698" t="s">
        <v>3943</v>
      </c>
      <c r="E529" s="699" t="s">
        <v>3036</v>
      </c>
      <c r="F529" s="632" t="s">
        <v>3024</v>
      </c>
      <c r="G529" s="632" t="s">
        <v>3330</v>
      </c>
      <c r="H529" s="632" t="s">
        <v>2102</v>
      </c>
      <c r="I529" s="632" t="s">
        <v>2228</v>
      </c>
      <c r="J529" s="632" t="s">
        <v>2225</v>
      </c>
      <c r="K529" s="632" t="s">
        <v>2972</v>
      </c>
      <c r="L529" s="633">
        <v>98.23</v>
      </c>
      <c r="M529" s="633">
        <v>98.23</v>
      </c>
      <c r="N529" s="632">
        <v>1</v>
      </c>
      <c r="O529" s="700">
        <v>0.5</v>
      </c>
      <c r="P529" s="633"/>
      <c r="Q529" s="656">
        <v>0</v>
      </c>
      <c r="R529" s="632"/>
      <c r="S529" s="656">
        <v>0</v>
      </c>
      <c r="T529" s="700"/>
      <c r="U529" s="682">
        <v>0</v>
      </c>
    </row>
    <row r="530" spans="1:21" ht="14.4" customHeight="1" x14ac:dyDescent="0.3">
      <c r="A530" s="631">
        <v>30</v>
      </c>
      <c r="B530" s="632" t="s">
        <v>533</v>
      </c>
      <c r="C530" s="632">
        <v>89301301</v>
      </c>
      <c r="D530" s="698" t="s">
        <v>3943</v>
      </c>
      <c r="E530" s="699" t="s">
        <v>3036</v>
      </c>
      <c r="F530" s="632" t="s">
        <v>3024</v>
      </c>
      <c r="G530" s="632" t="s">
        <v>3581</v>
      </c>
      <c r="H530" s="632" t="s">
        <v>534</v>
      </c>
      <c r="I530" s="632" t="s">
        <v>1491</v>
      </c>
      <c r="J530" s="632" t="s">
        <v>1492</v>
      </c>
      <c r="K530" s="632" t="s">
        <v>1493</v>
      </c>
      <c r="L530" s="633">
        <v>78.78</v>
      </c>
      <c r="M530" s="633">
        <v>78.78</v>
      </c>
      <c r="N530" s="632">
        <v>1</v>
      </c>
      <c r="O530" s="700">
        <v>0.5</v>
      </c>
      <c r="P530" s="633">
        <v>78.78</v>
      </c>
      <c r="Q530" s="656">
        <v>1</v>
      </c>
      <c r="R530" s="632">
        <v>1</v>
      </c>
      <c r="S530" s="656">
        <v>1</v>
      </c>
      <c r="T530" s="700">
        <v>0.5</v>
      </c>
      <c r="U530" s="682">
        <v>1</v>
      </c>
    </row>
    <row r="531" spans="1:21" ht="14.4" customHeight="1" x14ac:dyDescent="0.3">
      <c r="A531" s="631">
        <v>30</v>
      </c>
      <c r="B531" s="632" t="s">
        <v>533</v>
      </c>
      <c r="C531" s="632">
        <v>89301301</v>
      </c>
      <c r="D531" s="698" t="s">
        <v>3943</v>
      </c>
      <c r="E531" s="699" t="s">
        <v>3036</v>
      </c>
      <c r="F531" s="632" t="s">
        <v>3024</v>
      </c>
      <c r="G531" s="632" t="s">
        <v>3582</v>
      </c>
      <c r="H531" s="632" t="s">
        <v>534</v>
      </c>
      <c r="I531" s="632" t="s">
        <v>1746</v>
      </c>
      <c r="J531" s="632" t="s">
        <v>3583</v>
      </c>
      <c r="K531" s="632" t="s">
        <v>3584</v>
      </c>
      <c r="L531" s="633">
        <v>0</v>
      </c>
      <c r="M531" s="633">
        <v>0</v>
      </c>
      <c r="N531" s="632">
        <v>1</v>
      </c>
      <c r="O531" s="700">
        <v>0.5</v>
      </c>
      <c r="P531" s="633"/>
      <c r="Q531" s="656"/>
      <c r="R531" s="632"/>
      <c r="S531" s="656">
        <v>0</v>
      </c>
      <c r="T531" s="700"/>
      <c r="U531" s="682">
        <v>0</v>
      </c>
    </row>
    <row r="532" spans="1:21" ht="14.4" customHeight="1" x14ac:dyDescent="0.3">
      <c r="A532" s="631">
        <v>30</v>
      </c>
      <c r="B532" s="632" t="s">
        <v>533</v>
      </c>
      <c r="C532" s="632">
        <v>89301301</v>
      </c>
      <c r="D532" s="698" t="s">
        <v>3943</v>
      </c>
      <c r="E532" s="699" t="s">
        <v>3036</v>
      </c>
      <c r="F532" s="632" t="s">
        <v>3024</v>
      </c>
      <c r="G532" s="632" t="s">
        <v>3221</v>
      </c>
      <c r="H532" s="632" t="s">
        <v>534</v>
      </c>
      <c r="I532" s="632" t="s">
        <v>1394</v>
      </c>
      <c r="J532" s="632" t="s">
        <v>1395</v>
      </c>
      <c r="K532" s="632" t="s">
        <v>1396</v>
      </c>
      <c r="L532" s="633">
        <v>286.63</v>
      </c>
      <c r="M532" s="633">
        <v>573.26</v>
      </c>
      <c r="N532" s="632">
        <v>2</v>
      </c>
      <c r="O532" s="700">
        <v>1.5</v>
      </c>
      <c r="P532" s="633">
        <v>286.63</v>
      </c>
      <c r="Q532" s="656">
        <v>0.5</v>
      </c>
      <c r="R532" s="632">
        <v>1</v>
      </c>
      <c r="S532" s="656">
        <v>0.5</v>
      </c>
      <c r="T532" s="700">
        <v>1</v>
      </c>
      <c r="U532" s="682">
        <v>0.66666666666666663</v>
      </c>
    </row>
    <row r="533" spans="1:21" ht="14.4" customHeight="1" x14ac:dyDescent="0.3">
      <c r="A533" s="631">
        <v>30</v>
      </c>
      <c r="B533" s="632" t="s">
        <v>533</v>
      </c>
      <c r="C533" s="632">
        <v>89301301</v>
      </c>
      <c r="D533" s="698" t="s">
        <v>3943</v>
      </c>
      <c r="E533" s="699" t="s">
        <v>3036</v>
      </c>
      <c r="F533" s="632" t="s">
        <v>3024</v>
      </c>
      <c r="G533" s="632" t="s">
        <v>3221</v>
      </c>
      <c r="H533" s="632" t="s">
        <v>534</v>
      </c>
      <c r="I533" s="632" t="s">
        <v>3585</v>
      </c>
      <c r="J533" s="632" t="s">
        <v>1276</v>
      </c>
      <c r="K533" s="632" t="s">
        <v>781</v>
      </c>
      <c r="L533" s="633">
        <v>0</v>
      </c>
      <c r="M533" s="633">
        <v>0</v>
      </c>
      <c r="N533" s="632">
        <v>1</v>
      </c>
      <c r="O533" s="700">
        <v>0.5</v>
      </c>
      <c r="P533" s="633"/>
      <c r="Q533" s="656"/>
      <c r="R533" s="632"/>
      <c r="S533" s="656">
        <v>0</v>
      </c>
      <c r="T533" s="700"/>
      <c r="U533" s="682">
        <v>0</v>
      </c>
    </row>
    <row r="534" spans="1:21" ht="14.4" customHeight="1" x14ac:dyDescent="0.3">
      <c r="A534" s="631">
        <v>30</v>
      </c>
      <c r="B534" s="632" t="s">
        <v>533</v>
      </c>
      <c r="C534" s="632">
        <v>89301301</v>
      </c>
      <c r="D534" s="698" t="s">
        <v>3943</v>
      </c>
      <c r="E534" s="699" t="s">
        <v>3036</v>
      </c>
      <c r="F534" s="632" t="s">
        <v>3024</v>
      </c>
      <c r="G534" s="632" t="s">
        <v>3229</v>
      </c>
      <c r="H534" s="632" t="s">
        <v>2102</v>
      </c>
      <c r="I534" s="632" t="s">
        <v>2117</v>
      </c>
      <c r="J534" s="632" t="s">
        <v>2118</v>
      </c>
      <c r="K534" s="632" t="s">
        <v>1265</v>
      </c>
      <c r="L534" s="633">
        <v>0</v>
      </c>
      <c r="M534" s="633">
        <v>0</v>
      </c>
      <c r="N534" s="632">
        <v>1</v>
      </c>
      <c r="O534" s="700">
        <v>0.5</v>
      </c>
      <c r="P534" s="633"/>
      <c r="Q534" s="656"/>
      <c r="R534" s="632"/>
      <c r="S534" s="656">
        <v>0</v>
      </c>
      <c r="T534" s="700"/>
      <c r="U534" s="682">
        <v>0</v>
      </c>
    </row>
    <row r="535" spans="1:21" ht="14.4" customHeight="1" x14ac:dyDescent="0.3">
      <c r="A535" s="631">
        <v>30</v>
      </c>
      <c r="B535" s="632" t="s">
        <v>533</v>
      </c>
      <c r="C535" s="632">
        <v>89301301</v>
      </c>
      <c r="D535" s="698" t="s">
        <v>3943</v>
      </c>
      <c r="E535" s="699" t="s">
        <v>3036</v>
      </c>
      <c r="F535" s="632" t="s">
        <v>3024</v>
      </c>
      <c r="G535" s="632" t="s">
        <v>3229</v>
      </c>
      <c r="H535" s="632" t="s">
        <v>2102</v>
      </c>
      <c r="I535" s="632" t="s">
        <v>3230</v>
      </c>
      <c r="J535" s="632" t="s">
        <v>2473</v>
      </c>
      <c r="K535" s="632" t="s">
        <v>3231</v>
      </c>
      <c r="L535" s="633">
        <v>0</v>
      </c>
      <c r="M535" s="633">
        <v>0</v>
      </c>
      <c r="N535" s="632">
        <v>1</v>
      </c>
      <c r="O535" s="700">
        <v>0.5</v>
      </c>
      <c r="P535" s="633">
        <v>0</v>
      </c>
      <c r="Q535" s="656"/>
      <c r="R535" s="632">
        <v>1</v>
      </c>
      <c r="S535" s="656">
        <v>1</v>
      </c>
      <c r="T535" s="700">
        <v>0.5</v>
      </c>
      <c r="U535" s="682">
        <v>1</v>
      </c>
    </row>
    <row r="536" spans="1:21" ht="14.4" customHeight="1" x14ac:dyDescent="0.3">
      <c r="A536" s="631">
        <v>30</v>
      </c>
      <c r="B536" s="632" t="s">
        <v>533</v>
      </c>
      <c r="C536" s="632">
        <v>89301301</v>
      </c>
      <c r="D536" s="698" t="s">
        <v>3943</v>
      </c>
      <c r="E536" s="699" t="s">
        <v>3036</v>
      </c>
      <c r="F536" s="632" t="s">
        <v>3024</v>
      </c>
      <c r="G536" s="632" t="s">
        <v>3232</v>
      </c>
      <c r="H536" s="632" t="s">
        <v>2102</v>
      </c>
      <c r="I536" s="632" t="s">
        <v>2366</v>
      </c>
      <c r="J536" s="632" t="s">
        <v>2872</v>
      </c>
      <c r="K536" s="632" t="s">
        <v>2873</v>
      </c>
      <c r="L536" s="633">
        <v>156.25</v>
      </c>
      <c r="M536" s="633">
        <v>468.75</v>
      </c>
      <c r="N536" s="632">
        <v>3</v>
      </c>
      <c r="O536" s="700">
        <v>2</v>
      </c>
      <c r="P536" s="633"/>
      <c r="Q536" s="656">
        <v>0</v>
      </c>
      <c r="R536" s="632"/>
      <c r="S536" s="656">
        <v>0</v>
      </c>
      <c r="T536" s="700"/>
      <c r="U536" s="682">
        <v>0</v>
      </c>
    </row>
    <row r="537" spans="1:21" ht="14.4" customHeight="1" x14ac:dyDescent="0.3">
      <c r="A537" s="631">
        <v>30</v>
      </c>
      <c r="B537" s="632" t="s">
        <v>533</v>
      </c>
      <c r="C537" s="632">
        <v>89301301</v>
      </c>
      <c r="D537" s="698" t="s">
        <v>3943</v>
      </c>
      <c r="E537" s="699" t="s">
        <v>3036</v>
      </c>
      <c r="F537" s="632" t="s">
        <v>3025</v>
      </c>
      <c r="G537" s="632" t="s">
        <v>3233</v>
      </c>
      <c r="H537" s="632" t="s">
        <v>534</v>
      </c>
      <c r="I537" s="632" t="s">
        <v>3586</v>
      </c>
      <c r="J537" s="632" t="s">
        <v>3235</v>
      </c>
      <c r="K537" s="632"/>
      <c r="L537" s="633">
        <v>0</v>
      </c>
      <c r="M537" s="633">
        <v>0</v>
      </c>
      <c r="N537" s="632">
        <v>1</v>
      </c>
      <c r="O537" s="700">
        <v>1</v>
      </c>
      <c r="P537" s="633"/>
      <c r="Q537" s="656"/>
      <c r="R537" s="632"/>
      <c r="S537" s="656">
        <v>0</v>
      </c>
      <c r="T537" s="700"/>
      <c r="U537" s="682">
        <v>0</v>
      </c>
    </row>
    <row r="538" spans="1:21" ht="14.4" customHeight="1" x14ac:dyDescent="0.3">
      <c r="A538" s="631">
        <v>30</v>
      </c>
      <c r="B538" s="632" t="s">
        <v>533</v>
      </c>
      <c r="C538" s="632">
        <v>89301301</v>
      </c>
      <c r="D538" s="698" t="s">
        <v>3943</v>
      </c>
      <c r="E538" s="699" t="s">
        <v>3036</v>
      </c>
      <c r="F538" s="632" t="s">
        <v>3025</v>
      </c>
      <c r="G538" s="632" t="s">
        <v>3233</v>
      </c>
      <c r="H538" s="632" t="s">
        <v>534</v>
      </c>
      <c r="I538" s="632" t="s">
        <v>3236</v>
      </c>
      <c r="J538" s="632" t="s">
        <v>3235</v>
      </c>
      <c r="K538" s="632"/>
      <c r="L538" s="633">
        <v>0</v>
      </c>
      <c r="M538" s="633">
        <v>0</v>
      </c>
      <c r="N538" s="632">
        <v>1</v>
      </c>
      <c r="O538" s="700">
        <v>1</v>
      </c>
      <c r="P538" s="633">
        <v>0</v>
      </c>
      <c r="Q538" s="656"/>
      <c r="R538" s="632">
        <v>1</v>
      </c>
      <c r="S538" s="656">
        <v>1</v>
      </c>
      <c r="T538" s="700">
        <v>1</v>
      </c>
      <c r="U538" s="682">
        <v>1</v>
      </c>
    </row>
    <row r="539" spans="1:21" ht="14.4" customHeight="1" x14ac:dyDescent="0.3">
      <c r="A539" s="631">
        <v>30</v>
      </c>
      <c r="B539" s="632" t="s">
        <v>533</v>
      </c>
      <c r="C539" s="632">
        <v>89301301</v>
      </c>
      <c r="D539" s="698" t="s">
        <v>3943</v>
      </c>
      <c r="E539" s="699" t="s">
        <v>3038</v>
      </c>
      <c r="F539" s="632" t="s">
        <v>3024</v>
      </c>
      <c r="G539" s="632" t="s">
        <v>3587</v>
      </c>
      <c r="H539" s="632" t="s">
        <v>2102</v>
      </c>
      <c r="I539" s="632" t="s">
        <v>3588</v>
      </c>
      <c r="J539" s="632" t="s">
        <v>2756</v>
      </c>
      <c r="K539" s="632" t="s">
        <v>3589</v>
      </c>
      <c r="L539" s="633">
        <v>782.22</v>
      </c>
      <c r="M539" s="633">
        <v>782.22</v>
      </c>
      <c r="N539" s="632">
        <v>1</v>
      </c>
      <c r="O539" s="700">
        <v>1</v>
      </c>
      <c r="P539" s="633"/>
      <c r="Q539" s="656">
        <v>0</v>
      </c>
      <c r="R539" s="632"/>
      <c r="S539" s="656">
        <v>0</v>
      </c>
      <c r="T539" s="700"/>
      <c r="U539" s="682">
        <v>0</v>
      </c>
    </row>
    <row r="540" spans="1:21" ht="14.4" customHeight="1" x14ac:dyDescent="0.3">
      <c r="A540" s="631">
        <v>30</v>
      </c>
      <c r="B540" s="632" t="s">
        <v>533</v>
      </c>
      <c r="C540" s="632">
        <v>89301301</v>
      </c>
      <c r="D540" s="698" t="s">
        <v>3943</v>
      </c>
      <c r="E540" s="699" t="s">
        <v>3038</v>
      </c>
      <c r="F540" s="632" t="s">
        <v>3024</v>
      </c>
      <c r="G540" s="632" t="s">
        <v>3079</v>
      </c>
      <c r="H540" s="632" t="s">
        <v>534</v>
      </c>
      <c r="I540" s="632" t="s">
        <v>3085</v>
      </c>
      <c r="J540" s="632" t="s">
        <v>3086</v>
      </c>
      <c r="K540" s="632" t="s">
        <v>3082</v>
      </c>
      <c r="L540" s="633">
        <v>0</v>
      </c>
      <c r="M540" s="633">
        <v>0</v>
      </c>
      <c r="N540" s="632">
        <v>1</v>
      </c>
      <c r="O540" s="700">
        <v>0.5</v>
      </c>
      <c r="P540" s="633"/>
      <c r="Q540" s="656"/>
      <c r="R540" s="632"/>
      <c r="S540" s="656">
        <v>0</v>
      </c>
      <c r="T540" s="700"/>
      <c r="U540" s="682">
        <v>0</v>
      </c>
    </row>
    <row r="541" spans="1:21" ht="14.4" customHeight="1" x14ac:dyDescent="0.3">
      <c r="A541" s="631">
        <v>30</v>
      </c>
      <c r="B541" s="632" t="s">
        <v>533</v>
      </c>
      <c r="C541" s="632">
        <v>89301301</v>
      </c>
      <c r="D541" s="698" t="s">
        <v>3943</v>
      </c>
      <c r="E541" s="699" t="s">
        <v>3038</v>
      </c>
      <c r="F541" s="632" t="s">
        <v>3024</v>
      </c>
      <c r="G541" s="632" t="s">
        <v>3528</v>
      </c>
      <c r="H541" s="632" t="s">
        <v>534</v>
      </c>
      <c r="I541" s="632" t="s">
        <v>1103</v>
      </c>
      <c r="J541" s="632" t="s">
        <v>1104</v>
      </c>
      <c r="K541" s="632" t="s">
        <v>1105</v>
      </c>
      <c r="L541" s="633">
        <v>0</v>
      </c>
      <c r="M541" s="633">
        <v>0</v>
      </c>
      <c r="N541" s="632">
        <v>1</v>
      </c>
      <c r="O541" s="700">
        <v>0.5</v>
      </c>
      <c r="P541" s="633"/>
      <c r="Q541" s="656"/>
      <c r="R541" s="632"/>
      <c r="S541" s="656">
        <v>0</v>
      </c>
      <c r="T541" s="700"/>
      <c r="U541" s="682">
        <v>0</v>
      </c>
    </row>
    <row r="542" spans="1:21" ht="14.4" customHeight="1" x14ac:dyDescent="0.3">
      <c r="A542" s="631">
        <v>30</v>
      </c>
      <c r="B542" s="632" t="s">
        <v>533</v>
      </c>
      <c r="C542" s="632">
        <v>89301301</v>
      </c>
      <c r="D542" s="698" t="s">
        <v>3943</v>
      </c>
      <c r="E542" s="699" t="s">
        <v>3038</v>
      </c>
      <c r="F542" s="632" t="s">
        <v>3024</v>
      </c>
      <c r="G542" s="632" t="s">
        <v>3403</v>
      </c>
      <c r="H542" s="632" t="s">
        <v>534</v>
      </c>
      <c r="I542" s="632" t="s">
        <v>945</v>
      </c>
      <c r="J542" s="632" t="s">
        <v>3407</v>
      </c>
      <c r="K542" s="632" t="s">
        <v>3590</v>
      </c>
      <c r="L542" s="633">
        <v>391.83</v>
      </c>
      <c r="M542" s="633">
        <v>391.83</v>
      </c>
      <c r="N542" s="632">
        <v>1</v>
      </c>
      <c r="O542" s="700">
        <v>0.5</v>
      </c>
      <c r="P542" s="633"/>
      <c r="Q542" s="656">
        <v>0</v>
      </c>
      <c r="R542" s="632"/>
      <c r="S542" s="656">
        <v>0</v>
      </c>
      <c r="T542" s="700"/>
      <c r="U542" s="682">
        <v>0</v>
      </c>
    </row>
    <row r="543" spans="1:21" ht="14.4" customHeight="1" x14ac:dyDescent="0.3">
      <c r="A543" s="631">
        <v>30</v>
      </c>
      <c r="B543" s="632" t="s">
        <v>533</v>
      </c>
      <c r="C543" s="632">
        <v>89301301</v>
      </c>
      <c r="D543" s="698" t="s">
        <v>3943</v>
      </c>
      <c r="E543" s="699" t="s">
        <v>3038</v>
      </c>
      <c r="F543" s="632" t="s">
        <v>3024</v>
      </c>
      <c r="G543" s="632" t="s">
        <v>3173</v>
      </c>
      <c r="H543" s="632" t="s">
        <v>2102</v>
      </c>
      <c r="I543" s="632" t="s">
        <v>2192</v>
      </c>
      <c r="J543" s="632" t="s">
        <v>2104</v>
      </c>
      <c r="K543" s="632" t="s">
        <v>2855</v>
      </c>
      <c r="L543" s="633">
        <v>48.98</v>
      </c>
      <c r="M543" s="633">
        <v>48.98</v>
      </c>
      <c r="N543" s="632">
        <v>1</v>
      </c>
      <c r="O543" s="700">
        <v>0.5</v>
      </c>
      <c r="P543" s="633"/>
      <c r="Q543" s="656">
        <v>0</v>
      </c>
      <c r="R543" s="632"/>
      <c r="S543" s="656">
        <v>0</v>
      </c>
      <c r="T543" s="700"/>
      <c r="U543" s="682">
        <v>0</v>
      </c>
    </row>
    <row r="544" spans="1:21" ht="14.4" customHeight="1" x14ac:dyDescent="0.3">
      <c r="A544" s="631">
        <v>30</v>
      </c>
      <c r="B544" s="632" t="s">
        <v>533</v>
      </c>
      <c r="C544" s="632">
        <v>89301301</v>
      </c>
      <c r="D544" s="698" t="s">
        <v>3943</v>
      </c>
      <c r="E544" s="699" t="s">
        <v>3038</v>
      </c>
      <c r="F544" s="632" t="s">
        <v>3024</v>
      </c>
      <c r="G544" s="632" t="s">
        <v>3193</v>
      </c>
      <c r="H544" s="632" t="s">
        <v>534</v>
      </c>
      <c r="I544" s="632" t="s">
        <v>726</v>
      </c>
      <c r="J544" s="632" t="s">
        <v>727</v>
      </c>
      <c r="K544" s="632" t="s">
        <v>3194</v>
      </c>
      <c r="L544" s="633">
        <v>43.99</v>
      </c>
      <c r="M544" s="633">
        <v>43.99</v>
      </c>
      <c r="N544" s="632">
        <v>1</v>
      </c>
      <c r="O544" s="700">
        <v>0.5</v>
      </c>
      <c r="P544" s="633"/>
      <c r="Q544" s="656">
        <v>0</v>
      </c>
      <c r="R544" s="632"/>
      <c r="S544" s="656">
        <v>0</v>
      </c>
      <c r="T544" s="700"/>
      <c r="U544" s="682">
        <v>0</v>
      </c>
    </row>
    <row r="545" spans="1:21" ht="14.4" customHeight="1" x14ac:dyDescent="0.3">
      <c r="A545" s="631">
        <v>30</v>
      </c>
      <c r="B545" s="632" t="s">
        <v>533</v>
      </c>
      <c r="C545" s="632">
        <v>89301301</v>
      </c>
      <c r="D545" s="698" t="s">
        <v>3943</v>
      </c>
      <c r="E545" s="699" t="s">
        <v>3038</v>
      </c>
      <c r="F545" s="632" t="s">
        <v>3024</v>
      </c>
      <c r="G545" s="632" t="s">
        <v>3209</v>
      </c>
      <c r="H545" s="632" t="s">
        <v>534</v>
      </c>
      <c r="I545" s="632" t="s">
        <v>3210</v>
      </c>
      <c r="J545" s="632" t="s">
        <v>899</v>
      </c>
      <c r="K545" s="632" t="s">
        <v>3211</v>
      </c>
      <c r="L545" s="633">
        <v>0</v>
      </c>
      <c r="M545" s="633">
        <v>0</v>
      </c>
      <c r="N545" s="632">
        <v>1</v>
      </c>
      <c r="O545" s="700">
        <v>0.5</v>
      </c>
      <c r="P545" s="633"/>
      <c r="Q545" s="656"/>
      <c r="R545" s="632"/>
      <c r="S545" s="656">
        <v>0</v>
      </c>
      <c r="T545" s="700"/>
      <c r="U545" s="682">
        <v>0</v>
      </c>
    </row>
    <row r="546" spans="1:21" ht="14.4" customHeight="1" x14ac:dyDescent="0.3">
      <c r="A546" s="631">
        <v>30</v>
      </c>
      <c r="B546" s="632" t="s">
        <v>533</v>
      </c>
      <c r="C546" s="632">
        <v>89301303</v>
      </c>
      <c r="D546" s="698" t="s">
        <v>3944</v>
      </c>
      <c r="E546" s="699" t="s">
        <v>3031</v>
      </c>
      <c r="F546" s="632" t="s">
        <v>3024</v>
      </c>
      <c r="G546" s="632" t="s">
        <v>3591</v>
      </c>
      <c r="H546" s="632" t="s">
        <v>534</v>
      </c>
      <c r="I546" s="632" t="s">
        <v>3592</v>
      </c>
      <c r="J546" s="632" t="s">
        <v>3593</v>
      </c>
      <c r="K546" s="632" t="s">
        <v>3594</v>
      </c>
      <c r="L546" s="633">
        <v>1354.54</v>
      </c>
      <c r="M546" s="633">
        <v>5418.16</v>
      </c>
      <c r="N546" s="632">
        <v>4</v>
      </c>
      <c r="O546" s="700">
        <v>2</v>
      </c>
      <c r="P546" s="633"/>
      <c r="Q546" s="656">
        <v>0</v>
      </c>
      <c r="R546" s="632"/>
      <c r="S546" s="656">
        <v>0</v>
      </c>
      <c r="T546" s="700"/>
      <c r="U546" s="682">
        <v>0</v>
      </c>
    </row>
    <row r="547" spans="1:21" ht="14.4" customHeight="1" x14ac:dyDescent="0.3">
      <c r="A547" s="631">
        <v>30</v>
      </c>
      <c r="B547" s="632" t="s">
        <v>533</v>
      </c>
      <c r="C547" s="632">
        <v>89301303</v>
      </c>
      <c r="D547" s="698" t="s">
        <v>3944</v>
      </c>
      <c r="E547" s="699" t="s">
        <v>3031</v>
      </c>
      <c r="F547" s="632" t="s">
        <v>3024</v>
      </c>
      <c r="G547" s="632" t="s">
        <v>3458</v>
      </c>
      <c r="H547" s="632" t="s">
        <v>534</v>
      </c>
      <c r="I547" s="632" t="s">
        <v>3595</v>
      </c>
      <c r="J547" s="632" t="s">
        <v>3596</v>
      </c>
      <c r="K547" s="632" t="s">
        <v>3597</v>
      </c>
      <c r="L547" s="633">
        <v>418.67</v>
      </c>
      <c r="M547" s="633">
        <v>2512.02</v>
      </c>
      <c r="N547" s="632">
        <v>6</v>
      </c>
      <c r="O547" s="700">
        <v>1.5</v>
      </c>
      <c r="P547" s="633"/>
      <c r="Q547" s="656">
        <v>0</v>
      </c>
      <c r="R547" s="632"/>
      <c r="S547" s="656">
        <v>0</v>
      </c>
      <c r="T547" s="700"/>
      <c r="U547" s="682">
        <v>0</v>
      </c>
    </row>
    <row r="548" spans="1:21" ht="14.4" customHeight="1" x14ac:dyDescent="0.3">
      <c r="A548" s="631">
        <v>30</v>
      </c>
      <c r="B548" s="632" t="s">
        <v>533</v>
      </c>
      <c r="C548" s="632">
        <v>89301303</v>
      </c>
      <c r="D548" s="698" t="s">
        <v>3944</v>
      </c>
      <c r="E548" s="699" t="s">
        <v>3031</v>
      </c>
      <c r="F548" s="632" t="s">
        <v>3024</v>
      </c>
      <c r="G548" s="632" t="s">
        <v>3039</v>
      </c>
      <c r="H548" s="632" t="s">
        <v>534</v>
      </c>
      <c r="I548" s="632" t="s">
        <v>1234</v>
      </c>
      <c r="J548" s="632" t="s">
        <v>1235</v>
      </c>
      <c r="K548" s="632" t="s">
        <v>1236</v>
      </c>
      <c r="L548" s="633">
        <v>95.25</v>
      </c>
      <c r="M548" s="633">
        <v>95.25</v>
      </c>
      <c r="N548" s="632">
        <v>1</v>
      </c>
      <c r="O548" s="700">
        <v>0.5</v>
      </c>
      <c r="P548" s="633"/>
      <c r="Q548" s="656">
        <v>0</v>
      </c>
      <c r="R548" s="632"/>
      <c r="S548" s="656">
        <v>0</v>
      </c>
      <c r="T548" s="700"/>
      <c r="U548" s="682">
        <v>0</v>
      </c>
    </row>
    <row r="549" spans="1:21" ht="14.4" customHeight="1" x14ac:dyDescent="0.3">
      <c r="A549" s="631">
        <v>30</v>
      </c>
      <c r="B549" s="632" t="s">
        <v>533</v>
      </c>
      <c r="C549" s="632">
        <v>89301303</v>
      </c>
      <c r="D549" s="698" t="s">
        <v>3944</v>
      </c>
      <c r="E549" s="699" t="s">
        <v>3031</v>
      </c>
      <c r="F549" s="632" t="s">
        <v>3024</v>
      </c>
      <c r="G549" s="632" t="s">
        <v>3039</v>
      </c>
      <c r="H549" s="632" t="s">
        <v>534</v>
      </c>
      <c r="I549" s="632" t="s">
        <v>671</v>
      </c>
      <c r="J549" s="632" t="s">
        <v>672</v>
      </c>
      <c r="K549" s="632" t="s">
        <v>3040</v>
      </c>
      <c r="L549" s="633">
        <v>85.72</v>
      </c>
      <c r="M549" s="633">
        <v>771.4799999999999</v>
      </c>
      <c r="N549" s="632">
        <v>9</v>
      </c>
      <c r="O549" s="700">
        <v>2</v>
      </c>
      <c r="P549" s="633">
        <v>514.31999999999994</v>
      </c>
      <c r="Q549" s="656">
        <v>0.66666666666666663</v>
      </c>
      <c r="R549" s="632">
        <v>6</v>
      </c>
      <c r="S549" s="656">
        <v>0.66666666666666663</v>
      </c>
      <c r="T549" s="700">
        <v>1</v>
      </c>
      <c r="U549" s="682">
        <v>0.5</v>
      </c>
    </row>
    <row r="550" spans="1:21" ht="14.4" customHeight="1" x14ac:dyDescent="0.3">
      <c r="A550" s="631">
        <v>30</v>
      </c>
      <c r="B550" s="632" t="s">
        <v>533</v>
      </c>
      <c r="C550" s="632">
        <v>89301303</v>
      </c>
      <c r="D550" s="698" t="s">
        <v>3944</v>
      </c>
      <c r="E550" s="699" t="s">
        <v>3031</v>
      </c>
      <c r="F550" s="632" t="s">
        <v>3024</v>
      </c>
      <c r="G550" s="632" t="s">
        <v>3039</v>
      </c>
      <c r="H550" s="632" t="s">
        <v>534</v>
      </c>
      <c r="I550" s="632" t="s">
        <v>3598</v>
      </c>
      <c r="J550" s="632" t="s">
        <v>3042</v>
      </c>
      <c r="K550" s="632" t="s">
        <v>3043</v>
      </c>
      <c r="L550" s="633">
        <v>47.63</v>
      </c>
      <c r="M550" s="633">
        <v>95.26</v>
      </c>
      <c r="N550" s="632">
        <v>2</v>
      </c>
      <c r="O550" s="700">
        <v>0.5</v>
      </c>
      <c r="P550" s="633"/>
      <c r="Q550" s="656">
        <v>0</v>
      </c>
      <c r="R550" s="632"/>
      <c r="S550" s="656">
        <v>0</v>
      </c>
      <c r="T550" s="700"/>
      <c r="U550" s="682">
        <v>0</v>
      </c>
    </row>
    <row r="551" spans="1:21" ht="14.4" customHeight="1" x14ac:dyDescent="0.3">
      <c r="A551" s="631">
        <v>30</v>
      </c>
      <c r="B551" s="632" t="s">
        <v>533</v>
      </c>
      <c r="C551" s="632">
        <v>89301303</v>
      </c>
      <c r="D551" s="698" t="s">
        <v>3944</v>
      </c>
      <c r="E551" s="699" t="s">
        <v>3031</v>
      </c>
      <c r="F551" s="632" t="s">
        <v>3024</v>
      </c>
      <c r="G551" s="632" t="s">
        <v>3044</v>
      </c>
      <c r="H551" s="632" t="s">
        <v>534</v>
      </c>
      <c r="I551" s="632" t="s">
        <v>3599</v>
      </c>
      <c r="J551" s="632" t="s">
        <v>2990</v>
      </c>
      <c r="K551" s="632" t="s">
        <v>3600</v>
      </c>
      <c r="L551" s="633">
        <v>0</v>
      </c>
      <c r="M551" s="633">
        <v>0</v>
      </c>
      <c r="N551" s="632">
        <v>1</v>
      </c>
      <c r="O551" s="700">
        <v>1</v>
      </c>
      <c r="P551" s="633">
        <v>0</v>
      </c>
      <c r="Q551" s="656"/>
      <c r="R551" s="632">
        <v>1</v>
      </c>
      <c r="S551" s="656">
        <v>1</v>
      </c>
      <c r="T551" s="700">
        <v>1</v>
      </c>
      <c r="U551" s="682">
        <v>1</v>
      </c>
    </row>
    <row r="552" spans="1:21" ht="14.4" customHeight="1" x14ac:dyDescent="0.3">
      <c r="A552" s="631">
        <v>30</v>
      </c>
      <c r="B552" s="632" t="s">
        <v>533</v>
      </c>
      <c r="C552" s="632">
        <v>89301303</v>
      </c>
      <c r="D552" s="698" t="s">
        <v>3944</v>
      </c>
      <c r="E552" s="699" t="s">
        <v>3031</v>
      </c>
      <c r="F552" s="632" t="s">
        <v>3024</v>
      </c>
      <c r="G552" s="632" t="s">
        <v>3044</v>
      </c>
      <c r="H552" s="632" t="s">
        <v>2102</v>
      </c>
      <c r="I552" s="632" t="s">
        <v>2260</v>
      </c>
      <c r="J552" s="632" t="s">
        <v>2990</v>
      </c>
      <c r="K552" s="632" t="s">
        <v>2991</v>
      </c>
      <c r="L552" s="633">
        <v>6.98</v>
      </c>
      <c r="M552" s="633">
        <v>27.92</v>
      </c>
      <c r="N552" s="632">
        <v>4</v>
      </c>
      <c r="O552" s="700">
        <v>1</v>
      </c>
      <c r="P552" s="633">
        <v>27.92</v>
      </c>
      <c r="Q552" s="656">
        <v>1</v>
      </c>
      <c r="R552" s="632">
        <v>4</v>
      </c>
      <c r="S552" s="656">
        <v>1</v>
      </c>
      <c r="T552" s="700">
        <v>1</v>
      </c>
      <c r="U552" s="682">
        <v>1</v>
      </c>
    </row>
    <row r="553" spans="1:21" ht="14.4" customHeight="1" x14ac:dyDescent="0.3">
      <c r="A553" s="631">
        <v>30</v>
      </c>
      <c r="B553" s="632" t="s">
        <v>533</v>
      </c>
      <c r="C553" s="632">
        <v>89301303</v>
      </c>
      <c r="D553" s="698" t="s">
        <v>3944</v>
      </c>
      <c r="E553" s="699" t="s">
        <v>3031</v>
      </c>
      <c r="F553" s="632" t="s">
        <v>3024</v>
      </c>
      <c r="G553" s="632" t="s">
        <v>3044</v>
      </c>
      <c r="H553" s="632" t="s">
        <v>2102</v>
      </c>
      <c r="I553" s="632" t="s">
        <v>2423</v>
      </c>
      <c r="J553" s="632" t="s">
        <v>2992</v>
      </c>
      <c r="K553" s="632" t="s">
        <v>2993</v>
      </c>
      <c r="L553" s="633">
        <v>10.73</v>
      </c>
      <c r="M553" s="633">
        <v>32.19</v>
      </c>
      <c r="N553" s="632">
        <v>3</v>
      </c>
      <c r="O553" s="700">
        <v>0.5</v>
      </c>
      <c r="P553" s="633">
        <v>32.19</v>
      </c>
      <c r="Q553" s="656">
        <v>1</v>
      </c>
      <c r="R553" s="632">
        <v>3</v>
      </c>
      <c r="S553" s="656">
        <v>1</v>
      </c>
      <c r="T553" s="700">
        <v>0.5</v>
      </c>
      <c r="U553" s="682">
        <v>1</v>
      </c>
    </row>
    <row r="554" spans="1:21" ht="14.4" customHeight="1" x14ac:dyDescent="0.3">
      <c r="A554" s="631">
        <v>30</v>
      </c>
      <c r="B554" s="632" t="s">
        <v>533</v>
      </c>
      <c r="C554" s="632">
        <v>89301303</v>
      </c>
      <c r="D554" s="698" t="s">
        <v>3944</v>
      </c>
      <c r="E554" s="699" t="s">
        <v>3031</v>
      </c>
      <c r="F554" s="632" t="s">
        <v>3024</v>
      </c>
      <c r="G554" s="632" t="s">
        <v>3044</v>
      </c>
      <c r="H554" s="632" t="s">
        <v>534</v>
      </c>
      <c r="I554" s="632" t="s">
        <v>3601</v>
      </c>
      <c r="J554" s="632" t="s">
        <v>3602</v>
      </c>
      <c r="K554" s="632" t="s">
        <v>2991</v>
      </c>
      <c r="L554" s="633">
        <v>5.37</v>
      </c>
      <c r="M554" s="633">
        <v>21.48</v>
      </c>
      <c r="N554" s="632">
        <v>4</v>
      </c>
      <c r="O554" s="700">
        <v>1.5</v>
      </c>
      <c r="P554" s="633">
        <v>21.48</v>
      </c>
      <c r="Q554" s="656">
        <v>1</v>
      </c>
      <c r="R554" s="632">
        <v>4</v>
      </c>
      <c r="S554" s="656">
        <v>1</v>
      </c>
      <c r="T554" s="700">
        <v>1.5</v>
      </c>
      <c r="U554" s="682">
        <v>1</v>
      </c>
    </row>
    <row r="555" spans="1:21" ht="14.4" customHeight="1" x14ac:dyDescent="0.3">
      <c r="A555" s="631">
        <v>30</v>
      </c>
      <c r="B555" s="632" t="s">
        <v>533</v>
      </c>
      <c r="C555" s="632">
        <v>89301303</v>
      </c>
      <c r="D555" s="698" t="s">
        <v>3944</v>
      </c>
      <c r="E555" s="699" t="s">
        <v>3031</v>
      </c>
      <c r="F555" s="632" t="s">
        <v>3024</v>
      </c>
      <c r="G555" s="632" t="s">
        <v>3045</v>
      </c>
      <c r="H555" s="632" t="s">
        <v>2102</v>
      </c>
      <c r="I555" s="632" t="s">
        <v>2123</v>
      </c>
      <c r="J555" s="632" t="s">
        <v>2124</v>
      </c>
      <c r="K555" s="632" t="s">
        <v>2883</v>
      </c>
      <c r="L555" s="633">
        <v>75.28</v>
      </c>
      <c r="M555" s="633">
        <v>75.28</v>
      </c>
      <c r="N555" s="632">
        <v>1</v>
      </c>
      <c r="O555" s="700">
        <v>1</v>
      </c>
      <c r="P555" s="633">
        <v>75.28</v>
      </c>
      <c r="Q555" s="656">
        <v>1</v>
      </c>
      <c r="R555" s="632">
        <v>1</v>
      </c>
      <c r="S555" s="656">
        <v>1</v>
      </c>
      <c r="T555" s="700">
        <v>1</v>
      </c>
      <c r="U555" s="682">
        <v>1</v>
      </c>
    </row>
    <row r="556" spans="1:21" ht="14.4" customHeight="1" x14ac:dyDescent="0.3">
      <c r="A556" s="631">
        <v>30</v>
      </c>
      <c r="B556" s="632" t="s">
        <v>533</v>
      </c>
      <c r="C556" s="632">
        <v>89301303</v>
      </c>
      <c r="D556" s="698" t="s">
        <v>3944</v>
      </c>
      <c r="E556" s="699" t="s">
        <v>3031</v>
      </c>
      <c r="F556" s="632" t="s">
        <v>3024</v>
      </c>
      <c r="G556" s="632" t="s">
        <v>3046</v>
      </c>
      <c r="H556" s="632" t="s">
        <v>534</v>
      </c>
      <c r="I556" s="632" t="s">
        <v>3048</v>
      </c>
      <c r="J556" s="632" t="s">
        <v>1257</v>
      </c>
      <c r="K556" s="632" t="s">
        <v>1261</v>
      </c>
      <c r="L556" s="633">
        <v>0</v>
      </c>
      <c r="M556" s="633">
        <v>0</v>
      </c>
      <c r="N556" s="632">
        <v>1</v>
      </c>
      <c r="O556" s="700">
        <v>1</v>
      </c>
      <c r="P556" s="633">
        <v>0</v>
      </c>
      <c r="Q556" s="656"/>
      <c r="R556" s="632">
        <v>1</v>
      </c>
      <c r="S556" s="656">
        <v>1</v>
      </c>
      <c r="T556" s="700">
        <v>1</v>
      </c>
      <c r="U556" s="682">
        <v>1</v>
      </c>
    </row>
    <row r="557" spans="1:21" ht="14.4" customHeight="1" x14ac:dyDescent="0.3">
      <c r="A557" s="631">
        <v>30</v>
      </c>
      <c r="B557" s="632" t="s">
        <v>533</v>
      </c>
      <c r="C557" s="632">
        <v>89301303</v>
      </c>
      <c r="D557" s="698" t="s">
        <v>3944</v>
      </c>
      <c r="E557" s="699" t="s">
        <v>3031</v>
      </c>
      <c r="F557" s="632" t="s">
        <v>3024</v>
      </c>
      <c r="G557" s="632" t="s">
        <v>3046</v>
      </c>
      <c r="H557" s="632" t="s">
        <v>534</v>
      </c>
      <c r="I557" s="632" t="s">
        <v>1260</v>
      </c>
      <c r="J557" s="632" t="s">
        <v>1257</v>
      </c>
      <c r="K557" s="632" t="s">
        <v>1261</v>
      </c>
      <c r="L557" s="633">
        <v>60.92</v>
      </c>
      <c r="M557" s="633">
        <v>182.76</v>
      </c>
      <c r="N557" s="632">
        <v>3</v>
      </c>
      <c r="O557" s="700">
        <v>0.5</v>
      </c>
      <c r="P557" s="633"/>
      <c r="Q557" s="656">
        <v>0</v>
      </c>
      <c r="R557" s="632"/>
      <c r="S557" s="656">
        <v>0</v>
      </c>
      <c r="T557" s="700"/>
      <c r="U557" s="682">
        <v>0</v>
      </c>
    </row>
    <row r="558" spans="1:21" ht="14.4" customHeight="1" x14ac:dyDescent="0.3">
      <c r="A558" s="631">
        <v>30</v>
      </c>
      <c r="B558" s="632" t="s">
        <v>533</v>
      </c>
      <c r="C558" s="632">
        <v>89301303</v>
      </c>
      <c r="D558" s="698" t="s">
        <v>3944</v>
      </c>
      <c r="E558" s="699" t="s">
        <v>3031</v>
      </c>
      <c r="F558" s="632" t="s">
        <v>3024</v>
      </c>
      <c r="G558" s="632" t="s">
        <v>3046</v>
      </c>
      <c r="H558" s="632" t="s">
        <v>534</v>
      </c>
      <c r="I558" s="632" t="s">
        <v>3603</v>
      </c>
      <c r="J558" s="632" t="s">
        <v>1257</v>
      </c>
      <c r="K558" s="632" t="s">
        <v>3604</v>
      </c>
      <c r="L558" s="633">
        <v>0</v>
      </c>
      <c r="M558" s="633">
        <v>0</v>
      </c>
      <c r="N558" s="632">
        <v>2</v>
      </c>
      <c r="O558" s="700">
        <v>1.5</v>
      </c>
      <c r="P558" s="633"/>
      <c r="Q558" s="656"/>
      <c r="R558" s="632"/>
      <c r="S558" s="656">
        <v>0</v>
      </c>
      <c r="T558" s="700"/>
      <c r="U558" s="682">
        <v>0</v>
      </c>
    </row>
    <row r="559" spans="1:21" ht="14.4" customHeight="1" x14ac:dyDescent="0.3">
      <c r="A559" s="631">
        <v>30</v>
      </c>
      <c r="B559" s="632" t="s">
        <v>533</v>
      </c>
      <c r="C559" s="632">
        <v>89301303</v>
      </c>
      <c r="D559" s="698" t="s">
        <v>3944</v>
      </c>
      <c r="E559" s="699" t="s">
        <v>3031</v>
      </c>
      <c r="F559" s="632" t="s">
        <v>3024</v>
      </c>
      <c r="G559" s="632" t="s">
        <v>3046</v>
      </c>
      <c r="H559" s="632" t="s">
        <v>534</v>
      </c>
      <c r="I559" s="632" t="s">
        <v>3605</v>
      </c>
      <c r="J559" s="632" t="s">
        <v>3606</v>
      </c>
      <c r="K559" s="632" t="s">
        <v>3607</v>
      </c>
      <c r="L559" s="633">
        <v>243.72</v>
      </c>
      <c r="M559" s="633">
        <v>243.72</v>
      </c>
      <c r="N559" s="632">
        <v>1</v>
      </c>
      <c r="O559" s="700">
        <v>0.5</v>
      </c>
      <c r="P559" s="633"/>
      <c r="Q559" s="656">
        <v>0</v>
      </c>
      <c r="R559" s="632"/>
      <c r="S559" s="656">
        <v>0</v>
      </c>
      <c r="T559" s="700"/>
      <c r="U559" s="682">
        <v>0</v>
      </c>
    </row>
    <row r="560" spans="1:21" ht="14.4" customHeight="1" x14ac:dyDescent="0.3">
      <c r="A560" s="631">
        <v>30</v>
      </c>
      <c r="B560" s="632" t="s">
        <v>533</v>
      </c>
      <c r="C560" s="632">
        <v>89301303</v>
      </c>
      <c r="D560" s="698" t="s">
        <v>3944</v>
      </c>
      <c r="E560" s="699" t="s">
        <v>3031</v>
      </c>
      <c r="F560" s="632" t="s">
        <v>3024</v>
      </c>
      <c r="G560" s="632" t="s">
        <v>3049</v>
      </c>
      <c r="H560" s="632" t="s">
        <v>2102</v>
      </c>
      <c r="I560" s="632" t="s">
        <v>2654</v>
      </c>
      <c r="J560" s="632" t="s">
        <v>2930</v>
      </c>
      <c r="K560" s="632" t="s">
        <v>2931</v>
      </c>
      <c r="L560" s="633">
        <v>333.31</v>
      </c>
      <c r="M560" s="633">
        <v>999.93000000000006</v>
      </c>
      <c r="N560" s="632">
        <v>3</v>
      </c>
      <c r="O560" s="700">
        <v>2</v>
      </c>
      <c r="P560" s="633">
        <v>999.93000000000006</v>
      </c>
      <c r="Q560" s="656">
        <v>1</v>
      </c>
      <c r="R560" s="632">
        <v>3</v>
      </c>
      <c r="S560" s="656">
        <v>1</v>
      </c>
      <c r="T560" s="700">
        <v>2</v>
      </c>
      <c r="U560" s="682">
        <v>1</v>
      </c>
    </row>
    <row r="561" spans="1:21" ht="14.4" customHeight="1" x14ac:dyDescent="0.3">
      <c r="A561" s="631">
        <v>30</v>
      </c>
      <c r="B561" s="632" t="s">
        <v>533</v>
      </c>
      <c r="C561" s="632">
        <v>89301303</v>
      </c>
      <c r="D561" s="698" t="s">
        <v>3944</v>
      </c>
      <c r="E561" s="699" t="s">
        <v>3031</v>
      </c>
      <c r="F561" s="632" t="s">
        <v>3024</v>
      </c>
      <c r="G561" s="632" t="s">
        <v>3608</v>
      </c>
      <c r="H561" s="632" t="s">
        <v>534</v>
      </c>
      <c r="I561" s="632" t="s">
        <v>3609</v>
      </c>
      <c r="J561" s="632" t="s">
        <v>1382</v>
      </c>
      <c r="K561" s="632" t="s">
        <v>3610</v>
      </c>
      <c r="L561" s="633">
        <v>0</v>
      </c>
      <c r="M561" s="633">
        <v>0</v>
      </c>
      <c r="N561" s="632">
        <v>3</v>
      </c>
      <c r="O561" s="700">
        <v>0.5</v>
      </c>
      <c r="P561" s="633">
        <v>0</v>
      </c>
      <c r="Q561" s="656"/>
      <c r="R561" s="632">
        <v>3</v>
      </c>
      <c r="S561" s="656">
        <v>1</v>
      </c>
      <c r="T561" s="700">
        <v>0.5</v>
      </c>
      <c r="U561" s="682">
        <v>1</v>
      </c>
    </row>
    <row r="562" spans="1:21" ht="14.4" customHeight="1" x14ac:dyDescent="0.3">
      <c r="A562" s="631">
        <v>30</v>
      </c>
      <c r="B562" s="632" t="s">
        <v>533</v>
      </c>
      <c r="C562" s="632">
        <v>89301303</v>
      </c>
      <c r="D562" s="698" t="s">
        <v>3944</v>
      </c>
      <c r="E562" s="699" t="s">
        <v>3031</v>
      </c>
      <c r="F562" s="632" t="s">
        <v>3024</v>
      </c>
      <c r="G562" s="632" t="s">
        <v>3608</v>
      </c>
      <c r="H562" s="632" t="s">
        <v>534</v>
      </c>
      <c r="I562" s="632" t="s">
        <v>1381</v>
      </c>
      <c r="J562" s="632" t="s">
        <v>1382</v>
      </c>
      <c r="K562" s="632" t="s">
        <v>3611</v>
      </c>
      <c r="L562" s="633">
        <v>317.26</v>
      </c>
      <c r="M562" s="633">
        <v>1269.04</v>
      </c>
      <c r="N562" s="632">
        <v>4</v>
      </c>
      <c r="O562" s="700">
        <v>2</v>
      </c>
      <c r="P562" s="633">
        <v>951.78</v>
      </c>
      <c r="Q562" s="656">
        <v>0.75</v>
      </c>
      <c r="R562" s="632">
        <v>3</v>
      </c>
      <c r="S562" s="656">
        <v>0.75</v>
      </c>
      <c r="T562" s="700">
        <v>1</v>
      </c>
      <c r="U562" s="682">
        <v>0.5</v>
      </c>
    </row>
    <row r="563" spans="1:21" ht="14.4" customHeight="1" x14ac:dyDescent="0.3">
      <c r="A563" s="631">
        <v>30</v>
      </c>
      <c r="B563" s="632" t="s">
        <v>533</v>
      </c>
      <c r="C563" s="632">
        <v>89301303</v>
      </c>
      <c r="D563" s="698" t="s">
        <v>3944</v>
      </c>
      <c r="E563" s="699" t="s">
        <v>3031</v>
      </c>
      <c r="F563" s="632" t="s">
        <v>3024</v>
      </c>
      <c r="G563" s="632" t="s">
        <v>3050</v>
      </c>
      <c r="H563" s="632" t="s">
        <v>2102</v>
      </c>
      <c r="I563" s="632" t="s">
        <v>3612</v>
      </c>
      <c r="J563" s="632" t="s">
        <v>3349</v>
      </c>
      <c r="K563" s="632" t="s">
        <v>3496</v>
      </c>
      <c r="L563" s="633">
        <v>605.65</v>
      </c>
      <c r="M563" s="633">
        <v>605.65</v>
      </c>
      <c r="N563" s="632">
        <v>1</v>
      </c>
      <c r="O563" s="700">
        <v>0.5</v>
      </c>
      <c r="P563" s="633"/>
      <c r="Q563" s="656">
        <v>0</v>
      </c>
      <c r="R563" s="632"/>
      <c r="S563" s="656">
        <v>0</v>
      </c>
      <c r="T563" s="700"/>
      <c r="U563" s="682">
        <v>0</v>
      </c>
    </row>
    <row r="564" spans="1:21" ht="14.4" customHeight="1" x14ac:dyDescent="0.3">
      <c r="A564" s="631">
        <v>30</v>
      </c>
      <c r="B564" s="632" t="s">
        <v>533</v>
      </c>
      <c r="C564" s="632">
        <v>89301303</v>
      </c>
      <c r="D564" s="698" t="s">
        <v>3944</v>
      </c>
      <c r="E564" s="699" t="s">
        <v>3031</v>
      </c>
      <c r="F564" s="632" t="s">
        <v>3024</v>
      </c>
      <c r="G564" s="632" t="s">
        <v>3050</v>
      </c>
      <c r="H564" s="632" t="s">
        <v>2102</v>
      </c>
      <c r="I564" s="632" t="s">
        <v>2266</v>
      </c>
      <c r="J564" s="632" t="s">
        <v>2392</v>
      </c>
      <c r="K564" s="632" t="s">
        <v>1020</v>
      </c>
      <c r="L564" s="633">
        <v>65.3</v>
      </c>
      <c r="M564" s="633">
        <v>326.5</v>
      </c>
      <c r="N564" s="632">
        <v>5</v>
      </c>
      <c r="O564" s="700">
        <v>1.5</v>
      </c>
      <c r="P564" s="633"/>
      <c r="Q564" s="656">
        <v>0</v>
      </c>
      <c r="R564" s="632"/>
      <c r="S564" s="656">
        <v>0</v>
      </c>
      <c r="T564" s="700"/>
      <c r="U564" s="682">
        <v>0</v>
      </c>
    </row>
    <row r="565" spans="1:21" ht="14.4" customHeight="1" x14ac:dyDescent="0.3">
      <c r="A565" s="631">
        <v>30</v>
      </c>
      <c r="B565" s="632" t="s">
        <v>533</v>
      </c>
      <c r="C565" s="632">
        <v>89301303</v>
      </c>
      <c r="D565" s="698" t="s">
        <v>3944</v>
      </c>
      <c r="E565" s="699" t="s">
        <v>3031</v>
      </c>
      <c r="F565" s="632" t="s">
        <v>3024</v>
      </c>
      <c r="G565" s="632" t="s">
        <v>3050</v>
      </c>
      <c r="H565" s="632" t="s">
        <v>2102</v>
      </c>
      <c r="I565" s="632" t="s">
        <v>2269</v>
      </c>
      <c r="J565" s="632" t="s">
        <v>2274</v>
      </c>
      <c r="K565" s="632" t="s">
        <v>1194</v>
      </c>
      <c r="L565" s="633">
        <v>130.59</v>
      </c>
      <c r="M565" s="633">
        <v>3917.7</v>
      </c>
      <c r="N565" s="632">
        <v>30</v>
      </c>
      <c r="O565" s="700">
        <v>7</v>
      </c>
      <c r="P565" s="633">
        <v>1175.31</v>
      </c>
      <c r="Q565" s="656">
        <v>0.3</v>
      </c>
      <c r="R565" s="632">
        <v>9</v>
      </c>
      <c r="S565" s="656">
        <v>0.3</v>
      </c>
      <c r="T565" s="700">
        <v>2</v>
      </c>
      <c r="U565" s="682">
        <v>0.2857142857142857</v>
      </c>
    </row>
    <row r="566" spans="1:21" ht="14.4" customHeight="1" x14ac:dyDescent="0.3">
      <c r="A566" s="631">
        <v>30</v>
      </c>
      <c r="B566" s="632" t="s">
        <v>533</v>
      </c>
      <c r="C566" s="632">
        <v>89301303</v>
      </c>
      <c r="D566" s="698" t="s">
        <v>3944</v>
      </c>
      <c r="E566" s="699" t="s">
        <v>3031</v>
      </c>
      <c r="F566" s="632" t="s">
        <v>3024</v>
      </c>
      <c r="G566" s="632" t="s">
        <v>3050</v>
      </c>
      <c r="H566" s="632" t="s">
        <v>2102</v>
      </c>
      <c r="I566" s="632" t="s">
        <v>2359</v>
      </c>
      <c r="J566" s="632" t="s">
        <v>2363</v>
      </c>
      <c r="K566" s="632" t="s">
        <v>2914</v>
      </c>
      <c r="L566" s="633">
        <v>201.88</v>
      </c>
      <c r="M566" s="633">
        <v>2220.6800000000003</v>
      </c>
      <c r="N566" s="632">
        <v>11</v>
      </c>
      <c r="O566" s="700">
        <v>3</v>
      </c>
      <c r="P566" s="633">
        <v>1816.92</v>
      </c>
      <c r="Q566" s="656">
        <v>0.81818181818181812</v>
      </c>
      <c r="R566" s="632">
        <v>9</v>
      </c>
      <c r="S566" s="656">
        <v>0.81818181818181823</v>
      </c>
      <c r="T566" s="700">
        <v>2.5</v>
      </c>
      <c r="U566" s="682">
        <v>0.83333333333333337</v>
      </c>
    </row>
    <row r="567" spans="1:21" ht="14.4" customHeight="1" x14ac:dyDescent="0.3">
      <c r="A567" s="631">
        <v>30</v>
      </c>
      <c r="B567" s="632" t="s">
        <v>533</v>
      </c>
      <c r="C567" s="632">
        <v>89301303</v>
      </c>
      <c r="D567" s="698" t="s">
        <v>3944</v>
      </c>
      <c r="E567" s="699" t="s">
        <v>3031</v>
      </c>
      <c r="F567" s="632" t="s">
        <v>3024</v>
      </c>
      <c r="G567" s="632" t="s">
        <v>3056</v>
      </c>
      <c r="H567" s="632" t="s">
        <v>2102</v>
      </c>
      <c r="I567" s="632" t="s">
        <v>2199</v>
      </c>
      <c r="J567" s="632" t="s">
        <v>2200</v>
      </c>
      <c r="K567" s="632" t="s">
        <v>2201</v>
      </c>
      <c r="L567" s="633">
        <v>41.89</v>
      </c>
      <c r="M567" s="633">
        <v>586.46</v>
      </c>
      <c r="N567" s="632">
        <v>14</v>
      </c>
      <c r="O567" s="700">
        <v>3</v>
      </c>
      <c r="P567" s="633">
        <v>209.45</v>
      </c>
      <c r="Q567" s="656">
        <v>0.3571428571428571</v>
      </c>
      <c r="R567" s="632">
        <v>5</v>
      </c>
      <c r="S567" s="656">
        <v>0.35714285714285715</v>
      </c>
      <c r="T567" s="700">
        <v>1.5</v>
      </c>
      <c r="U567" s="682">
        <v>0.5</v>
      </c>
    </row>
    <row r="568" spans="1:21" ht="14.4" customHeight="1" x14ac:dyDescent="0.3">
      <c r="A568" s="631">
        <v>30</v>
      </c>
      <c r="B568" s="632" t="s">
        <v>533</v>
      </c>
      <c r="C568" s="632">
        <v>89301303</v>
      </c>
      <c r="D568" s="698" t="s">
        <v>3944</v>
      </c>
      <c r="E568" s="699" t="s">
        <v>3031</v>
      </c>
      <c r="F568" s="632" t="s">
        <v>3024</v>
      </c>
      <c r="G568" s="632" t="s">
        <v>3060</v>
      </c>
      <c r="H568" s="632" t="s">
        <v>534</v>
      </c>
      <c r="I568" s="632" t="s">
        <v>3558</v>
      </c>
      <c r="J568" s="632" t="s">
        <v>3062</v>
      </c>
      <c r="K568" s="632" t="s">
        <v>3559</v>
      </c>
      <c r="L568" s="633">
        <v>31.43</v>
      </c>
      <c r="M568" s="633">
        <v>188.57999999999998</v>
      </c>
      <c r="N568" s="632">
        <v>6</v>
      </c>
      <c r="O568" s="700">
        <v>1.5</v>
      </c>
      <c r="P568" s="633">
        <v>94.289999999999992</v>
      </c>
      <c r="Q568" s="656">
        <v>0.5</v>
      </c>
      <c r="R568" s="632">
        <v>3</v>
      </c>
      <c r="S568" s="656">
        <v>0.5</v>
      </c>
      <c r="T568" s="700">
        <v>1</v>
      </c>
      <c r="U568" s="682">
        <v>0.66666666666666663</v>
      </c>
    </row>
    <row r="569" spans="1:21" ht="14.4" customHeight="1" x14ac:dyDescent="0.3">
      <c r="A569" s="631">
        <v>30</v>
      </c>
      <c r="B569" s="632" t="s">
        <v>533</v>
      </c>
      <c r="C569" s="632">
        <v>89301303</v>
      </c>
      <c r="D569" s="698" t="s">
        <v>3944</v>
      </c>
      <c r="E569" s="699" t="s">
        <v>3031</v>
      </c>
      <c r="F569" s="632" t="s">
        <v>3024</v>
      </c>
      <c r="G569" s="632" t="s">
        <v>3060</v>
      </c>
      <c r="H569" s="632" t="s">
        <v>534</v>
      </c>
      <c r="I569" s="632" t="s">
        <v>3061</v>
      </c>
      <c r="J569" s="632" t="s">
        <v>3062</v>
      </c>
      <c r="K569" s="632" t="s">
        <v>3063</v>
      </c>
      <c r="L569" s="633">
        <v>0</v>
      </c>
      <c r="M569" s="633">
        <v>0</v>
      </c>
      <c r="N569" s="632">
        <v>2</v>
      </c>
      <c r="O569" s="700">
        <v>1</v>
      </c>
      <c r="P569" s="633"/>
      <c r="Q569" s="656"/>
      <c r="R569" s="632"/>
      <c r="S569" s="656">
        <v>0</v>
      </c>
      <c r="T569" s="700"/>
      <c r="U569" s="682">
        <v>0</v>
      </c>
    </row>
    <row r="570" spans="1:21" ht="14.4" customHeight="1" x14ac:dyDescent="0.3">
      <c r="A570" s="631">
        <v>30</v>
      </c>
      <c r="B570" s="632" t="s">
        <v>533</v>
      </c>
      <c r="C570" s="632">
        <v>89301303</v>
      </c>
      <c r="D570" s="698" t="s">
        <v>3944</v>
      </c>
      <c r="E570" s="699" t="s">
        <v>3031</v>
      </c>
      <c r="F570" s="632" t="s">
        <v>3024</v>
      </c>
      <c r="G570" s="632" t="s">
        <v>3060</v>
      </c>
      <c r="H570" s="632" t="s">
        <v>2102</v>
      </c>
      <c r="I570" s="632" t="s">
        <v>2186</v>
      </c>
      <c r="J570" s="632" t="s">
        <v>2187</v>
      </c>
      <c r="K570" s="632" t="s">
        <v>1181</v>
      </c>
      <c r="L570" s="633">
        <v>44.89</v>
      </c>
      <c r="M570" s="633">
        <v>404.01000000000005</v>
      </c>
      <c r="N570" s="632">
        <v>9</v>
      </c>
      <c r="O570" s="700">
        <v>2</v>
      </c>
      <c r="P570" s="633">
        <v>134.67000000000002</v>
      </c>
      <c r="Q570" s="656">
        <v>0.33333333333333331</v>
      </c>
      <c r="R570" s="632">
        <v>3</v>
      </c>
      <c r="S570" s="656">
        <v>0.33333333333333331</v>
      </c>
      <c r="T570" s="700">
        <v>0.5</v>
      </c>
      <c r="U570" s="682">
        <v>0.25</v>
      </c>
    </row>
    <row r="571" spans="1:21" ht="14.4" customHeight="1" x14ac:dyDescent="0.3">
      <c r="A571" s="631">
        <v>30</v>
      </c>
      <c r="B571" s="632" t="s">
        <v>533</v>
      </c>
      <c r="C571" s="632">
        <v>89301303</v>
      </c>
      <c r="D571" s="698" t="s">
        <v>3944</v>
      </c>
      <c r="E571" s="699" t="s">
        <v>3031</v>
      </c>
      <c r="F571" s="632" t="s">
        <v>3024</v>
      </c>
      <c r="G571" s="632" t="s">
        <v>3060</v>
      </c>
      <c r="H571" s="632" t="s">
        <v>534</v>
      </c>
      <c r="I571" s="632" t="s">
        <v>3613</v>
      </c>
      <c r="J571" s="632" t="s">
        <v>3614</v>
      </c>
      <c r="K571" s="632" t="s">
        <v>1181</v>
      </c>
      <c r="L571" s="633">
        <v>44.89</v>
      </c>
      <c r="M571" s="633">
        <v>179.56</v>
      </c>
      <c r="N571" s="632">
        <v>4</v>
      </c>
      <c r="O571" s="700">
        <v>2</v>
      </c>
      <c r="P571" s="633">
        <v>179.56</v>
      </c>
      <c r="Q571" s="656">
        <v>1</v>
      </c>
      <c r="R571" s="632">
        <v>4</v>
      </c>
      <c r="S571" s="656">
        <v>1</v>
      </c>
      <c r="T571" s="700">
        <v>2</v>
      </c>
      <c r="U571" s="682">
        <v>1</v>
      </c>
    </row>
    <row r="572" spans="1:21" ht="14.4" customHeight="1" x14ac:dyDescent="0.3">
      <c r="A572" s="631">
        <v>30</v>
      </c>
      <c r="B572" s="632" t="s">
        <v>533</v>
      </c>
      <c r="C572" s="632">
        <v>89301303</v>
      </c>
      <c r="D572" s="698" t="s">
        <v>3944</v>
      </c>
      <c r="E572" s="699" t="s">
        <v>3031</v>
      </c>
      <c r="F572" s="632" t="s">
        <v>3024</v>
      </c>
      <c r="G572" s="632" t="s">
        <v>3615</v>
      </c>
      <c r="H572" s="632" t="s">
        <v>534</v>
      </c>
      <c r="I572" s="632" t="s">
        <v>1056</v>
      </c>
      <c r="J572" s="632" t="s">
        <v>1057</v>
      </c>
      <c r="K572" s="632" t="s">
        <v>1058</v>
      </c>
      <c r="L572" s="633">
        <v>105.83</v>
      </c>
      <c r="M572" s="633">
        <v>317.49</v>
      </c>
      <c r="N572" s="632">
        <v>3</v>
      </c>
      <c r="O572" s="700">
        <v>0.5</v>
      </c>
      <c r="P572" s="633"/>
      <c r="Q572" s="656">
        <v>0</v>
      </c>
      <c r="R572" s="632"/>
      <c r="S572" s="656">
        <v>0</v>
      </c>
      <c r="T572" s="700"/>
      <c r="U572" s="682">
        <v>0</v>
      </c>
    </row>
    <row r="573" spans="1:21" ht="14.4" customHeight="1" x14ac:dyDescent="0.3">
      <c r="A573" s="631">
        <v>30</v>
      </c>
      <c r="B573" s="632" t="s">
        <v>533</v>
      </c>
      <c r="C573" s="632">
        <v>89301303</v>
      </c>
      <c r="D573" s="698" t="s">
        <v>3944</v>
      </c>
      <c r="E573" s="699" t="s">
        <v>3031</v>
      </c>
      <c r="F573" s="632" t="s">
        <v>3024</v>
      </c>
      <c r="G573" s="632" t="s">
        <v>3615</v>
      </c>
      <c r="H573" s="632" t="s">
        <v>534</v>
      </c>
      <c r="I573" s="632" t="s">
        <v>3616</v>
      </c>
      <c r="J573" s="632" t="s">
        <v>3617</v>
      </c>
      <c r="K573" s="632" t="s">
        <v>1058</v>
      </c>
      <c r="L573" s="633">
        <v>120.95</v>
      </c>
      <c r="M573" s="633">
        <v>120.95</v>
      </c>
      <c r="N573" s="632">
        <v>1</v>
      </c>
      <c r="O573" s="700">
        <v>1</v>
      </c>
      <c r="P573" s="633"/>
      <c r="Q573" s="656">
        <v>0</v>
      </c>
      <c r="R573" s="632"/>
      <c r="S573" s="656">
        <v>0</v>
      </c>
      <c r="T573" s="700"/>
      <c r="U573" s="682">
        <v>0</v>
      </c>
    </row>
    <row r="574" spans="1:21" ht="14.4" customHeight="1" x14ac:dyDescent="0.3">
      <c r="A574" s="631">
        <v>30</v>
      </c>
      <c r="B574" s="632" t="s">
        <v>533</v>
      </c>
      <c r="C574" s="632">
        <v>89301303</v>
      </c>
      <c r="D574" s="698" t="s">
        <v>3944</v>
      </c>
      <c r="E574" s="699" t="s">
        <v>3031</v>
      </c>
      <c r="F574" s="632" t="s">
        <v>3024</v>
      </c>
      <c r="G574" s="632" t="s">
        <v>3615</v>
      </c>
      <c r="H574" s="632" t="s">
        <v>534</v>
      </c>
      <c r="I574" s="632" t="s">
        <v>3618</v>
      </c>
      <c r="J574" s="632" t="s">
        <v>1057</v>
      </c>
      <c r="K574" s="632" t="s">
        <v>2491</v>
      </c>
      <c r="L574" s="633">
        <v>0</v>
      </c>
      <c r="M574" s="633">
        <v>0</v>
      </c>
      <c r="N574" s="632">
        <v>1</v>
      </c>
      <c r="O574" s="700">
        <v>0.5</v>
      </c>
      <c r="P574" s="633"/>
      <c r="Q574" s="656"/>
      <c r="R574" s="632"/>
      <c r="S574" s="656">
        <v>0</v>
      </c>
      <c r="T574" s="700"/>
      <c r="U574" s="682">
        <v>0</v>
      </c>
    </row>
    <row r="575" spans="1:21" ht="14.4" customHeight="1" x14ac:dyDescent="0.3">
      <c r="A575" s="631">
        <v>30</v>
      </c>
      <c r="B575" s="632" t="s">
        <v>533</v>
      </c>
      <c r="C575" s="632">
        <v>89301303</v>
      </c>
      <c r="D575" s="698" t="s">
        <v>3944</v>
      </c>
      <c r="E575" s="699" t="s">
        <v>3031</v>
      </c>
      <c r="F575" s="632" t="s">
        <v>3024</v>
      </c>
      <c r="G575" s="632" t="s">
        <v>3615</v>
      </c>
      <c r="H575" s="632" t="s">
        <v>534</v>
      </c>
      <c r="I575" s="632" t="s">
        <v>1525</v>
      </c>
      <c r="J575" s="632" t="s">
        <v>1526</v>
      </c>
      <c r="K575" s="632" t="s">
        <v>1058</v>
      </c>
      <c r="L575" s="633">
        <v>126.1</v>
      </c>
      <c r="M575" s="633">
        <v>126.1</v>
      </c>
      <c r="N575" s="632">
        <v>1</v>
      </c>
      <c r="O575" s="700">
        <v>1</v>
      </c>
      <c r="P575" s="633"/>
      <c r="Q575" s="656">
        <v>0</v>
      </c>
      <c r="R575" s="632"/>
      <c r="S575" s="656">
        <v>0</v>
      </c>
      <c r="T575" s="700"/>
      <c r="U575" s="682">
        <v>0</v>
      </c>
    </row>
    <row r="576" spans="1:21" ht="14.4" customHeight="1" x14ac:dyDescent="0.3">
      <c r="A576" s="631">
        <v>30</v>
      </c>
      <c r="B576" s="632" t="s">
        <v>533</v>
      </c>
      <c r="C576" s="632">
        <v>89301303</v>
      </c>
      <c r="D576" s="698" t="s">
        <v>3944</v>
      </c>
      <c r="E576" s="699" t="s">
        <v>3031</v>
      </c>
      <c r="F576" s="632" t="s">
        <v>3024</v>
      </c>
      <c r="G576" s="632" t="s">
        <v>3619</v>
      </c>
      <c r="H576" s="632" t="s">
        <v>534</v>
      </c>
      <c r="I576" s="632" t="s">
        <v>1068</v>
      </c>
      <c r="J576" s="632" t="s">
        <v>3620</v>
      </c>
      <c r="K576" s="632" t="s">
        <v>3621</v>
      </c>
      <c r="L576" s="633">
        <v>0</v>
      </c>
      <c r="M576" s="633">
        <v>0</v>
      </c>
      <c r="N576" s="632">
        <v>4</v>
      </c>
      <c r="O576" s="700">
        <v>2</v>
      </c>
      <c r="P576" s="633">
        <v>0</v>
      </c>
      <c r="Q576" s="656"/>
      <c r="R576" s="632">
        <v>2</v>
      </c>
      <c r="S576" s="656">
        <v>0.5</v>
      </c>
      <c r="T576" s="700">
        <v>1</v>
      </c>
      <c r="U576" s="682">
        <v>0.5</v>
      </c>
    </row>
    <row r="577" spans="1:21" ht="14.4" customHeight="1" x14ac:dyDescent="0.3">
      <c r="A577" s="631">
        <v>30</v>
      </c>
      <c r="B577" s="632" t="s">
        <v>533</v>
      </c>
      <c r="C577" s="632">
        <v>89301303</v>
      </c>
      <c r="D577" s="698" t="s">
        <v>3944</v>
      </c>
      <c r="E577" s="699" t="s">
        <v>3031</v>
      </c>
      <c r="F577" s="632" t="s">
        <v>3024</v>
      </c>
      <c r="G577" s="632" t="s">
        <v>3619</v>
      </c>
      <c r="H577" s="632" t="s">
        <v>534</v>
      </c>
      <c r="I577" s="632" t="s">
        <v>3622</v>
      </c>
      <c r="J577" s="632" t="s">
        <v>3620</v>
      </c>
      <c r="K577" s="632" t="s">
        <v>3621</v>
      </c>
      <c r="L577" s="633">
        <v>0</v>
      </c>
      <c r="M577" s="633">
        <v>0</v>
      </c>
      <c r="N577" s="632">
        <v>1</v>
      </c>
      <c r="O577" s="700">
        <v>1</v>
      </c>
      <c r="P577" s="633"/>
      <c r="Q577" s="656"/>
      <c r="R577" s="632"/>
      <c r="S577" s="656">
        <v>0</v>
      </c>
      <c r="T577" s="700"/>
      <c r="U577" s="682">
        <v>0</v>
      </c>
    </row>
    <row r="578" spans="1:21" ht="14.4" customHeight="1" x14ac:dyDescent="0.3">
      <c r="A578" s="631">
        <v>30</v>
      </c>
      <c r="B578" s="632" t="s">
        <v>533</v>
      </c>
      <c r="C578" s="632">
        <v>89301303</v>
      </c>
      <c r="D578" s="698" t="s">
        <v>3944</v>
      </c>
      <c r="E578" s="699" t="s">
        <v>3031</v>
      </c>
      <c r="F578" s="632" t="s">
        <v>3024</v>
      </c>
      <c r="G578" s="632" t="s">
        <v>3619</v>
      </c>
      <c r="H578" s="632" t="s">
        <v>534</v>
      </c>
      <c r="I578" s="632" t="s">
        <v>3623</v>
      </c>
      <c r="J578" s="632" t="s">
        <v>3624</v>
      </c>
      <c r="K578" s="632" t="s">
        <v>2302</v>
      </c>
      <c r="L578" s="633">
        <v>0</v>
      </c>
      <c r="M578" s="633">
        <v>0</v>
      </c>
      <c r="N578" s="632">
        <v>3</v>
      </c>
      <c r="O578" s="700">
        <v>1</v>
      </c>
      <c r="P578" s="633"/>
      <c r="Q578" s="656"/>
      <c r="R578" s="632"/>
      <c r="S578" s="656">
        <v>0</v>
      </c>
      <c r="T578" s="700"/>
      <c r="U578" s="682">
        <v>0</v>
      </c>
    </row>
    <row r="579" spans="1:21" ht="14.4" customHeight="1" x14ac:dyDescent="0.3">
      <c r="A579" s="631">
        <v>30</v>
      </c>
      <c r="B579" s="632" t="s">
        <v>533</v>
      </c>
      <c r="C579" s="632">
        <v>89301303</v>
      </c>
      <c r="D579" s="698" t="s">
        <v>3944</v>
      </c>
      <c r="E579" s="699" t="s">
        <v>3031</v>
      </c>
      <c r="F579" s="632" t="s">
        <v>3024</v>
      </c>
      <c r="G579" s="632" t="s">
        <v>3068</v>
      </c>
      <c r="H579" s="632" t="s">
        <v>2102</v>
      </c>
      <c r="I579" s="632" t="s">
        <v>2113</v>
      </c>
      <c r="J579" s="632" t="s">
        <v>2114</v>
      </c>
      <c r="K579" s="632" t="s">
        <v>3015</v>
      </c>
      <c r="L579" s="633">
        <v>275.48</v>
      </c>
      <c r="M579" s="633">
        <v>275.48</v>
      </c>
      <c r="N579" s="632">
        <v>1</v>
      </c>
      <c r="O579" s="700">
        <v>0.5</v>
      </c>
      <c r="P579" s="633"/>
      <c r="Q579" s="656">
        <v>0</v>
      </c>
      <c r="R579" s="632"/>
      <c r="S579" s="656">
        <v>0</v>
      </c>
      <c r="T579" s="700"/>
      <c r="U579" s="682">
        <v>0</v>
      </c>
    </row>
    <row r="580" spans="1:21" ht="14.4" customHeight="1" x14ac:dyDescent="0.3">
      <c r="A580" s="631">
        <v>30</v>
      </c>
      <c r="B580" s="632" t="s">
        <v>533</v>
      </c>
      <c r="C580" s="632">
        <v>89301303</v>
      </c>
      <c r="D580" s="698" t="s">
        <v>3944</v>
      </c>
      <c r="E580" s="699" t="s">
        <v>3031</v>
      </c>
      <c r="F580" s="632" t="s">
        <v>3024</v>
      </c>
      <c r="G580" s="632" t="s">
        <v>3068</v>
      </c>
      <c r="H580" s="632" t="s">
        <v>2102</v>
      </c>
      <c r="I580" s="632" t="s">
        <v>2238</v>
      </c>
      <c r="J580" s="632" t="s">
        <v>2114</v>
      </c>
      <c r="K580" s="632" t="s">
        <v>1020</v>
      </c>
      <c r="L580" s="633">
        <v>118.82</v>
      </c>
      <c r="M580" s="633">
        <v>118.82</v>
      </c>
      <c r="N580" s="632">
        <v>1</v>
      </c>
      <c r="O580" s="700">
        <v>0.5</v>
      </c>
      <c r="P580" s="633">
        <v>118.82</v>
      </c>
      <c r="Q580" s="656">
        <v>1</v>
      </c>
      <c r="R580" s="632">
        <v>1</v>
      </c>
      <c r="S580" s="656">
        <v>1</v>
      </c>
      <c r="T580" s="700">
        <v>0.5</v>
      </c>
      <c r="U580" s="682">
        <v>1</v>
      </c>
    </row>
    <row r="581" spans="1:21" ht="14.4" customHeight="1" x14ac:dyDescent="0.3">
      <c r="A581" s="631">
        <v>30</v>
      </c>
      <c r="B581" s="632" t="s">
        <v>533</v>
      </c>
      <c r="C581" s="632">
        <v>89301303</v>
      </c>
      <c r="D581" s="698" t="s">
        <v>3944</v>
      </c>
      <c r="E581" s="699" t="s">
        <v>3031</v>
      </c>
      <c r="F581" s="632" t="s">
        <v>3024</v>
      </c>
      <c r="G581" s="632" t="s">
        <v>3471</v>
      </c>
      <c r="H581" s="632" t="s">
        <v>534</v>
      </c>
      <c r="I581" s="632" t="s">
        <v>3625</v>
      </c>
      <c r="J581" s="632" t="s">
        <v>3626</v>
      </c>
      <c r="K581" s="632" t="s">
        <v>3627</v>
      </c>
      <c r="L581" s="633">
        <v>0</v>
      </c>
      <c r="M581" s="633">
        <v>0</v>
      </c>
      <c r="N581" s="632">
        <v>2</v>
      </c>
      <c r="O581" s="700">
        <v>0.5</v>
      </c>
      <c r="P581" s="633"/>
      <c r="Q581" s="656"/>
      <c r="R581" s="632"/>
      <c r="S581" s="656">
        <v>0</v>
      </c>
      <c r="T581" s="700"/>
      <c r="U581" s="682">
        <v>0</v>
      </c>
    </row>
    <row r="582" spans="1:21" ht="14.4" customHeight="1" x14ac:dyDescent="0.3">
      <c r="A582" s="631">
        <v>30</v>
      </c>
      <c r="B582" s="632" t="s">
        <v>533</v>
      </c>
      <c r="C582" s="632">
        <v>89301303</v>
      </c>
      <c r="D582" s="698" t="s">
        <v>3944</v>
      </c>
      <c r="E582" s="699" t="s">
        <v>3031</v>
      </c>
      <c r="F582" s="632" t="s">
        <v>3024</v>
      </c>
      <c r="G582" s="632" t="s">
        <v>3069</v>
      </c>
      <c r="H582" s="632" t="s">
        <v>2102</v>
      </c>
      <c r="I582" s="632" t="s">
        <v>2324</v>
      </c>
      <c r="J582" s="632" t="s">
        <v>2325</v>
      </c>
      <c r="K582" s="632" t="s">
        <v>2996</v>
      </c>
      <c r="L582" s="633">
        <v>162.13</v>
      </c>
      <c r="M582" s="633">
        <v>162.13</v>
      </c>
      <c r="N582" s="632">
        <v>1</v>
      </c>
      <c r="O582" s="700">
        <v>0.5</v>
      </c>
      <c r="P582" s="633">
        <v>162.13</v>
      </c>
      <c r="Q582" s="656">
        <v>1</v>
      </c>
      <c r="R582" s="632">
        <v>1</v>
      </c>
      <c r="S582" s="656">
        <v>1</v>
      </c>
      <c r="T582" s="700">
        <v>0.5</v>
      </c>
      <c r="U582" s="682">
        <v>1</v>
      </c>
    </row>
    <row r="583" spans="1:21" ht="14.4" customHeight="1" x14ac:dyDescent="0.3">
      <c r="A583" s="631">
        <v>30</v>
      </c>
      <c r="B583" s="632" t="s">
        <v>533</v>
      </c>
      <c r="C583" s="632">
        <v>89301303</v>
      </c>
      <c r="D583" s="698" t="s">
        <v>3944</v>
      </c>
      <c r="E583" s="699" t="s">
        <v>3031</v>
      </c>
      <c r="F583" s="632" t="s">
        <v>3024</v>
      </c>
      <c r="G583" s="632" t="s">
        <v>3561</v>
      </c>
      <c r="H583" s="632" t="s">
        <v>534</v>
      </c>
      <c r="I583" s="632" t="s">
        <v>3628</v>
      </c>
      <c r="J583" s="632" t="s">
        <v>3629</v>
      </c>
      <c r="K583" s="632" t="s">
        <v>1181</v>
      </c>
      <c r="L583" s="633">
        <v>137.75</v>
      </c>
      <c r="M583" s="633">
        <v>137.75</v>
      </c>
      <c r="N583" s="632">
        <v>1</v>
      </c>
      <c r="O583" s="700">
        <v>1</v>
      </c>
      <c r="P583" s="633">
        <v>137.75</v>
      </c>
      <c r="Q583" s="656">
        <v>1</v>
      </c>
      <c r="R583" s="632">
        <v>1</v>
      </c>
      <c r="S583" s="656">
        <v>1</v>
      </c>
      <c r="T583" s="700">
        <v>1</v>
      </c>
      <c r="U583" s="682">
        <v>1</v>
      </c>
    </row>
    <row r="584" spans="1:21" ht="14.4" customHeight="1" x14ac:dyDescent="0.3">
      <c r="A584" s="631">
        <v>30</v>
      </c>
      <c r="B584" s="632" t="s">
        <v>533</v>
      </c>
      <c r="C584" s="632">
        <v>89301303</v>
      </c>
      <c r="D584" s="698" t="s">
        <v>3944</v>
      </c>
      <c r="E584" s="699" t="s">
        <v>3031</v>
      </c>
      <c r="F584" s="632" t="s">
        <v>3024</v>
      </c>
      <c r="G584" s="632" t="s">
        <v>3072</v>
      </c>
      <c r="H584" s="632" t="s">
        <v>534</v>
      </c>
      <c r="I584" s="632" t="s">
        <v>1049</v>
      </c>
      <c r="J584" s="632" t="s">
        <v>3073</v>
      </c>
      <c r="K584" s="632" t="s">
        <v>3074</v>
      </c>
      <c r="L584" s="633">
        <v>36.89</v>
      </c>
      <c r="M584" s="633">
        <v>553.35</v>
      </c>
      <c r="N584" s="632">
        <v>15</v>
      </c>
      <c r="O584" s="700">
        <v>2.5</v>
      </c>
      <c r="P584" s="633">
        <v>332.01</v>
      </c>
      <c r="Q584" s="656">
        <v>0.6</v>
      </c>
      <c r="R584" s="632">
        <v>9</v>
      </c>
      <c r="S584" s="656">
        <v>0.6</v>
      </c>
      <c r="T584" s="700">
        <v>1.5</v>
      </c>
      <c r="U584" s="682">
        <v>0.6</v>
      </c>
    </row>
    <row r="585" spans="1:21" ht="14.4" customHeight="1" x14ac:dyDescent="0.3">
      <c r="A585" s="631">
        <v>30</v>
      </c>
      <c r="B585" s="632" t="s">
        <v>533</v>
      </c>
      <c r="C585" s="632">
        <v>89301303</v>
      </c>
      <c r="D585" s="698" t="s">
        <v>3944</v>
      </c>
      <c r="E585" s="699" t="s">
        <v>3031</v>
      </c>
      <c r="F585" s="632" t="s">
        <v>3024</v>
      </c>
      <c r="G585" s="632" t="s">
        <v>3630</v>
      </c>
      <c r="H585" s="632" t="s">
        <v>534</v>
      </c>
      <c r="I585" s="632" t="s">
        <v>3631</v>
      </c>
      <c r="J585" s="632" t="s">
        <v>3632</v>
      </c>
      <c r="K585" s="632" t="s">
        <v>3633</v>
      </c>
      <c r="L585" s="633">
        <v>147.36000000000001</v>
      </c>
      <c r="M585" s="633">
        <v>147.36000000000001</v>
      </c>
      <c r="N585" s="632">
        <v>1</v>
      </c>
      <c r="O585" s="700">
        <v>0.5</v>
      </c>
      <c r="P585" s="633">
        <v>147.36000000000001</v>
      </c>
      <c r="Q585" s="656">
        <v>1</v>
      </c>
      <c r="R585" s="632">
        <v>1</v>
      </c>
      <c r="S585" s="656">
        <v>1</v>
      </c>
      <c r="T585" s="700">
        <v>0.5</v>
      </c>
      <c r="U585" s="682">
        <v>1</v>
      </c>
    </row>
    <row r="586" spans="1:21" ht="14.4" customHeight="1" x14ac:dyDescent="0.3">
      <c r="A586" s="631">
        <v>30</v>
      </c>
      <c r="B586" s="632" t="s">
        <v>533</v>
      </c>
      <c r="C586" s="632">
        <v>89301303</v>
      </c>
      <c r="D586" s="698" t="s">
        <v>3944</v>
      </c>
      <c r="E586" s="699" t="s">
        <v>3031</v>
      </c>
      <c r="F586" s="632" t="s">
        <v>3024</v>
      </c>
      <c r="G586" s="632" t="s">
        <v>3634</v>
      </c>
      <c r="H586" s="632" t="s">
        <v>534</v>
      </c>
      <c r="I586" s="632" t="s">
        <v>1463</v>
      </c>
      <c r="J586" s="632" t="s">
        <v>1464</v>
      </c>
      <c r="K586" s="632" t="s">
        <v>1465</v>
      </c>
      <c r="L586" s="633">
        <v>84.78</v>
      </c>
      <c r="M586" s="633">
        <v>593.46</v>
      </c>
      <c r="N586" s="632">
        <v>7</v>
      </c>
      <c r="O586" s="700">
        <v>3</v>
      </c>
      <c r="P586" s="633">
        <v>593.46</v>
      </c>
      <c r="Q586" s="656">
        <v>1</v>
      </c>
      <c r="R586" s="632">
        <v>7</v>
      </c>
      <c r="S586" s="656">
        <v>1</v>
      </c>
      <c r="T586" s="700">
        <v>3</v>
      </c>
      <c r="U586" s="682">
        <v>1</v>
      </c>
    </row>
    <row r="587" spans="1:21" ht="14.4" customHeight="1" x14ac:dyDescent="0.3">
      <c r="A587" s="631">
        <v>30</v>
      </c>
      <c r="B587" s="632" t="s">
        <v>533</v>
      </c>
      <c r="C587" s="632">
        <v>89301303</v>
      </c>
      <c r="D587" s="698" t="s">
        <v>3944</v>
      </c>
      <c r="E587" s="699" t="s">
        <v>3031</v>
      </c>
      <c r="F587" s="632" t="s">
        <v>3024</v>
      </c>
      <c r="G587" s="632" t="s">
        <v>3634</v>
      </c>
      <c r="H587" s="632" t="s">
        <v>534</v>
      </c>
      <c r="I587" s="632" t="s">
        <v>3635</v>
      </c>
      <c r="J587" s="632" t="s">
        <v>3636</v>
      </c>
      <c r="K587" s="632" t="s">
        <v>3637</v>
      </c>
      <c r="L587" s="633">
        <v>106.49</v>
      </c>
      <c r="M587" s="633">
        <v>319.46999999999997</v>
      </c>
      <c r="N587" s="632">
        <v>3</v>
      </c>
      <c r="O587" s="700">
        <v>0.5</v>
      </c>
      <c r="P587" s="633">
        <v>319.46999999999997</v>
      </c>
      <c r="Q587" s="656">
        <v>1</v>
      </c>
      <c r="R587" s="632">
        <v>3</v>
      </c>
      <c r="S587" s="656">
        <v>1</v>
      </c>
      <c r="T587" s="700">
        <v>0.5</v>
      </c>
      <c r="U587" s="682">
        <v>1</v>
      </c>
    </row>
    <row r="588" spans="1:21" ht="14.4" customHeight="1" x14ac:dyDescent="0.3">
      <c r="A588" s="631">
        <v>30</v>
      </c>
      <c r="B588" s="632" t="s">
        <v>533</v>
      </c>
      <c r="C588" s="632">
        <v>89301303</v>
      </c>
      <c r="D588" s="698" t="s">
        <v>3944</v>
      </c>
      <c r="E588" s="699" t="s">
        <v>3031</v>
      </c>
      <c r="F588" s="632" t="s">
        <v>3024</v>
      </c>
      <c r="G588" s="632" t="s">
        <v>3634</v>
      </c>
      <c r="H588" s="632" t="s">
        <v>534</v>
      </c>
      <c r="I588" s="632" t="s">
        <v>3638</v>
      </c>
      <c r="J588" s="632" t="s">
        <v>3639</v>
      </c>
      <c r="K588" s="632" t="s">
        <v>3640</v>
      </c>
      <c r="L588" s="633">
        <v>376.81</v>
      </c>
      <c r="M588" s="633">
        <v>376.81</v>
      </c>
      <c r="N588" s="632">
        <v>1</v>
      </c>
      <c r="O588" s="700">
        <v>0.5</v>
      </c>
      <c r="P588" s="633">
        <v>376.81</v>
      </c>
      <c r="Q588" s="656">
        <v>1</v>
      </c>
      <c r="R588" s="632">
        <v>1</v>
      </c>
      <c r="S588" s="656">
        <v>1</v>
      </c>
      <c r="T588" s="700">
        <v>0.5</v>
      </c>
      <c r="U588" s="682">
        <v>1</v>
      </c>
    </row>
    <row r="589" spans="1:21" ht="14.4" customHeight="1" x14ac:dyDescent="0.3">
      <c r="A589" s="631">
        <v>30</v>
      </c>
      <c r="B589" s="632" t="s">
        <v>533</v>
      </c>
      <c r="C589" s="632">
        <v>89301303</v>
      </c>
      <c r="D589" s="698" t="s">
        <v>3944</v>
      </c>
      <c r="E589" s="699" t="s">
        <v>3031</v>
      </c>
      <c r="F589" s="632" t="s">
        <v>3024</v>
      </c>
      <c r="G589" s="632" t="s">
        <v>3634</v>
      </c>
      <c r="H589" s="632" t="s">
        <v>534</v>
      </c>
      <c r="I589" s="632" t="s">
        <v>3641</v>
      </c>
      <c r="J589" s="632" t="s">
        <v>1099</v>
      </c>
      <c r="K589" s="632" t="s">
        <v>3642</v>
      </c>
      <c r="L589" s="633">
        <v>0</v>
      </c>
      <c r="M589" s="633">
        <v>0</v>
      </c>
      <c r="N589" s="632">
        <v>2</v>
      </c>
      <c r="O589" s="700">
        <v>0.5</v>
      </c>
      <c r="P589" s="633"/>
      <c r="Q589" s="656"/>
      <c r="R589" s="632"/>
      <c r="S589" s="656">
        <v>0</v>
      </c>
      <c r="T589" s="700"/>
      <c r="U589" s="682">
        <v>0</v>
      </c>
    </row>
    <row r="590" spans="1:21" ht="14.4" customHeight="1" x14ac:dyDescent="0.3">
      <c r="A590" s="631">
        <v>30</v>
      </c>
      <c r="B590" s="632" t="s">
        <v>533</v>
      </c>
      <c r="C590" s="632">
        <v>89301303</v>
      </c>
      <c r="D590" s="698" t="s">
        <v>3944</v>
      </c>
      <c r="E590" s="699" t="s">
        <v>3031</v>
      </c>
      <c r="F590" s="632" t="s">
        <v>3024</v>
      </c>
      <c r="G590" s="632" t="s">
        <v>3075</v>
      </c>
      <c r="H590" s="632" t="s">
        <v>534</v>
      </c>
      <c r="I590" s="632" t="s">
        <v>3643</v>
      </c>
      <c r="J590" s="632" t="s">
        <v>780</v>
      </c>
      <c r="K590" s="632" t="s">
        <v>2868</v>
      </c>
      <c r="L590" s="633">
        <v>115.3</v>
      </c>
      <c r="M590" s="633">
        <v>461.2</v>
      </c>
      <c r="N590" s="632">
        <v>4</v>
      </c>
      <c r="O590" s="700">
        <v>1</v>
      </c>
      <c r="P590" s="633">
        <v>461.2</v>
      </c>
      <c r="Q590" s="656">
        <v>1</v>
      </c>
      <c r="R590" s="632">
        <v>4</v>
      </c>
      <c r="S590" s="656">
        <v>1</v>
      </c>
      <c r="T590" s="700">
        <v>1</v>
      </c>
      <c r="U590" s="682">
        <v>1</v>
      </c>
    </row>
    <row r="591" spans="1:21" ht="14.4" customHeight="1" x14ac:dyDescent="0.3">
      <c r="A591" s="631">
        <v>30</v>
      </c>
      <c r="B591" s="632" t="s">
        <v>533</v>
      </c>
      <c r="C591" s="632">
        <v>89301303</v>
      </c>
      <c r="D591" s="698" t="s">
        <v>3944</v>
      </c>
      <c r="E591" s="699" t="s">
        <v>3031</v>
      </c>
      <c r="F591" s="632" t="s">
        <v>3024</v>
      </c>
      <c r="G591" s="632" t="s">
        <v>3075</v>
      </c>
      <c r="H591" s="632" t="s">
        <v>534</v>
      </c>
      <c r="I591" s="632" t="s">
        <v>779</v>
      </c>
      <c r="J591" s="632" t="s">
        <v>780</v>
      </c>
      <c r="K591" s="632" t="s">
        <v>2868</v>
      </c>
      <c r="L591" s="633">
        <v>115.3</v>
      </c>
      <c r="M591" s="633">
        <v>1153</v>
      </c>
      <c r="N591" s="632">
        <v>10</v>
      </c>
      <c r="O591" s="700">
        <v>2</v>
      </c>
      <c r="P591" s="633">
        <v>461.2</v>
      </c>
      <c r="Q591" s="656">
        <v>0.39999999999999997</v>
      </c>
      <c r="R591" s="632">
        <v>4</v>
      </c>
      <c r="S591" s="656">
        <v>0.4</v>
      </c>
      <c r="T591" s="700">
        <v>1</v>
      </c>
      <c r="U591" s="682">
        <v>0.5</v>
      </c>
    </row>
    <row r="592" spans="1:21" ht="14.4" customHeight="1" x14ac:dyDescent="0.3">
      <c r="A592" s="631">
        <v>30</v>
      </c>
      <c r="B592" s="632" t="s">
        <v>533</v>
      </c>
      <c r="C592" s="632">
        <v>89301303</v>
      </c>
      <c r="D592" s="698" t="s">
        <v>3944</v>
      </c>
      <c r="E592" s="699" t="s">
        <v>3031</v>
      </c>
      <c r="F592" s="632" t="s">
        <v>3024</v>
      </c>
      <c r="G592" s="632" t="s">
        <v>3075</v>
      </c>
      <c r="H592" s="632" t="s">
        <v>534</v>
      </c>
      <c r="I592" s="632" t="s">
        <v>3644</v>
      </c>
      <c r="J592" s="632" t="s">
        <v>780</v>
      </c>
      <c r="K592" s="632" t="s">
        <v>2868</v>
      </c>
      <c r="L592" s="633">
        <v>115.3</v>
      </c>
      <c r="M592" s="633">
        <v>115.3</v>
      </c>
      <c r="N592" s="632">
        <v>1</v>
      </c>
      <c r="O592" s="700">
        <v>1</v>
      </c>
      <c r="P592" s="633">
        <v>115.3</v>
      </c>
      <c r="Q592" s="656">
        <v>1</v>
      </c>
      <c r="R592" s="632">
        <v>1</v>
      </c>
      <c r="S592" s="656">
        <v>1</v>
      </c>
      <c r="T592" s="700">
        <v>1</v>
      </c>
      <c r="U592" s="682">
        <v>1</v>
      </c>
    </row>
    <row r="593" spans="1:21" ht="14.4" customHeight="1" x14ac:dyDescent="0.3">
      <c r="A593" s="631">
        <v>30</v>
      </c>
      <c r="B593" s="632" t="s">
        <v>533</v>
      </c>
      <c r="C593" s="632">
        <v>89301303</v>
      </c>
      <c r="D593" s="698" t="s">
        <v>3944</v>
      </c>
      <c r="E593" s="699" t="s">
        <v>3031</v>
      </c>
      <c r="F593" s="632" t="s">
        <v>3024</v>
      </c>
      <c r="G593" s="632" t="s">
        <v>3075</v>
      </c>
      <c r="H593" s="632" t="s">
        <v>534</v>
      </c>
      <c r="I593" s="632" t="s">
        <v>3645</v>
      </c>
      <c r="J593" s="632" t="s">
        <v>780</v>
      </c>
      <c r="K593" s="632" t="s">
        <v>2868</v>
      </c>
      <c r="L593" s="633">
        <v>115.3</v>
      </c>
      <c r="M593" s="633">
        <v>230.6</v>
      </c>
      <c r="N593" s="632">
        <v>2</v>
      </c>
      <c r="O593" s="700">
        <v>0.5</v>
      </c>
      <c r="P593" s="633"/>
      <c r="Q593" s="656">
        <v>0</v>
      </c>
      <c r="R593" s="632"/>
      <c r="S593" s="656">
        <v>0</v>
      </c>
      <c r="T593" s="700"/>
      <c r="U593" s="682">
        <v>0</v>
      </c>
    </row>
    <row r="594" spans="1:21" ht="14.4" customHeight="1" x14ac:dyDescent="0.3">
      <c r="A594" s="631">
        <v>30</v>
      </c>
      <c r="B594" s="632" t="s">
        <v>533</v>
      </c>
      <c r="C594" s="632">
        <v>89301303</v>
      </c>
      <c r="D594" s="698" t="s">
        <v>3944</v>
      </c>
      <c r="E594" s="699" t="s">
        <v>3031</v>
      </c>
      <c r="F594" s="632" t="s">
        <v>3024</v>
      </c>
      <c r="G594" s="632" t="s">
        <v>3646</v>
      </c>
      <c r="H594" s="632" t="s">
        <v>2102</v>
      </c>
      <c r="I594" s="632" t="s">
        <v>3647</v>
      </c>
      <c r="J594" s="632" t="s">
        <v>3648</v>
      </c>
      <c r="K594" s="632" t="s">
        <v>3649</v>
      </c>
      <c r="L594" s="633">
        <v>41.55</v>
      </c>
      <c r="M594" s="633">
        <v>373.95</v>
      </c>
      <c r="N594" s="632">
        <v>9</v>
      </c>
      <c r="O594" s="700">
        <v>3.5</v>
      </c>
      <c r="P594" s="633">
        <v>207.75</v>
      </c>
      <c r="Q594" s="656">
        <v>0.55555555555555558</v>
      </c>
      <c r="R594" s="632">
        <v>5</v>
      </c>
      <c r="S594" s="656">
        <v>0.55555555555555558</v>
      </c>
      <c r="T594" s="700">
        <v>2</v>
      </c>
      <c r="U594" s="682">
        <v>0.5714285714285714</v>
      </c>
    </row>
    <row r="595" spans="1:21" ht="14.4" customHeight="1" x14ac:dyDescent="0.3">
      <c r="A595" s="631">
        <v>30</v>
      </c>
      <c r="B595" s="632" t="s">
        <v>533</v>
      </c>
      <c r="C595" s="632">
        <v>89301303</v>
      </c>
      <c r="D595" s="698" t="s">
        <v>3944</v>
      </c>
      <c r="E595" s="699" t="s">
        <v>3031</v>
      </c>
      <c r="F595" s="632" t="s">
        <v>3024</v>
      </c>
      <c r="G595" s="632" t="s">
        <v>3646</v>
      </c>
      <c r="H595" s="632" t="s">
        <v>534</v>
      </c>
      <c r="I595" s="632" t="s">
        <v>3650</v>
      </c>
      <c r="J595" s="632" t="s">
        <v>3651</v>
      </c>
      <c r="K595" s="632" t="s">
        <v>3652</v>
      </c>
      <c r="L595" s="633">
        <v>41.55</v>
      </c>
      <c r="M595" s="633">
        <v>41.55</v>
      </c>
      <c r="N595" s="632">
        <v>1</v>
      </c>
      <c r="O595" s="700">
        <v>1</v>
      </c>
      <c r="P595" s="633"/>
      <c r="Q595" s="656">
        <v>0</v>
      </c>
      <c r="R595" s="632"/>
      <c r="S595" s="656">
        <v>0</v>
      </c>
      <c r="T595" s="700"/>
      <c r="U595" s="682">
        <v>0</v>
      </c>
    </row>
    <row r="596" spans="1:21" ht="14.4" customHeight="1" x14ac:dyDescent="0.3">
      <c r="A596" s="631">
        <v>30</v>
      </c>
      <c r="B596" s="632" t="s">
        <v>533</v>
      </c>
      <c r="C596" s="632">
        <v>89301303</v>
      </c>
      <c r="D596" s="698" t="s">
        <v>3944</v>
      </c>
      <c r="E596" s="699" t="s">
        <v>3031</v>
      </c>
      <c r="F596" s="632" t="s">
        <v>3024</v>
      </c>
      <c r="G596" s="632" t="s">
        <v>3653</v>
      </c>
      <c r="H596" s="632" t="s">
        <v>2102</v>
      </c>
      <c r="I596" s="632" t="s">
        <v>3654</v>
      </c>
      <c r="J596" s="632" t="s">
        <v>3655</v>
      </c>
      <c r="K596" s="632" t="s">
        <v>3172</v>
      </c>
      <c r="L596" s="633">
        <v>97.97</v>
      </c>
      <c r="M596" s="633">
        <v>97.97</v>
      </c>
      <c r="N596" s="632">
        <v>1</v>
      </c>
      <c r="O596" s="700">
        <v>1</v>
      </c>
      <c r="P596" s="633"/>
      <c r="Q596" s="656">
        <v>0</v>
      </c>
      <c r="R596" s="632"/>
      <c r="S596" s="656">
        <v>0</v>
      </c>
      <c r="T596" s="700"/>
      <c r="U596" s="682">
        <v>0</v>
      </c>
    </row>
    <row r="597" spans="1:21" ht="14.4" customHeight="1" x14ac:dyDescent="0.3">
      <c r="A597" s="631">
        <v>30</v>
      </c>
      <c r="B597" s="632" t="s">
        <v>533</v>
      </c>
      <c r="C597" s="632">
        <v>89301303</v>
      </c>
      <c r="D597" s="698" t="s">
        <v>3944</v>
      </c>
      <c r="E597" s="699" t="s">
        <v>3031</v>
      </c>
      <c r="F597" s="632" t="s">
        <v>3024</v>
      </c>
      <c r="G597" s="632" t="s">
        <v>3245</v>
      </c>
      <c r="H597" s="632" t="s">
        <v>2102</v>
      </c>
      <c r="I597" s="632" t="s">
        <v>3656</v>
      </c>
      <c r="J597" s="632" t="s">
        <v>2221</v>
      </c>
      <c r="K597" s="632" t="s">
        <v>3657</v>
      </c>
      <c r="L597" s="633">
        <v>581.30999999999995</v>
      </c>
      <c r="M597" s="633">
        <v>581.30999999999995</v>
      </c>
      <c r="N597" s="632">
        <v>1</v>
      </c>
      <c r="O597" s="700">
        <v>0.5</v>
      </c>
      <c r="P597" s="633"/>
      <c r="Q597" s="656">
        <v>0</v>
      </c>
      <c r="R597" s="632"/>
      <c r="S597" s="656">
        <v>0</v>
      </c>
      <c r="T597" s="700"/>
      <c r="U597" s="682">
        <v>0</v>
      </c>
    </row>
    <row r="598" spans="1:21" ht="14.4" customHeight="1" x14ac:dyDescent="0.3">
      <c r="A598" s="631">
        <v>30</v>
      </c>
      <c r="B598" s="632" t="s">
        <v>533</v>
      </c>
      <c r="C598" s="632">
        <v>89301303</v>
      </c>
      <c r="D598" s="698" t="s">
        <v>3944</v>
      </c>
      <c r="E598" s="699" t="s">
        <v>3031</v>
      </c>
      <c r="F598" s="632" t="s">
        <v>3024</v>
      </c>
      <c r="G598" s="632" t="s">
        <v>3079</v>
      </c>
      <c r="H598" s="632" t="s">
        <v>534</v>
      </c>
      <c r="I598" s="632" t="s">
        <v>3658</v>
      </c>
      <c r="J598" s="632" t="s">
        <v>3081</v>
      </c>
      <c r="K598" s="632" t="s">
        <v>3087</v>
      </c>
      <c r="L598" s="633">
        <v>66.599999999999994</v>
      </c>
      <c r="M598" s="633">
        <v>133.19999999999999</v>
      </c>
      <c r="N598" s="632">
        <v>2</v>
      </c>
      <c r="O598" s="700">
        <v>1</v>
      </c>
      <c r="P598" s="633">
        <v>133.19999999999999</v>
      </c>
      <c r="Q598" s="656">
        <v>1</v>
      </c>
      <c r="R598" s="632">
        <v>2</v>
      </c>
      <c r="S598" s="656">
        <v>1</v>
      </c>
      <c r="T598" s="700">
        <v>1</v>
      </c>
      <c r="U598" s="682">
        <v>1</v>
      </c>
    </row>
    <row r="599" spans="1:21" ht="14.4" customHeight="1" x14ac:dyDescent="0.3">
      <c r="A599" s="631">
        <v>30</v>
      </c>
      <c r="B599" s="632" t="s">
        <v>533</v>
      </c>
      <c r="C599" s="632">
        <v>89301303</v>
      </c>
      <c r="D599" s="698" t="s">
        <v>3944</v>
      </c>
      <c r="E599" s="699" t="s">
        <v>3031</v>
      </c>
      <c r="F599" s="632" t="s">
        <v>3024</v>
      </c>
      <c r="G599" s="632" t="s">
        <v>3079</v>
      </c>
      <c r="H599" s="632" t="s">
        <v>534</v>
      </c>
      <c r="I599" s="632" t="s">
        <v>3085</v>
      </c>
      <c r="J599" s="632" t="s">
        <v>3086</v>
      </c>
      <c r="K599" s="632" t="s">
        <v>3082</v>
      </c>
      <c r="L599" s="633">
        <v>0</v>
      </c>
      <c r="M599" s="633">
        <v>0</v>
      </c>
      <c r="N599" s="632">
        <v>1</v>
      </c>
      <c r="O599" s="700">
        <v>0.5</v>
      </c>
      <c r="P599" s="633"/>
      <c r="Q599" s="656"/>
      <c r="R599" s="632"/>
      <c r="S599" s="656">
        <v>0</v>
      </c>
      <c r="T599" s="700"/>
      <c r="U599" s="682">
        <v>0</v>
      </c>
    </row>
    <row r="600" spans="1:21" ht="14.4" customHeight="1" x14ac:dyDescent="0.3">
      <c r="A600" s="631">
        <v>30</v>
      </c>
      <c r="B600" s="632" t="s">
        <v>533</v>
      </c>
      <c r="C600" s="632">
        <v>89301303</v>
      </c>
      <c r="D600" s="698" t="s">
        <v>3944</v>
      </c>
      <c r="E600" s="699" t="s">
        <v>3031</v>
      </c>
      <c r="F600" s="632" t="s">
        <v>3024</v>
      </c>
      <c r="G600" s="632" t="s">
        <v>3079</v>
      </c>
      <c r="H600" s="632" t="s">
        <v>534</v>
      </c>
      <c r="I600" s="632" t="s">
        <v>1149</v>
      </c>
      <c r="J600" s="632" t="s">
        <v>3086</v>
      </c>
      <c r="K600" s="632" t="s">
        <v>3087</v>
      </c>
      <c r="L600" s="633">
        <v>66.599999999999994</v>
      </c>
      <c r="M600" s="633">
        <v>133.19999999999999</v>
      </c>
      <c r="N600" s="632">
        <v>2</v>
      </c>
      <c r="O600" s="700">
        <v>1</v>
      </c>
      <c r="P600" s="633">
        <v>66.599999999999994</v>
      </c>
      <c r="Q600" s="656">
        <v>0.5</v>
      </c>
      <c r="R600" s="632">
        <v>1</v>
      </c>
      <c r="S600" s="656">
        <v>0.5</v>
      </c>
      <c r="T600" s="700">
        <v>0.5</v>
      </c>
      <c r="U600" s="682">
        <v>0.5</v>
      </c>
    </row>
    <row r="601" spans="1:21" ht="14.4" customHeight="1" x14ac:dyDescent="0.3">
      <c r="A601" s="631">
        <v>30</v>
      </c>
      <c r="B601" s="632" t="s">
        <v>533</v>
      </c>
      <c r="C601" s="632">
        <v>89301303</v>
      </c>
      <c r="D601" s="698" t="s">
        <v>3944</v>
      </c>
      <c r="E601" s="699" t="s">
        <v>3031</v>
      </c>
      <c r="F601" s="632" t="s">
        <v>3024</v>
      </c>
      <c r="G601" s="632" t="s">
        <v>3484</v>
      </c>
      <c r="H601" s="632" t="s">
        <v>2102</v>
      </c>
      <c r="I601" s="632" t="s">
        <v>2300</v>
      </c>
      <c r="J601" s="632" t="s">
        <v>2301</v>
      </c>
      <c r="K601" s="632" t="s">
        <v>2302</v>
      </c>
      <c r="L601" s="633">
        <v>58.29</v>
      </c>
      <c r="M601" s="633">
        <v>174.87</v>
      </c>
      <c r="N601" s="632">
        <v>3</v>
      </c>
      <c r="O601" s="700">
        <v>0.5</v>
      </c>
      <c r="P601" s="633"/>
      <c r="Q601" s="656">
        <v>0</v>
      </c>
      <c r="R601" s="632"/>
      <c r="S601" s="656">
        <v>0</v>
      </c>
      <c r="T601" s="700"/>
      <c r="U601" s="682">
        <v>0</v>
      </c>
    </row>
    <row r="602" spans="1:21" ht="14.4" customHeight="1" x14ac:dyDescent="0.3">
      <c r="A602" s="631">
        <v>30</v>
      </c>
      <c r="B602" s="632" t="s">
        <v>533</v>
      </c>
      <c r="C602" s="632">
        <v>89301303</v>
      </c>
      <c r="D602" s="698" t="s">
        <v>3944</v>
      </c>
      <c r="E602" s="699" t="s">
        <v>3031</v>
      </c>
      <c r="F602" s="632" t="s">
        <v>3024</v>
      </c>
      <c r="G602" s="632" t="s">
        <v>3659</v>
      </c>
      <c r="H602" s="632" t="s">
        <v>534</v>
      </c>
      <c r="I602" s="632" t="s">
        <v>989</v>
      </c>
      <c r="J602" s="632" t="s">
        <v>3660</v>
      </c>
      <c r="K602" s="632" t="s">
        <v>3661</v>
      </c>
      <c r="L602" s="633">
        <v>110.63</v>
      </c>
      <c r="M602" s="633">
        <v>442.52</v>
      </c>
      <c r="N602" s="632">
        <v>4</v>
      </c>
      <c r="O602" s="700">
        <v>2.5</v>
      </c>
      <c r="P602" s="633">
        <v>221.26</v>
      </c>
      <c r="Q602" s="656">
        <v>0.5</v>
      </c>
      <c r="R602" s="632">
        <v>2</v>
      </c>
      <c r="S602" s="656">
        <v>0.5</v>
      </c>
      <c r="T602" s="700">
        <v>1</v>
      </c>
      <c r="U602" s="682">
        <v>0.4</v>
      </c>
    </row>
    <row r="603" spans="1:21" ht="14.4" customHeight="1" x14ac:dyDescent="0.3">
      <c r="A603" s="631">
        <v>30</v>
      </c>
      <c r="B603" s="632" t="s">
        <v>533</v>
      </c>
      <c r="C603" s="632">
        <v>89301303</v>
      </c>
      <c r="D603" s="698" t="s">
        <v>3944</v>
      </c>
      <c r="E603" s="699" t="s">
        <v>3031</v>
      </c>
      <c r="F603" s="632" t="s">
        <v>3024</v>
      </c>
      <c r="G603" s="632" t="s">
        <v>3659</v>
      </c>
      <c r="H603" s="632" t="s">
        <v>534</v>
      </c>
      <c r="I603" s="632" t="s">
        <v>3662</v>
      </c>
      <c r="J603" s="632" t="s">
        <v>3663</v>
      </c>
      <c r="K603" s="632" t="s">
        <v>3664</v>
      </c>
      <c r="L603" s="633">
        <v>0</v>
      </c>
      <c r="M603" s="633">
        <v>0</v>
      </c>
      <c r="N603" s="632">
        <v>1</v>
      </c>
      <c r="O603" s="700">
        <v>0.5</v>
      </c>
      <c r="P603" s="633"/>
      <c r="Q603" s="656"/>
      <c r="R603" s="632"/>
      <c r="S603" s="656">
        <v>0</v>
      </c>
      <c r="T603" s="700"/>
      <c r="U603" s="682">
        <v>0</v>
      </c>
    </row>
    <row r="604" spans="1:21" ht="14.4" customHeight="1" x14ac:dyDescent="0.3">
      <c r="A604" s="631">
        <v>30</v>
      </c>
      <c r="B604" s="632" t="s">
        <v>533</v>
      </c>
      <c r="C604" s="632">
        <v>89301303</v>
      </c>
      <c r="D604" s="698" t="s">
        <v>3944</v>
      </c>
      <c r="E604" s="699" t="s">
        <v>3031</v>
      </c>
      <c r="F604" s="632" t="s">
        <v>3024</v>
      </c>
      <c r="G604" s="632" t="s">
        <v>3089</v>
      </c>
      <c r="H604" s="632" t="s">
        <v>534</v>
      </c>
      <c r="I604" s="632" t="s">
        <v>1015</v>
      </c>
      <c r="J604" s="632" t="s">
        <v>1016</v>
      </c>
      <c r="K604" s="632" t="s">
        <v>3090</v>
      </c>
      <c r="L604" s="633">
        <v>163.9</v>
      </c>
      <c r="M604" s="633">
        <v>3933.5999999999995</v>
      </c>
      <c r="N604" s="632">
        <v>24</v>
      </c>
      <c r="O604" s="700">
        <v>5</v>
      </c>
      <c r="P604" s="633"/>
      <c r="Q604" s="656">
        <v>0</v>
      </c>
      <c r="R604" s="632"/>
      <c r="S604" s="656">
        <v>0</v>
      </c>
      <c r="T604" s="700"/>
      <c r="U604" s="682">
        <v>0</v>
      </c>
    </row>
    <row r="605" spans="1:21" ht="14.4" customHeight="1" x14ac:dyDescent="0.3">
      <c r="A605" s="631">
        <v>30</v>
      </c>
      <c r="B605" s="632" t="s">
        <v>533</v>
      </c>
      <c r="C605" s="632">
        <v>89301303</v>
      </c>
      <c r="D605" s="698" t="s">
        <v>3944</v>
      </c>
      <c r="E605" s="699" t="s">
        <v>3031</v>
      </c>
      <c r="F605" s="632" t="s">
        <v>3024</v>
      </c>
      <c r="G605" s="632" t="s">
        <v>3665</v>
      </c>
      <c r="H605" s="632" t="s">
        <v>534</v>
      </c>
      <c r="I605" s="632" t="s">
        <v>3666</v>
      </c>
      <c r="J605" s="632" t="s">
        <v>3667</v>
      </c>
      <c r="K605" s="632" t="s">
        <v>931</v>
      </c>
      <c r="L605" s="633">
        <v>33.36</v>
      </c>
      <c r="M605" s="633">
        <v>333.6</v>
      </c>
      <c r="N605" s="632">
        <v>10</v>
      </c>
      <c r="O605" s="700">
        <v>3</v>
      </c>
      <c r="P605" s="633">
        <v>333.6</v>
      </c>
      <c r="Q605" s="656">
        <v>1</v>
      </c>
      <c r="R605" s="632">
        <v>10</v>
      </c>
      <c r="S605" s="656">
        <v>1</v>
      </c>
      <c r="T605" s="700">
        <v>3</v>
      </c>
      <c r="U605" s="682">
        <v>1</v>
      </c>
    </row>
    <row r="606" spans="1:21" ht="14.4" customHeight="1" x14ac:dyDescent="0.3">
      <c r="A606" s="631">
        <v>30</v>
      </c>
      <c r="B606" s="632" t="s">
        <v>533</v>
      </c>
      <c r="C606" s="632">
        <v>89301303</v>
      </c>
      <c r="D606" s="698" t="s">
        <v>3944</v>
      </c>
      <c r="E606" s="699" t="s">
        <v>3031</v>
      </c>
      <c r="F606" s="632" t="s">
        <v>3024</v>
      </c>
      <c r="G606" s="632" t="s">
        <v>3091</v>
      </c>
      <c r="H606" s="632" t="s">
        <v>534</v>
      </c>
      <c r="I606" s="632" t="s">
        <v>887</v>
      </c>
      <c r="J606" s="632" t="s">
        <v>888</v>
      </c>
      <c r="K606" s="632" t="s">
        <v>889</v>
      </c>
      <c r="L606" s="633">
        <v>56.23</v>
      </c>
      <c r="M606" s="633">
        <v>112.46</v>
      </c>
      <c r="N606" s="632">
        <v>2</v>
      </c>
      <c r="O606" s="700">
        <v>1.5</v>
      </c>
      <c r="P606" s="633">
        <v>112.46</v>
      </c>
      <c r="Q606" s="656">
        <v>1</v>
      </c>
      <c r="R606" s="632">
        <v>2</v>
      </c>
      <c r="S606" s="656">
        <v>1</v>
      </c>
      <c r="T606" s="700">
        <v>1.5</v>
      </c>
      <c r="U606" s="682">
        <v>1</v>
      </c>
    </row>
    <row r="607" spans="1:21" ht="14.4" customHeight="1" x14ac:dyDescent="0.3">
      <c r="A607" s="631">
        <v>30</v>
      </c>
      <c r="B607" s="632" t="s">
        <v>533</v>
      </c>
      <c r="C607" s="632">
        <v>89301303</v>
      </c>
      <c r="D607" s="698" t="s">
        <v>3944</v>
      </c>
      <c r="E607" s="699" t="s">
        <v>3031</v>
      </c>
      <c r="F607" s="632" t="s">
        <v>3024</v>
      </c>
      <c r="G607" s="632" t="s">
        <v>3091</v>
      </c>
      <c r="H607" s="632" t="s">
        <v>534</v>
      </c>
      <c r="I607" s="632" t="s">
        <v>3668</v>
      </c>
      <c r="J607" s="632" t="s">
        <v>3669</v>
      </c>
      <c r="K607" s="632" t="s">
        <v>1058</v>
      </c>
      <c r="L607" s="633">
        <v>33.729999999999997</v>
      </c>
      <c r="M607" s="633">
        <v>202.38</v>
      </c>
      <c r="N607" s="632">
        <v>6</v>
      </c>
      <c r="O607" s="700">
        <v>1</v>
      </c>
      <c r="P607" s="633"/>
      <c r="Q607" s="656">
        <v>0</v>
      </c>
      <c r="R607" s="632"/>
      <c r="S607" s="656">
        <v>0</v>
      </c>
      <c r="T607" s="700"/>
      <c r="U607" s="682">
        <v>0</v>
      </c>
    </row>
    <row r="608" spans="1:21" ht="14.4" customHeight="1" x14ac:dyDescent="0.3">
      <c r="A608" s="631">
        <v>30</v>
      </c>
      <c r="B608" s="632" t="s">
        <v>533</v>
      </c>
      <c r="C608" s="632">
        <v>89301303</v>
      </c>
      <c r="D608" s="698" t="s">
        <v>3944</v>
      </c>
      <c r="E608" s="699" t="s">
        <v>3031</v>
      </c>
      <c r="F608" s="632" t="s">
        <v>3024</v>
      </c>
      <c r="G608" s="632" t="s">
        <v>3099</v>
      </c>
      <c r="H608" s="632" t="s">
        <v>534</v>
      </c>
      <c r="I608" s="632" t="s">
        <v>1707</v>
      </c>
      <c r="J608" s="632" t="s">
        <v>1708</v>
      </c>
      <c r="K608" s="632" t="s">
        <v>1709</v>
      </c>
      <c r="L608" s="633">
        <v>23.72</v>
      </c>
      <c r="M608" s="633">
        <v>260.91999999999996</v>
      </c>
      <c r="N608" s="632">
        <v>11</v>
      </c>
      <c r="O608" s="700">
        <v>8</v>
      </c>
      <c r="P608" s="633">
        <v>189.76</v>
      </c>
      <c r="Q608" s="656">
        <v>0.7272727272727274</v>
      </c>
      <c r="R608" s="632">
        <v>8</v>
      </c>
      <c r="S608" s="656">
        <v>0.72727272727272729</v>
      </c>
      <c r="T608" s="700">
        <v>5.5</v>
      </c>
      <c r="U608" s="682">
        <v>0.6875</v>
      </c>
    </row>
    <row r="609" spans="1:21" ht="14.4" customHeight="1" x14ac:dyDescent="0.3">
      <c r="A609" s="631">
        <v>30</v>
      </c>
      <c r="B609" s="632" t="s">
        <v>533</v>
      </c>
      <c r="C609" s="632">
        <v>89301303</v>
      </c>
      <c r="D609" s="698" t="s">
        <v>3944</v>
      </c>
      <c r="E609" s="699" t="s">
        <v>3031</v>
      </c>
      <c r="F609" s="632" t="s">
        <v>3024</v>
      </c>
      <c r="G609" s="632" t="s">
        <v>3253</v>
      </c>
      <c r="H609" s="632" t="s">
        <v>534</v>
      </c>
      <c r="I609" s="632" t="s">
        <v>1134</v>
      </c>
      <c r="J609" s="632" t="s">
        <v>1135</v>
      </c>
      <c r="K609" s="632" t="s">
        <v>3254</v>
      </c>
      <c r="L609" s="633">
        <v>47.94</v>
      </c>
      <c r="M609" s="633">
        <v>47.94</v>
      </c>
      <c r="N609" s="632">
        <v>1</v>
      </c>
      <c r="O609" s="700">
        <v>1</v>
      </c>
      <c r="P609" s="633">
        <v>47.94</v>
      </c>
      <c r="Q609" s="656">
        <v>1</v>
      </c>
      <c r="R609" s="632">
        <v>1</v>
      </c>
      <c r="S609" s="656">
        <v>1</v>
      </c>
      <c r="T609" s="700">
        <v>1</v>
      </c>
      <c r="U609" s="682">
        <v>1</v>
      </c>
    </row>
    <row r="610" spans="1:21" ht="14.4" customHeight="1" x14ac:dyDescent="0.3">
      <c r="A610" s="631">
        <v>30</v>
      </c>
      <c r="B610" s="632" t="s">
        <v>533</v>
      </c>
      <c r="C610" s="632">
        <v>89301303</v>
      </c>
      <c r="D610" s="698" t="s">
        <v>3944</v>
      </c>
      <c r="E610" s="699" t="s">
        <v>3031</v>
      </c>
      <c r="F610" s="632" t="s">
        <v>3024</v>
      </c>
      <c r="G610" s="632" t="s">
        <v>3670</v>
      </c>
      <c r="H610" s="632" t="s">
        <v>2102</v>
      </c>
      <c r="I610" s="632" t="s">
        <v>2400</v>
      </c>
      <c r="J610" s="632" t="s">
        <v>2864</v>
      </c>
      <c r="K610" s="632" t="s">
        <v>2330</v>
      </c>
      <c r="L610" s="633">
        <v>886.91</v>
      </c>
      <c r="M610" s="633">
        <v>1773.82</v>
      </c>
      <c r="N610" s="632">
        <v>2</v>
      </c>
      <c r="O610" s="700">
        <v>1</v>
      </c>
      <c r="P610" s="633">
        <v>1773.82</v>
      </c>
      <c r="Q610" s="656">
        <v>1</v>
      </c>
      <c r="R610" s="632">
        <v>2</v>
      </c>
      <c r="S610" s="656">
        <v>1</v>
      </c>
      <c r="T610" s="700">
        <v>1</v>
      </c>
      <c r="U610" s="682">
        <v>1</v>
      </c>
    </row>
    <row r="611" spans="1:21" ht="14.4" customHeight="1" x14ac:dyDescent="0.3">
      <c r="A611" s="631">
        <v>30</v>
      </c>
      <c r="B611" s="632" t="s">
        <v>533</v>
      </c>
      <c r="C611" s="632">
        <v>89301303</v>
      </c>
      <c r="D611" s="698" t="s">
        <v>3944</v>
      </c>
      <c r="E611" s="699" t="s">
        <v>3031</v>
      </c>
      <c r="F611" s="632" t="s">
        <v>3024</v>
      </c>
      <c r="G611" s="632" t="s">
        <v>3493</v>
      </c>
      <c r="H611" s="632" t="s">
        <v>534</v>
      </c>
      <c r="I611" s="632" t="s">
        <v>807</v>
      </c>
      <c r="J611" s="632" t="s">
        <v>808</v>
      </c>
      <c r="K611" s="632" t="s">
        <v>809</v>
      </c>
      <c r="L611" s="633">
        <v>55.38</v>
      </c>
      <c r="M611" s="633">
        <v>166.14000000000001</v>
      </c>
      <c r="N611" s="632">
        <v>3</v>
      </c>
      <c r="O611" s="700">
        <v>0.5</v>
      </c>
      <c r="P611" s="633">
        <v>166.14000000000001</v>
      </c>
      <c r="Q611" s="656">
        <v>1</v>
      </c>
      <c r="R611" s="632">
        <v>3</v>
      </c>
      <c r="S611" s="656">
        <v>1</v>
      </c>
      <c r="T611" s="700">
        <v>0.5</v>
      </c>
      <c r="U611" s="682">
        <v>1</v>
      </c>
    </row>
    <row r="612" spans="1:21" ht="14.4" customHeight="1" x14ac:dyDescent="0.3">
      <c r="A612" s="631">
        <v>30</v>
      </c>
      <c r="B612" s="632" t="s">
        <v>533</v>
      </c>
      <c r="C612" s="632">
        <v>89301303</v>
      </c>
      <c r="D612" s="698" t="s">
        <v>3944</v>
      </c>
      <c r="E612" s="699" t="s">
        <v>3031</v>
      </c>
      <c r="F612" s="632" t="s">
        <v>3024</v>
      </c>
      <c r="G612" s="632" t="s">
        <v>3671</v>
      </c>
      <c r="H612" s="632" t="s">
        <v>534</v>
      </c>
      <c r="I612" s="632" t="s">
        <v>2538</v>
      </c>
      <c r="J612" s="632" t="s">
        <v>2539</v>
      </c>
      <c r="K612" s="632" t="s">
        <v>3672</v>
      </c>
      <c r="L612" s="633">
        <v>50.27</v>
      </c>
      <c r="M612" s="633">
        <v>50.27</v>
      </c>
      <c r="N612" s="632">
        <v>1</v>
      </c>
      <c r="O612" s="700">
        <v>0.5</v>
      </c>
      <c r="P612" s="633"/>
      <c r="Q612" s="656">
        <v>0</v>
      </c>
      <c r="R612" s="632"/>
      <c r="S612" s="656">
        <v>0</v>
      </c>
      <c r="T612" s="700"/>
      <c r="U612" s="682">
        <v>0</v>
      </c>
    </row>
    <row r="613" spans="1:21" ht="14.4" customHeight="1" x14ac:dyDescent="0.3">
      <c r="A613" s="631">
        <v>30</v>
      </c>
      <c r="B613" s="632" t="s">
        <v>533</v>
      </c>
      <c r="C613" s="632">
        <v>89301303</v>
      </c>
      <c r="D613" s="698" t="s">
        <v>3944</v>
      </c>
      <c r="E613" s="699" t="s">
        <v>3031</v>
      </c>
      <c r="F613" s="632" t="s">
        <v>3024</v>
      </c>
      <c r="G613" s="632" t="s">
        <v>3673</v>
      </c>
      <c r="H613" s="632" t="s">
        <v>534</v>
      </c>
      <c r="I613" s="632" t="s">
        <v>1000</v>
      </c>
      <c r="J613" s="632" t="s">
        <v>1001</v>
      </c>
      <c r="K613" s="632" t="s">
        <v>3674</v>
      </c>
      <c r="L613" s="633">
        <v>0</v>
      </c>
      <c r="M613" s="633">
        <v>0</v>
      </c>
      <c r="N613" s="632">
        <v>1</v>
      </c>
      <c r="O613" s="700">
        <v>1</v>
      </c>
      <c r="P613" s="633">
        <v>0</v>
      </c>
      <c r="Q613" s="656"/>
      <c r="R613" s="632">
        <v>1</v>
      </c>
      <c r="S613" s="656">
        <v>1</v>
      </c>
      <c r="T613" s="700">
        <v>1</v>
      </c>
      <c r="U613" s="682">
        <v>1</v>
      </c>
    </row>
    <row r="614" spans="1:21" ht="14.4" customHeight="1" x14ac:dyDescent="0.3">
      <c r="A614" s="631">
        <v>30</v>
      </c>
      <c r="B614" s="632" t="s">
        <v>533</v>
      </c>
      <c r="C614" s="632">
        <v>89301303</v>
      </c>
      <c r="D614" s="698" t="s">
        <v>3944</v>
      </c>
      <c r="E614" s="699" t="s">
        <v>3031</v>
      </c>
      <c r="F614" s="632" t="s">
        <v>3024</v>
      </c>
      <c r="G614" s="632" t="s">
        <v>3102</v>
      </c>
      <c r="H614" s="632" t="s">
        <v>2102</v>
      </c>
      <c r="I614" s="632" t="s">
        <v>2312</v>
      </c>
      <c r="J614" s="632" t="s">
        <v>2313</v>
      </c>
      <c r="K614" s="632" t="s">
        <v>1841</v>
      </c>
      <c r="L614" s="633">
        <v>44.89</v>
      </c>
      <c r="M614" s="633">
        <v>314.23</v>
      </c>
      <c r="N614" s="632">
        <v>7</v>
      </c>
      <c r="O614" s="700">
        <v>1.5</v>
      </c>
      <c r="P614" s="633"/>
      <c r="Q614" s="656">
        <v>0</v>
      </c>
      <c r="R614" s="632"/>
      <c r="S614" s="656">
        <v>0</v>
      </c>
      <c r="T614" s="700"/>
      <c r="U614" s="682">
        <v>0</v>
      </c>
    </row>
    <row r="615" spans="1:21" ht="14.4" customHeight="1" x14ac:dyDescent="0.3">
      <c r="A615" s="631">
        <v>30</v>
      </c>
      <c r="B615" s="632" t="s">
        <v>533</v>
      </c>
      <c r="C615" s="632">
        <v>89301303</v>
      </c>
      <c r="D615" s="698" t="s">
        <v>3944</v>
      </c>
      <c r="E615" s="699" t="s">
        <v>3031</v>
      </c>
      <c r="F615" s="632" t="s">
        <v>3024</v>
      </c>
      <c r="G615" s="632" t="s">
        <v>3115</v>
      </c>
      <c r="H615" s="632" t="s">
        <v>534</v>
      </c>
      <c r="I615" s="632" t="s">
        <v>1253</v>
      </c>
      <c r="J615" s="632" t="s">
        <v>1254</v>
      </c>
      <c r="K615" s="632" t="s">
        <v>889</v>
      </c>
      <c r="L615" s="633">
        <v>30.65</v>
      </c>
      <c r="M615" s="633">
        <v>306.5</v>
      </c>
      <c r="N615" s="632">
        <v>10</v>
      </c>
      <c r="O615" s="700">
        <v>6</v>
      </c>
      <c r="P615" s="633">
        <v>153.25</v>
      </c>
      <c r="Q615" s="656">
        <v>0.5</v>
      </c>
      <c r="R615" s="632">
        <v>5</v>
      </c>
      <c r="S615" s="656">
        <v>0.5</v>
      </c>
      <c r="T615" s="700">
        <v>3</v>
      </c>
      <c r="U615" s="682">
        <v>0.5</v>
      </c>
    </row>
    <row r="616" spans="1:21" ht="14.4" customHeight="1" x14ac:dyDescent="0.3">
      <c r="A616" s="631">
        <v>30</v>
      </c>
      <c r="B616" s="632" t="s">
        <v>533</v>
      </c>
      <c r="C616" s="632">
        <v>89301303</v>
      </c>
      <c r="D616" s="698" t="s">
        <v>3944</v>
      </c>
      <c r="E616" s="699" t="s">
        <v>3031</v>
      </c>
      <c r="F616" s="632" t="s">
        <v>3024</v>
      </c>
      <c r="G616" s="632" t="s">
        <v>3115</v>
      </c>
      <c r="H616" s="632" t="s">
        <v>534</v>
      </c>
      <c r="I616" s="632" t="s">
        <v>1392</v>
      </c>
      <c r="J616" s="632" t="s">
        <v>1004</v>
      </c>
      <c r="K616" s="632" t="s">
        <v>1393</v>
      </c>
      <c r="L616" s="633">
        <v>17.170000000000002</v>
      </c>
      <c r="M616" s="633">
        <v>51.510000000000005</v>
      </c>
      <c r="N616" s="632">
        <v>3</v>
      </c>
      <c r="O616" s="700">
        <v>1</v>
      </c>
      <c r="P616" s="633"/>
      <c r="Q616" s="656">
        <v>0</v>
      </c>
      <c r="R616" s="632"/>
      <c r="S616" s="656">
        <v>0</v>
      </c>
      <c r="T616" s="700"/>
      <c r="U616" s="682">
        <v>0</v>
      </c>
    </row>
    <row r="617" spans="1:21" ht="14.4" customHeight="1" x14ac:dyDescent="0.3">
      <c r="A617" s="631">
        <v>30</v>
      </c>
      <c r="B617" s="632" t="s">
        <v>533</v>
      </c>
      <c r="C617" s="632">
        <v>89301303</v>
      </c>
      <c r="D617" s="698" t="s">
        <v>3944</v>
      </c>
      <c r="E617" s="699" t="s">
        <v>3031</v>
      </c>
      <c r="F617" s="632" t="s">
        <v>3024</v>
      </c>
      <c r="G617" s="632" t="s">
        <v>3115</v>
      </c>
      <c r="H617" s="632" t="s">
        <v>534</v>
      </c>
      <c r="I617" s="632" t="s">
        <v>3275</v>
      </c>
      <c r="J617" s="632" t="s">
        <v>1004</v>
      </c>
      <c r="K617" s="632" t="s">
        <v>3276</v>
      </c>
      <c r="L617" s="633">
        <v>12.26</v>
      </c>
      <c r="M617" s="633">
        <v>36.78</v>
      </c>
      <c r="N617" s="632">
        <v>3</v>
      </c>
      <c r="O617" s="700">
        <v>1</v>
      </c>
      <c r="P617" s="633"/>
      <c r="Q617" s="656">
        <v>0</v>
      </c>
      <c r="R617" s="632"/>
      <c r="S617" s="656">
        <v>0</v>
      </c>
      <c r="T617" s="700"/>
      <c r="U617" s="682">
        <v>0</v>
      </c>
    </row>
    <row r="618" spans="1:21" ht="14.4" customHeight="1" x14ac:dyDescent="0.3">
      <c r="A618" s="631">
        <v>30</v>
      </c>
      <c r="B618" s="632" t="s">
        <v>533</v>
      </c>
      <c r="C618" s="632">
        <v>89301303</v>
      </c>
      <c r="D618" s="698" t="s">
        <v>3944</v>
      </c>
      <c r="E618" s="699" t="s">
        <v>3031</v>
      </c>
      <c r="F618" s="632" t="s">
        <v>3024</v>
      </c>
      <c r="G618" s="632" t="s">
        <v>3115</v>
      </c>
      <c r="H618" s="632" t="s">
        <v>534</v>
      </c>
      <c r="I618" s="632" t="s">
        <v>3380</v>
      </c>
      <c r="J618" s="632" t="s">
        <v>1004</v>
      </c>
      <c r="K618" s="632" t="s">
        <v>3381</v>
      </c>
      <c r="L618" s="633">
        <v>30.65</v>
      </c>
      <c r="M618" s="633">
        <v>153.25</v>
      </c>
      <c r="N618" s="632">
        <v>5</v>
      </c>
      <c r="O618" s="700">
        <v>3</v>
      </c>
      <c r="P618" s="633">
        <v>153.25</v>
      </c>
      <c r="Q618" s="656">
        <v>1</v>
      </c>
      <c r="R618" s="632">
        <v>5</v>
      </c>
      <c r="S618" s="656">
        <v>1</v>
      </c>
      <c r="T618" s="700">
        <v>3</v>
      </c>
      <c r="U618" s="682">
        <v>1</v>
      </c>
    </row>
    <row r="619" spans="1:21" ht="14.4" customHeight="1" x14ac:dyDescent="0.3">
      <c r="A619" s="631">
        <v>30</v>
      </c>
      <c r="B619" s="632" t="s">
        <v>533</v>
      </c>
      <c r="C619" s="632">
        <v>89301303</v>
      </c>
      <c r="D619" s="698" t="s">
        <v>3944</v>
      </c>
      <c r="E619" s="699" t="s">
        <v>3031</v>
      </c>
      <c r="F619" s="632" t="s">
        <v>3024</v>
      </c>
      <c r="G619" s="632" t="s">
        <v>3115</v>
      </c>
      <c r="H619" s="632" t="s">
        <v>534</v>
      </c>
      <c r="I619" s="632" t="s">
        <v>3118</v>
      </c>
      <c r="J619" s="632" t="s">
        <v>1254</v>
      </c>
      <c r="K619" s="632" t="s">
        <v>904</v>
      </c>
      <c r="L619" s="633">
        <v>12.26</v>
      </c>
      <c r="M619" s="633">
        <v>36.78</v>
      </c>
      <c r="N619" s="632">
        <v>3</v>
      </c>
      <c r="O619" s="700">
        <v>0.5</v>
      </c>
      <c r="P619" s="633">
        <v>36.78</v>
      </c>
      <c r="Q619" s="656">
        <v>1</v>
      </c>
      <c r="R619" s="632">
        <v>3</v>
      </c>
      <c r="S619" s="656">
        <v>1</v>
      </c>
      <c r="T619" s="700">
        <v>0.5</v>
      </c>
      <c r="U619" s="682">
        <v>1</v>
      </c>
    </row>
    <row r="620" spans="1:21" ht="14.4" customHeight="1" x14ac:dyDescent="0.3">
      <c r="A620" s="631">
        <v>30</v>
      </c>
      <c r="B620" s="632" t="s">
        <v>533</v>
      </c>
      <c r="C620" s="632">
        <v>89301303</v>
      </c>
      <c r="D620" s="698" t="s">
        <v>3944</v>
      </c>
      <c r="E620" s="699" t="s">
        <v>3031</v>
      </c>
      <c r="F620" s="632" t="s">
        <v>3024</v>
      </c>
      <c r="G620" s="632" t="s">
        <v>3129</v>
      </c>
      <c r="H620" s="632" t="s">
        <v>2102</v>
      </c>
      <c r="I620" s="632" t="s">
        <v>3386</v>
      </c>
      <c r="J620" s="632" t="s">
        <v>3387</v>
      </c>
      <c r="K620" s="632" t="s">
        <v>3388</v>
      </c>
      <c r="L620" s="633">
        <v>65.069999999999993</v>
      </c>
      <c r="M620" s="633">
        <v>65.069999999999993</v>
      </c>
      <c r="N620" s="632">
        <v>1</v>
      </c>
      <c r="O620" s="700">
        <v>0.5</v>
      </c>
      <c r="P620" s="633"/>
      <c r="Q620" s="656">
        <v>0</v>
      </c>
      <c r="R620" s="632"/>
      <c r="S620" s="656">
        <v>0</v>
      </c>
      <c r="T620" s="700"/>
      <c r="U620" s="682">
        <v>0</v>
      </c>
    </row>
    <row r="621" spans="1:21" ht="14.4" customHeight="1" x14ac:dyDescent="0.3">
      <c r="A621" s="631">
        <v>30</v>
      </c>
      <c r="B621" s="632" t="s">
        <v>533</v>
      </c>
      <c r="C621" s="632">
        <v>89301303</v>
      </c>
      <c r="D621" s="698" t="s">
        <v>3944</v>
      </c>
      <c r="E621" s="699" t="s">
        <v>3031</v>
      </c>
      <c r="F621" s="632" t="s">
        <v>3024</v>
      </c>
      <c r="G621" s="632" t="s">
        <v>3129</v>
      </c>
      <c r="H621" s="632" t="s">
        <v>2102</v>
      </c>
      <c r="I621" s="632" t="s">
        <v>3132</v>
      </c>
      <c r="J621" s="632" t="s">
        <v>593</v>
      </c>
      <c r="K621" s="632" t="s">
        <v>3133</v>
      </c>
      <c r="L621" s="633">
        <v>50.57</v>
      </c>
      <c r="M621" s="633">
        <v>101.14</v>
      </c>
      <c r="N621" s="632">
        <v>2</v>
      </c>
      <c r="O621" s="700">
        <v>1.5</v>
      </c>
      <c r="P621" s="633">
        <v>50.57</v>
      </c>
      <c r="Q621" s="656">
        <v>0.5</v>
      </c>
      <c r="R621" s="632">
        <v>1</v>
      </c>
      <c r="S621" s="656">
        <v>0.5</v>
      </c>
      <c r="T621" s="700">
        <v>0.5</v>
      </c>
      <c r="U621" s="682">
        <v>0.33333333333333331</v>
      </c>
    </row>
    <row r="622" spans="1:21" ht="14.4" customHeight="1" x14ac:dyDescent="0.3">
      <c r="A622" s="631">
        <v>30</v>
      </c>
      <c r="B622" s="632" t="s">
        <v>533</v>
      </c>
      <c r="C622" s="632">
        <v>89301303</v>
      </c>
      <c r="D622" s="698" t="s">
        <v>3944</v>
      </c>
      <c r="E622" s="699" t="s">
        <v>3031</v>
      </c>
      <c r="F622" s="632" t="s">
        <v>3024</v>
      </c>
      <c r="G622" s="632" t="s">
        <v>3129</v>
      </c>
      <c r="H622" s="632" t="s">
        <v>2102</v>
      </c>
      <c r="I622" s="632" t="s">
        <v>2183</v>
      </c>
      <c r="J622" s="632" t="s">
        <v>2184</v>
      </c>
      <c r="K622" s="632" t="s">
        <v>2927</v>
      </c>
      <c r="L622" s="633">
        <v>86.76</v>
      </c>
      <c r="M622" s="633">
        <v>86.76</v>
      </c>
      <c r="N622" s="632">
        <v>1</v>
      </c>
      <c r="O622" s="700">
        <v>1</v>
      </c>
      <c r="P622" s="633"/>
      <c r="Q622" s="656">
        <v>0</v>
      </c>
      <c r="R622" s="632"/>
      <c r="S622" s="656">
        <v>0</v>
      </c>
      <c r="T622" s="700"/>
      <c r="U622" s="682">
        <v>0</v>
      </c>
    </row>
    <row r="623" spans="1:21" ht="14.4" customHeight="1" x14ac:dyDescent="0.3">
      <c r="A623" s="631">
        <v>30</v>
      </c>
      <c r="B623" s="632" t="s">
        <v>533</v>
      </c>
      <c r="C623" s="632">
        <v>89301303</v>
      </c>
      <c r="D623" s="698" t="s">
        <v>3944</v>
      </c>
      <c r="E623" s="699" t="s">
        <v>3031</v>
      </c>
      <c r="F623" s="632" t="s">
        <v>3024</v>
      </c>
      <c r="G623" s="632" t="s">
        <v>3129</v>
      </c>
      <c r="H623" s="632" t="s">
        <v>534</v>
      </c>
      <c r="I623" s="632" t="s">
        <v>1891</v>
      </c>
      <c r="J623" s="632" t="s">
        <v>3136</v>
      </c>
      <c r="K623" s="632" t="s">
        <v>3137</v>
      </c>
      <c r="L623" s="633">
        <v>130.15</v>
      </c>
      <c r="M623" s="633">
        <v>260.3</v>
      </c>
      <c r="N623" s="632">
        <v>2</v>
      </c>
      <c r="O623" s="700">
        <v>1</v>
      </c>
      <c r="P623" s="633"/>
      <c r="Q623" s="656">
        <v>0</v>
      </c>
      <c r="R623" s="632"/>
      <c r="S623" s="656">
        <v>0</v>
      </c>
      <c r="T623" s="700"/>
      <c r="U623" s="682">
        <v>0</v>
      </c>
    </row>
    <row r="624" spans="1:21" ht="14.4" customHeight="1" x14ac:dyDescent="0.3">
      <c r="A624" s="631">
        <v>30</v>
      </c>
      <c r="B624" s="632" t="s">
        <v>533</v>
      </c>
      <c r="C624" s="632">
        <v>89301303</v>
      </c>
      <c r="D624" s="698" t="s">
        <v>3944</v>
      </c>
      <c r="E624" s="699" t="s">
        <v>3031</v>
      </c>
      <c r="F624" s="632" t="s">
        <v>3024</v>
      </c>
      <c r="G624" s="632" t="s">
        <v>3129</v>
      </c>
      <c r="H624" s="632" t="s">
        <v>534</v>
      </c>
      <c r="I624" s="632" t="s">
        <v>1445</v>
      </c>
      <c r="J624" s="632" t="s">
        <v>3138</v>
      </c>
      <c r="K624" s="632" t="s">
        <v>3139</v>
      </c>
      <c r="L624" s="633">
        <v>86.76</v>
      </c>
      <c r="M624" s="633">
        <v>173.52</v>
      </c>
      <c r="N624" s="632">
        <v>2</v>
      </c>
      <c r="O624" s="700">
        <v>1</v>
      </c>
      <c r="P624" s="633"/>
      <c r="Q624" s="656">
        <v>0</v>
      </c>
      <c r="R624" s="632"/>
      <c r="S624" s="656">
        <v>0</v>
      </c>
      <c r="T624" s="700"/>
      <c r="U624" s="682">
        <v>0</v>
      </c>
    </row>
    <row r="625" spans="1:21" ht="14.4" customHeight="1" x14ac:dyDescent="0.3">
      <c r="A625" s="631">
        <v>30</v>
      </c>
      <c r="B625" s="632" t="s">
        <v>533</v>
      </c>
      <c r="C625" s="632">
        <v>89301303</v>
      </c>
      <c r="D625" s="698" t="s">
        <v>3944</v>
      </c>
      <c r="E625" s="699" t="s">
        <v>3031</v>
      </c>
      <c r="F625" s="632" t="s">
        <v>3024</v>
      </c>
      <c r="G625" s="632" t="s">
        <v>3140</v>
      </c>
      <c r="H625" s="632" t="s">
        <v>534</v>
      </c>
      <c r="I625" s="632" t="s">
        <v>3675</v>
      </c>
      <c r="J625" s="632" t="s">
        <v>3676</v>
      </c>
      <c r="K625" s="632" t="s">
        <v>580</v>
      </c>
      <c r="L625" s="633">
        <v>0</v>
      </c>
      <c r="M625" s="633">
        <v>0</v>
      </c>
      <c r="N625" s="632">
        <v>3</v>
      </c>
      <c r="O625" s="700">
        <v>0.5</v>
      </c>
      <c r="P625" s="633"/>
      <c r="Q625" s="656"/>
      <c r="R625" s="632"/>
      <c r="S625" s="656">
        <v>0</v>
      </c>
      <c r="T625" s="700"/>
      <c r="U625" s="682">
        <v>0</v>
      </c>
    </row>
    <row r="626" spans="1:21" ht="14.4" customHeight="1" x14ac:dyDescent="0.3">
      <c r="A626" s="631">
        <v>30</v>
      </c>
      <c r="B626" s="632" t="s">
        <v>533</v>
      </c>
      <c r="C626" s="632">
        <v>89301303</v>
      </c>
      <c r="D626" s="698" t="s">
        <v>3944</v>
      </c>
      <c r="E626" s="699" t="s">
        <v>3031</v>
      </c>
      <c r="F626" s="632" t="s">
        <v>3024</v>
      </c>
      <c r="G626" s="632" t="s">
        <v>3140</v>
      </c>
      <c r="H626" s="632" t="s">
        <v>534</v>
      </c>
      <c r="I626" s="632" t="s">
        <v>3677</v>
      </c>
      <c r="J626" s="632" t="s">
        <v>3676</v>
      </c>
      <c r="K626" s="632" t="s">
        <v>3678</v>
      </c>
      <c r="L626" s="633">
        <v>0</v>
      </c>
      <c r="M626" s="633">
        <v>0</v>
      </c>
      <c r="N626" s="632">
        <v>2</v>
      </c>
      <c r="O626" s="700">
        <v>1</v>
      </c>
      <c r="P626" s="633"/>
      <c r="Q626" s="656"/>
      <c r="R626" s="632"/>
      <c r="S626" s="656">
        <v>0</v>
      </c>
      <c r="T626" s="700"/>
      <c r="U626" s="682">
        <v>0</v>
      </c>
    </row>
    <row r="627" spans="1:21" ht="14.4" customHeight="1" x14ac:dyDescent="0.3">
      <c r="A627" s="631">
        <v>30</v>
      </c>
      <c r="B627" s="632" t="s">
        <v>533</v>
      </c>
      <c r="C627" s="632">
        <v>89301303</v>
      </c>
      <c r="D627" s="698" t="s">
        <v>3944</v>
      </c>
      <c r="E627" s="699" t="s">
        <v>3031</v>
      </c>
      <c r="F627" s="632" t="s">
        <v>3024</v>
      </c>
      <c r="G627" s="632" t="s">
        <v>3529</v>
      </c>
      <c r="H627" s="632" t="s">
        <v>534</v>
      </c>
      <c r="I627" s="632" t="s">
        <v>3679</v>
      </c>
      <c r="J627" s="632" t="s">
        <v>3680</v>
      </c>
      <c r="K627" s="632" t="s">
        <v>3681</v>
      </c>
      <c r="L627" s="633">
        <v>0</v>
      </c>
      <c r="M627" s="633">
        <v>0</v>
      </c>
      <c r="N627" s="632">
        <v>1</v>
      </c>
      <c r="O627" s="700">
        <v>0.5</v>
      </c>
      <c r="P627" s="633"/>
      <c r="Q627" s="656"/>
      <c r="R627" s="632"/>
      <c r="S627" s="656">
        <v>0</v>
      </c>
      <c r="T627" s="700"/>
      <c r="U627" s="682">
        <v>0</v>
      </c>
    </row>
    <row r="628" spans="1:21" ht="14.4" customHeight="1" x14ac:dyDescent="0.3">
      <c r="A628" s="631">
        <v>30</v>
      </c>
      <c r="B628" s="632" t="s">
        <v>533</v>
      </c>
      <c r="C628" s="632">
        <v>89301303</v>
      </c>
      <c r="D628" s="698" t="s">
        <v>3944</v>
      </c>
      <c r="E628" s="699" t="s">
        <v>3031</v>
      </c>
      <c r="F628" s="632" t="s">
        <v>3024</v>
      </c>
      <c r="G628" s="632" t="s">
        <v>3529</v>
      </c>
      <c r="H628" s="632" t="s">
        <v>2102</v>
      </c>
      <c r="I628" s="632" t="s">
        <v>3682</v>
      </c>
      <c r="J628" s="632" t="s">
        <v>2135</v>
      </c>
      <c r="K628" s="632" t="s">
        <v>1396</v>
      </c>
      <c r="L628" s="633">
        <v>250.62</v>
      </c>
      <c r="M628" s="633">
        <v>250.62</v>
      </c>
      <c r="N628" s="632">
        <v>1</v>
      </c>
      <c r="O628" s="700">
        <v>0.5</v>
      </c>
      <c r="P628" s="633">
        <v>250.62</v>
      </c>
      <c r="Q628" s="656">
        <v>1</v>
      </c>
      <c r="R628" s="632">
        <v>1</v>
      </c>
      <c r="S628" s="656">
        <v>1</v>
      </c>
      <c r="T628" s="700">
        <v>0.5</v>
      </c>
      <c r="U628" s="682">
        <v>1</v>
      </c>
    </row>
    <row r="629" spans="1:21" ht="14.4" customHeight="1" x14ac:dyDescent="0.3">
      <c r="A629" s="631">
        <v>30</v>
      </c>
      <c r="B629" s="632" t="s">
        <v>533</v>
      </c>
      <c r="C629" s="632">
        <v>89301303</v>
      </c>
      <c r="D629" s="698" t="s">
        <v>3944</v>
      </c>
      <c r="E629" s="699" t="s">
        <v>3031</v>
      </c>
      <c r="F629" s="632" t="s">
        <v>3024</v>
      </c>
      <c r="G629" s="632" t="s">
        <v>3529</v>
      </c>
      <c r="H629" s="632" t="s">
        <v>534</v>
      </c>
      <c r="I629" s="632" t="s">
        <v>3683</v>
      </c>
      <c r="J629" s="632" t="s">
        <v>3684</v>
      </c>
      <c r="K629" s="632" t="s">
        <v>3685</v>
      </c>
      <c r="L629" s="633">
        <v>0</v>
      </c>
      <c r="M629" s="633">
        <v>0</v>
      </c>
      <c r="N629" s="632">
        <v>1</v>
      </c>
      <c r="O629" s="700">
        <v>0.5</v>
      </c>
      <c r="P629" s="633">
        <v>0</v>
      </c>
      <c r="Q629" s="656"/>
      <c r="R629" s="632">
        <v>1</v>
      </c>
      <c r="S629" s="656">
        <v>1</v>
      </c>
      <c r="T629" s="700">
        <v>0.5</v>
      </c>
      <c r="U629" s="682">
        <v>1</v>
      </c>
    </row>
    <row r="630" spans="1:21" ht="14.4" customHeight="1" x14ac:dyDescent="0.3">
      <c r="A630" s="631">
        <v>30</v>
      </c>
      <c r="B630" s="632" t="s">
        <v>533</v>
      </c>
      <c r="C630" s="632">
        <v>89301303</v>
      </c>
      <c r="D630" s="698" t="s">
        <v>3944</v>
      </c>
      <c r="E630" s="699" t="s">
        <v>3031</v>
      </c>
      <c r="F630" s="632" t="s">
        <v>3024</v>
      </c>
      <c r="G630" s="632" t="s">
        <v>3529</v>
      </c>
      <c r="H630" s="632" t="s">
        <v>534</v>
      </c>
      <c r="I630" s="632" t="s">
        <v>3686</v>
      </c>
      <c r="J630" s="632" t="s">
        <v>3680</v>
      </c>
      <c r="K630" s="632" t="s">
        <v>3687</v>
      </c>
      <c r="L630" s="633">
        <v>0</v>
      </c>
      <c r="M630" s="633">
        <v>0</v>
      </c>
      <c r="N630" s="632">
        <v>3</v>
      </c>
      <c r="O630" s="700">
        <v>1.5</v>
      </c>
      <c r="P630" s="633">
        <v>0</v>
      </c>
      <c r="Q630" s="656"/>
      <c r="R630" s="632">
        <v>1</v>
      </c>
      <c r="S630" s="656">
        <v>0.33333333333333331</v>
      </c>
      <c r="T630" s="700">
        <v>0.5</v>
      </c>
      <c r="U630" s="682">
        <v>0.33333333333333331</v>
      </c>
    </row>
    <row r="631" spans="1:21" ht="14.4" customHeight="1" x14ac:dyDescent="0.3">
      <c r="A631" s="631">
        <v>30</v>
      </c>
      <c r="B631" s="632" t="s">
        <v>533</v>
      </c>
      <c r="C631" s="632">
        <v>89301303</v>
      </c>
      <c r="D631" s="698" t="s">
        <v>3944</v>
      </c>
      <c r="E631" s="699" t="s">
        <v>3031</v>
      </c>
      <c r="F631" s="632" t="s">
        <v>3024</v>
      </c>
      <c r="G631" s="632" t="s">
        <v>3529</v>
      </c>
      <c r="H631" s="632" t="s">
        <v>534</v>
      </c>
      <c r="I631" s="632" t="s">
        <v>3688</v>
      </c>
      <c r="J631" s="632" t="s">
        <v>3684</v>
      </c>
      <c r="K631" s="632" t="s">
        <v>3689</v>
      </c>
      <c r="L631" s="633">
        <v>0</v>
      </c>
      <c r="M631" s="633">
        <v>0</v>
      </c>
      <c r="N631" s="632">
        <v>1</v>
      </c>
      <c r="O631" s="700">
        <v>0.5</v>
      </c>
      <c r="P631" s="633">
        <v>0</v>
      </c>
      <c r="Q631" s="656"/>
      <c r="R631" s="632">
        <v>1</v>
      </c>
      <c r="S631" s="656">
        <v>1</v>
      </c>
      <c r="T631" s="700">
        <v>0.5</v>
      </c>
      <c r="U631" s="682">
        <v>1</v>
      </c>
    </row>
    <row r="632" spans="1:21" ht="14.4" customHeight="1" x14ac:dyDescent="0.3">
      <c r="A632" s="631">
        <v>30</v>
      </c>
      <c r="B632" s="632" t="s">
        <v>533</v>
      </c>
      <c r="C632" s="632">
        <v>89301303</v>
      </c>
      <c r="D632" s="698" t="s">
        <v>3944</v>
      </c>
      <c r="E632" s="699" t="s">
        <v>3031</v>
      </c>
      <c r="F632" s="632" t="s">
        <v>3024</v>
      </c>
      <c r="G632" s="632" t="s">
        <v>3287</v>
      </c>
      <c r="H632" s="632" t="s">
        <v>534</v>
      </c>
      <c r="I632" s="632" t="s">
        <v>992</v>
      </c>
      <c r="J632" s="632" t="s">
        <v>993</v>
      </c>
      <c r="K632" s="632" t="s">
        <v>3288</v>
      </c>
      <c r="L632" s="633">
        <v>242.93</v>
      </c>
      <c r="M632" s="633">
        <v>242.93</v>
      </c>
      <c r="N632" s="632">
        <v>1</v>
      </c>
      <c r="O632" s="700">
        <v>1</v>
      </c>
      <c r="P632" s="633">
        <v>242.93</v>
      </c>
      <c r="Q632" s="656">
        <v>1</v>
      </c>
      <c r="R632" s="632">
        <v>1</v>
      </c>
      <c r="S632" s="656">
        <v>1</v>
      </c>
      <c r="T632" s="700">
        <v>1</v>
      </c>
      <c r="U632" s="682">
        <v>1</v>
      </c>
    </row>
    <row r="633" spans="1:21" ht="14.4" customHeight="1" x14ac:dyDescent="0.3">
      <c r="A633" s="631">
        <v>30</v>
      </c>
      <c r="B633" s="632" t="s">
        <v>533</v>
      </c>
      <c r="C633" s="632">
        <v>89301303</v>
      </c>
      <c r="D633" s="698" t="s">
        <v>3944</v>
      </c>
      <c r="E633" s="699" t="s">
        <v>3031</v>
      </c>
      <c r="F633" s="632" t="s">
        <v>3024</v>
      </c>
      <c r="G633" s="632" t="s">
        <v>3690</v>
      </c>
      <c r="H633" s="632" t="s">
        <v>534</v>
      </c>
      <c r="I633" s="632" t="s">
        <v>3691</v>
      </c>
      <c r="J633" s="632" t="s">
        <v>3692</v>
      </c>
      <c r="K633" s="632" t="s">
        <v>3693</v>
      </c>
      <c r="L633" s="633">
        <v>189.92</v>
      </c>
      <c r="M633" s="633">
        <v>569.76</v>
      </c>
      <c r="N633" s="632">
        <v>3</v>
      </c>
      <c r="O633" s="700">
        <v>3</v>
      </c>
      <c r="P633" s="633">
        <v>379.84</v>
      </c>
      <c r="Q633" s="656">
        <v>0.66666666666666663</v>
      </c>
      <c r="R633" s="632">
        <v>2</v>
      </c>
      <c r="S633" s="656">
        <v>0.66666666666666663</v>
      </c>
      <c r="T633" s="700">
        <v>2</v>
      </c>
      <c r="U633" s="682">
        <v>0.66666666666666663</v>
      </c>
    </row>
    <row r="634" spans="1:21" ht="14.4" customHeight="1" x14ac:dyDescent="0.3">
      <c r="A634" s="631">
        <v>30</v>
      </c>
      <c r="B634" s="632" t="s">
        <v>533</v>
      </c>
      <c r="C634" s="632">
        <v>89301303</v>
      </c>
      <c r="D634" s="698" t="s">
        <v>3944</v>
      </c>
      <c r="E634" s="699" t="s">
        <v>3031</v>
      </c>
      <c r="F634" s="632" t="s">
        <v>3024</v>
      </c>
      <c r="G634" s="632" t="s">
        <v>3694</v>
      </c>
      <c r="H634" s="632" t="s">
        <v>534</v>
      </c>
      <c r="I634" s="632" t="s">
        <v>3695</v>
      </c>
      <c r="J634" s="632" t="s">
        <v>3696</v>
      </c>
      <c r="K634" s="632" t="s">
        <v>3697</v>
      </c>
      <c r="L634" s="633">
        <v>193.26</v>
      </c>
      <c r="M634" s="633">
        <v>579.78</v>
      </c>
      <c r="N634" s="632">
        <v>3</v>
      </c>
      <c r="O634" s="700">
        <v>1</v>
      </c>
      <c r="P634" s="633"/>
      <c r="Q634" s="656">
        <v>0</v>
      </c>
      <c r="R634" s="632"/>
      <c r="S634" s="656">
        <v>0</v>
      </c>
      <c r="T634" s="700"/>
      <c r="U634" s="682">
        <v>0</v>
      </c>
    </row>
    <row r="635" spans="1:21" ht="14.4" customHeight="1" x14ac:dyDescent="0.3">
      <c r="A635" s="631">
        <v>30</v>
      </c>
      <c r="B635" s="632" t="s">
        <v>533</v>
      </c>
      <c r="C635" s="632">
        <v>89301303</v>
      </c>
      <c r="D635" s="698" t="s">
        <v>3944</v>
      </c>
      <c r="E635" s="699" t="s">
        <v>3031</v>
      </c>
      <c r="F635" s="632" t="s">
        <v>3024</v>
      </c>
      <c r="G635" s="632" t="s">
        <v>3147</v>
      </c>
      <c r="H635" s="632" t="s">
        <v>2102</v>
      </c>
      <c r="I635" s="632" t="s">
        <v>3698</v>
      </c>
      <c r="J635" s="632" t="s">
        <v>2210</v>
      </c>
      <c r="K635" s="632" t="s">
        <v>2084</v>
      </c>
      <c r="L635" s="633">
        <v>172.82</v>
      </c>
      <c r="M635" s="633">
        <v>172.82</v>
      </c>
      <c r="N635" s="632">
        <v>1</v>
      </c>
      <c r="O635" s="700">
        <v>1</v>
      </c>
      <c r="P635" s="633"/>
      <c r="Q635" s="656">
        <v>0</v>
      </c>
      <c r="R635" s="632"/>
      <c r="S635" s="656">
        <v>0</v>
      </c>
      <c r="T635" s="700"/>
      <c r="U635" s="682">
        <v>0</v>
      </c>
    </row>
    <row r="636" spans="1:21" ht="14.4" customHeight="1" x14ac:dyDescent="0.3">
      <c r="A636" s="631">
        <v>30</v>
      </c>
      <c r="B636" s="632" t="s">
        <v>533</v>
      </c>
      <c r="C636" s="632">
        <v>89301303</v>
      </c>
      <c r="D636" s="698" t="s">
        <v>3944</v>
      </c>
      <c r="E636" s="699" t="s">
        <v>3031</v>
      </c>
      <c r="F636" s="632" t="s">
        <v>3024</v>
      </c>
      <c r="G636" s="632" t="s">
        <v>3147</v>
      </c>
      <c r="H636" s="632" t="s">
        <v>2102</v>
      </c>
      <c r="I636" s="632" t="s">
        <v>2149</v>
      </c>
      <c r="J636" s="632" t="s">
        <v>2150</v>
      </c>
      <c r="K636" s="632" t="s">
        <v>2493</v>
      </c>
      <c r="L636" s="633">
        <v>115.18</v>
      </c>
      <c r="M636" s="633">
        <v>230.36</v>
      </c>
      <c r="N636" s="632">
        <v>2</v>
      </c>
      <c r="O636" s="700">
        <v>1</v>
      </c>
      <c r="P636" s="633">
        <v>230.36</v>
      </c>
      <c r="Q636" s="656">
        <v>1</v>
      </c>
      <c r="R636" s="632">
        <v>2</v>
      </c>
      <c r="S636" s="656">
        <v>1</v>
      </c>
      <c r="T636" s="700">
        <v>1</v>
      </c>
      <c r="U636" s="682">
        <v>1</v>
      </c>
    </row>
    <row r="637" spans="1:21" ht="14.4" customHeight="1" x14ac:dyDescent="0.3">
      <c r="A637" s="631">
        <v>30</v>
      </c>
      <c r="B637" s="632" t="s">
        <v>533</v>
      </c>
      <c r="C637" s="632">
        <v>89301303</v>
      </c>
      <c r="D637" s="698" t="s">
        <v>3944</v>
      </c>
      <c r="E637" s="699" t="s">
        <v>3031</v>
      </c>
      <c r="F637" s="632" t="s">
        <v>3024</v>
      </c>
      <c r="G637" s="632" t="s">
        <v>3147</v>
      </c>
      <c r="H637" s="632" t="s">
        <v>2102</v>
      </c>
      <c r="I637" s="632" t="s">
        <v>2149</v>
      </c>
      <c r="J637" s="632" t="s">
        <v>2150</v>
      </c>
      <c r="K637" s="632" t="s">
        <v>2493</v>
      </c>
      <c r="L637" s="633">
        <v>106.3</v>
      </c>
      <c r="M637" s="633">
        <v>212.6</v>
      </c>
      <c r="N637" s="632">
        <v>2</v>
      </c>
      <c r="O637" s="700">
        <v>0.5</v>
      </c>
      <c r="P637" s="633">
        <v>212.6</v>
      </c>
      <c r="Q637" s="656">
        <v>1</v>
      </c>
      <c r="R637" s="632">
        <v>2</v>
      </c>
      <c r="S637" s="656">
        <v>1</v>
      </c>
      <c r="T637" s="700">
        <v>0.5</v>
      </c>
      <c r="U637" s="682">
        <v>1</v>
      </c>
    </row>
    <row r="638" spans="1:21" ht="14.4" customHeight="1" x14ac:dyDescent="0.3">
      <c r="A638" s="631">
        <v>30</v>
      </c>
      <c r="B638" s="632" t="s">
        <v>533</v>
      </c>
      <c r="C638" s="632">
        <v>89301303</v>
      </c>
      <c r="D638" s="698" t="s">
        <v>3944</v>
      </c>
      <c r="E638" s="699" t="s">
        <v>3031</v>
      </c>
      <c r="F638" s="632" t="s">
        <v>3024</v>
      </c>
      <c r="G638" s="632" t="s">
        <v>3147</v>
      </c>
      <c r="H638" s="632" t="s">
        <v>2102</v>
      </c>
      <c r="I638" s="632" t="s">
        <v>2209</v>
      </c>
      <c r="J638" s="632" t="s">
        <v>2210</v>
      </c>
      <c r="K638" s="632" t="s">
        <v>2868</v>
      </c>
      <c r="L638" s="633">
        <v>86.41</v>
      </c>
      <c r="M638" s="633">
        <v>86.41</v>
      </c>
      <c r="N638" s="632">
        <v>1</v>
      </c>
      <c r="O638" s="700">
        <v>0.5</v>
      </c>
      <c r="P638" s="633">
        <v>86.41</v>
      </c>
      <c r="Q638" s="656">
        <v>1</v>
      </c>
      <c r="R638" s="632">
        <v>1</v>
      </c>
      <c r="S638" s="656">
        <v>1</v>
      </c>
      <c r="T638" s="700">
        <v>0.5</v>
      </c>
      <c r="U638" s="682">
        <v>1</v>
      </c>
    </row>
    <row r="639" spans="1:21" ht="14.4" customHeight="1" x14ac:dyDescent="0.3">
      <c r="A639" s="631">
        <v>30</v>
      </c>
      <c r="B639" s="632" t="s">
        <v>533</v>
      </c>
      <c r="C639" s="632">
        <v>89301303</v>
      </c>
      <c r="D639" s="698" t="s">
        <v>3944</v>
      </c>
      <c r="E639" s="699" t="s">
        <v>3031</v>
      </c>
      <c r="F639" s="632" t="s">
        <v>3024</v>
      </c>
      <c r="G639" s="632" t="s">
        <v>3147</v>
      </c>
      <c r="H639" s="632" t="s">
        <v>2102</v>
      </c>
      <c r="I639" s="632" t="s">
        <v>2213</v>
      </c>
      <c r="J639" s="632" t="s">
        <v>2214</v>
      </c>
      <c r="K639" s="632" t="s">
        <v>2869</v>
      </c>
      <c r="L639" s="633">
        <v>107.66</v>
      </c>
      <c r="M639" s="633">
        <v>1184.2599999999998</v>
      </c>
      <c r="N639" s="632">
        <v>11</v>
      </c>
      <c r="O639" s="700">
        <v>2.5</v>
      </c>
      <c r="P639" s="633">
        <v>430.64</v>
      </c>
      <c r="Q639" s="656">
        <v>0.3636363636363637</v>
      </c>
      <c r="R639" s="632">
        <v>4</v>
      </c>
      <c r="S639" s="656">
        <v>0.36363636363636365</v>
      </c>
      <c r="T639" s="700">
        <v>1</v>
      </c>
      <c r="U639" s="682">
        <v>0.4</v>
      </c>
    </row>
    <row r="640" spans="1:21" ht="14.4" customHeight="1" x14ac:dyDescent="0.3">
      <c r="A640" s="631">
        <v>30</v>
      </c>
      <c r="B640" s="632" t="s">
        <v>533</v>
      </c>
      <c r="C640" s="632">
        <v>89301303</v>
      </c>
      <c r="D640" s="698" t="s">
        <v>3944</v>
      </c>
      <c r="E640" s="699" t="s">
        <v>3031</v>
      </c>
      <c r="F640" s="632" t="s">
        <v>3024</v>
      </c>
      <c r="G640" s="632" t="s">
        <v>3147</v>
      </c>
      <c r="H640" s="632" t="s">
        <v>2102</v>
      </c>
      <c r="I640" s="632" t="s">
        <v>2213</v>
      </c>
      <c r="J640" s="632" t="s">
        <v>2214</v>
      </c>
      <c r="K640" s="632" t="s">
        <v>2869</v>
      </c>
      <c r="L640" s="633">
        <v>90.35</v>
      </c>
      <c r="M640" s="633">
        <v>180.7</v>
      </c>
      <c r="N640" s="632">
        <v>2</v>
      </c>
      <c r="O640" s="700">
        <v>0.5</v>
      </c>
      <c r="P640" s="633"/>
      <c r="Q640" s="656">
        <v>0</v>
      </c>
      <c r="R640" s="632"/>
      <c r="S640" s="656">
        <v>0</v>
      </c>
      <c r="T640" s="700"/>
      <c r="U640" s="682">
        <v>0</v>
      </c>
    </row>
    <row r="641" spans="1:21" ht="14.4" customHeight="1" x14ac:dyDescent="0.3">
      <c r="A641" s="631">
        <v>30</v>
      </c>
      <c r="B641" s="632" t="s">
        <v>533</v>
      </c>
      <c r="C641" s="632">
        <v>89301303</v>
      </c>
      <c r="D641" s="698" t="s">
        <v>3944</v>
      </c>
      <c r="E641" s="699" t="s">
        <v>3031</v>
      </c>
      <c r="F641" s="632" t="s">
        <v>3024</v>
      </c>
      <c r="G641" s="632" t="s">
        <v>3155</v>
      </c>
      <c r="H641" s="632" t="s">
        <v>534</v>
      </c>
      <c r="I641" s="632" t="s">
        <v>845</v>
      </c>
      <c r="J641" s="632" t="s">
        <v>842</v>
      </c>
      <c r="K641" s="632" t="s">
        <v>3156</v>
      </c>
      <c r="L641" s="633">
        <v>23.4</v>
      </c>
      <c r="M641" s="633">
        <v>70.199999999999989</v>
      </c>
      <c r="N641" s="632">
        <v>3</v>
      </c>
      <c r="O641" s="700">
        <v>1</v>
      </c>
      <c r="P641" s="633">
        <v>70.199999999999989</v>
      </c>
      <c r="Q641" s="656">
        <v>1</v>
      </c>
      <c r="R641" s="632">
        <v>3</v>
      </c>
      <c r="S641" s="656">
        <v>1</v>
      </c>
      <c r="T641" s="700">
        <v>1</v>
      </c>
      <c r="U641" s="682">
        <v>1</v>
      </c>
    </row>
    <row r="642" spans="1:21" ht="14.4" customHeight="1" x14ac:dyDescent="0.3">
      <c r="A642" s="631">
        <v>30</v>
      </c>
      <c r="B642" s="632" t="s">
        <v>533</v>
      </c>
      <c r="C642" s="632">
        <v>89301303</v>
      </c>
      <c r="D642" s="698" t="s">
        <v>3944</v>
      </c>
      <c r="E642" s="699" t="s">
        <v>3031</v>
      </c>
      <c r="F642" s="632" t="s">
        <v>3024</v>
      </c>
      <c r="G642" s="632" t="s">
        <v>3155</v>
      </c>
      <c r="H642" s="632" t="s">
        <v>534</v>
      </c>
      <c r="I642" s="632" t="s">
        <v>3530</v>
      </c>
      <c r="J642" s="632" t="s">
        <v>3531</v>
      </c>
      <c r="K642" s="632" t="s">
        <v>3532</v>
      </c>
      <c r="L642" s="633">
        <v>60.02</v>
      </c>
      <c r="M642" s="633">
        <v>180.06</v>
      </c>
      <c r="N642" s="632">
        <v>3</v>
      </c>
      <c r="O642" s="700">
        <v>0.5</v>
      </c>
      <c r="P642" s="633">
        <v>180.06</v>
      </c>
      <c r="Q642" s="656">
        <v>1</v>
      </c>
      <c r="R642" s="632">
        <v>3</v>
      </c>
      <c r="S642" s="656">
        <v>1</v>
      </c>
      <c r="T642" s="700">
        <v>0.5</v>
      </c>
      <c r="U642" s="682">
        <v>1</v>
      </c>
    </row>
    <row r="643" spans="1:21" ht="14.4" customHeight="1" x14ac:dyDescent="0.3">
      <c r="A643" s="631">
        <v>30</v>
      </c>
      <c r="B643" s="632" t="s">
        <v>533</v>
      </c>
      <c r="C643" s="632">
        <v>89301303</v>
      </c>
      <c r="D643" s="698" t="s">
        <v>3944</v>
      </c>
      <c r="E643" s="699" t="s">
        <v>3031</v>
      </c>
      <c r="F643" s="632" t="s">
        <v>3024</v>
      </c>
      <c r="G643" s="632" t="s">
        <v>3155</v>
      </c>
      <c r="H643" s="632" t="s">
        <v>534</v>
      </c>
      <c r="I643" s="632" t="s">
        <v>3157</v>
      </c>
      <c r="J643" s="632" t="s">
        <v>842</v>
      </c>
      <c r="K643" s="632" t="s">
        <v>3158</v>
      </c>
      <c r="L643" s="633">
        <v>0</v>
      </c>
      <c r="M643" s="633">
        <v>0</v>
      </c>
      <c r="N643" s="632">
        <v>12</v>
      </c>
      <c r="O643" s="700">
        <v>2.5</v>
      </c>
      <c r="P643" s="633"/>
      <c r="Q643" s="656"/>
      <c r="R643" s="632"/>
      <c r="S643" s="656">
        <v>0</v>
      </c>
      <c r="T643" s="700"/>
      <c r="U643" s="682">
        <v>0</v>
      </c>
    </row>
    <row r="644" spans="1:21" ht="14.4" customHeight="1" x14ac:dyDescent="0.3">
      <c r="A644" s="631">
        <v>30</v>
      </c>
      <c r="B644" s="632" t="s">
        <v>533</v>
      </c>
      <c r="C644" s="632">
        <v>89301303</v>
      </c>
      <c r="D644" s="698" t="s">
        <v>3944</v>
      </c>
      <c r="E644" s="699" t="s">
        <v>3031</v>
      </c>
      <c r="F644" s="632" t="s">
        <v>3024</v>
      </c>
      <c r="G644" s="632" t="s">
        <v>3155</v>
      </c>
      <c r="H644" s="632" t="s">
        <v>534</v>
      </c>
      <c r="I644" s="632" t="s">
        <v>985</v>
      </c>
      <c r="J644" s="632" t="s">
        <v>3289</v>
      </c>
      <c r="K644" s="632" t="s">
        <v>3290</v>
      </c>
      <c r="L644" s="633">
        <v>33.68</v>
      </c>
      <c r="M644" s="633">
        <v>202.07999999999998</v>
      </c>
      <c r="N644" s="632">
        <v>6</v>
      </c>
      <c r="O644" s="700">
        <v>1</v>
      </c>
      <c r="P644" s="633">
        <v>101.03999999999999</v>
      </c>
      <c r="Q644" s="656">
        <v>0.5</v>
      </c>
      <c r="R644" s="632">
        <v>3</v>
      </c>
      <c r="S644" s="656">
        <v>0.5</v>
      </c>
      <c r="T644" s="700">
        <v>0.5</v>
      </c>
      <c r="U644" s="682">
        <v>0.5</v>
      </c>
    </row>
    <row r="645" spans="1:21" ht="14.4" customHeight="1" x14ac:dyDescent="0.3">
      <c r="A645" s="631">
        <v>30</v>
      </c>
      <c r="B645" s="632" t="s">
        <v>533</v>
      </c>
      <c r="C645" s="632">
        <v>89301303</v>
      </c>
      <c r="D645" s="698" t="s">
        <v>3944</v>
      </c>
      <c r="E645" s="699" t="s">
        <v>3031</v>
      </c>
      <c r="F645" s="632" t="s">
        <v>3024</v>
      </c>
      <c r="G645" s="632" t="s">
        <v>3155</v>
      </c>
      <c r="H645" s="632" t="s">
        <v>534</v>
      </c>
      <c r="I645" s="632" t="s">
        <v>3699</v>
      </c>
      <c r="J645" s="632" t="s">
        <v>3700</v>
      </c>
      <c r="K645" s="632" t="s">
        <v>3701</v>
      </c>
      <c r="L645" s="633">
        <v>0</v>
      </c>
      <c r="M645" s="633">
        <v>0</v>
      </c>
      <c r="N645" s="632">
        <v>3</v>
      </c>
      <c r="O645" s="700">
        <v>0.5</v>
      </c>
      <c r="P645" s="633"/>
      <c r="Q645" s="656"/>
      <c r="R645" s="632"/>
      <c r="S645" s="656">
        <v>0</v>
      </c>
      <c r="T645" s="700"/>
      <c r="U645" s="682">
        <v>0</v>
      </c>
    </row>
    <row r="646" spans="1:21" ht="14.4" customHeight="1" x14ac:dyDescent="0.3">
      <c r="A646" s="631">
        <v>30</v>
      </c>
      <c r="B646" s="632" t="s">
        <v>533</v>
      </c>
      <c r="C646" s="632">
        <v>89301303</v>
      </c>
      <c r="D646" s="698" t="s">
        <v>3944</v>
      </c>
      <c r="E646" s="699" t="s">
        <v>3031</v>
      </c>
      <c r="F646" s="632" t="s">
        <v>3024</v>
      </c>
      <c r="G646" s="632" t="s">
        <v>3155</v>
      </c>
      <c r="H646" s="632" t="s">
        <v>534</v>
      </c>
      <c r="I646" s="632" t="s">
        <v>3702</v>
      </c>
      <c r="J646" s="632" t="s">
        <v>3700</v>
      </c>
      <c r="K646" s="632" t="s">
        <v>3532</v>
      </c>
      <c r="L646" s="633">
        <v>60.02</v>
      </c>
      <c r="M646" s="633">
        <v>180.06</v>
      </c>
      <c r="N646" s="632">
        <v>3</v>
      </c>
      <c r="O646" s="700">
        <v>0.5</v>
      </c>
      <c r="P646" s="633"/>
      <c r="Q646" s="656">
        <v>0</v>
      </c>
      <c r="R646" s="632"/>
      <c r="S646" s="656">
        <v>0</v>
      </c>
      <c r="T646" s="700"/>
      <c r="U646" s="682">
        <v>0</v>
      </c>
    </row>
    <row r="647" spans="1:21" ht="14.4" customHeight="1" x14ac:dyDescent="0.3">
      <c r="A647" s="631">
        <v>30</v>
      </c>
      <c r="B647" s="632" t="s">
        <v>533</v>
      </c>
      <c r="C647" s="632">
        <v>89301303</v>
      </c>
      <c r="D647" s="698" t="s">
        <v>3944</v>
      </c>
      <c r="E647" s="699" t="s">
        <v>3031</v>
      </c>
      <c r="F647" s="632" t="s">
        <v>3024</v>
      </c>
      <c r="G647" s="632" t="s">
        <v>3403</v>
      </c>
      <c r="H647" s="632" t="s">
        <v>534</v>
      </c>
      <c r="I647" s="632" t="s">
        <v>783</v>
      </c>
      <c r="J647" s="632" t="s">
        <v>784</v>
      </c>
      <c r="K647" s="632" t="s">
        <v>3703</v>
      </c>
      <c r="L647" s="633">
        <v>391.83</v>
      </c>
      <c r="M647" s="633">
        <v>391.83</v>
      </c>
      <c r="N647" s="632">
        <v>1</v>
      </c>
      <c r="O647" s="700">
        <v>0.5</v>
      </c>
      <c r="P647" s="633"/>
      <c r="Q647" s="656">
        <v>0</v>
      </c>
      <c r="R647" s="632"/>
      <c r="S647" s="656">
        <v>0</v>
      </c>
      <c r="T647" s="700"/>
      <c r="U647" s="682">
        <v>0</v>
      </c>
    </row>
    <row r="648" spans="1:21" ht="14.4" customHeight="1" x14ac:dyDescent="0.3">
      <c r="A648" s="631">
        <v>30</v>
      </c>
      <c r="B648" s="632" t="s">
        <v>533</v>
      </c>
      <c r="C648" s="632">
        <v>89301303</v>
      </c>
      <c r="D648" s="698" t="s">
        <v>3944</v>
      </c>
      <c r="E648" s="699" t="s">
        <v>3031</v>
      </c>
      <c r="F648" s="632" t="s">
        <v>3024</v>
      </c>
      <c r="G648" s="632" t="s">
        <v>3537</v>
      </c>
      <c r="H648" s="632" t="s">
        <v>2102</v>
      </c>
      <c r="I648" s="632" t="s">
        <v>3704</v>
      </c>
      <c r="J648" s="632" t="s">
        <v>772</v>
      </c>
      <c r="K648" s="632" t="s">
        <v>3705</v>
      </c>
      <c r="L648" s="633">
        <v>48.31</v>
      </c>
      <c r="M648" s="633">
        <v>48.31</v>
      </c>
      <c r="N648" s="632">
        <v>1</v>
      </c>
      <c r="O648" s="700">
        <v>1</v>
      </c>
      <c r="P648" s="633">
        <v>48.31</v>
      </c>
      <c r="Q648" s="656">
        <v>1</v>
      </c>
      <c r="R648" s="632">
        <v>1</v>
      </c>
      <c r="S648" s="656">
        <v>1</v>
      </c>
      <c r="T648" s="700">
        <v>1</v>
      </c>
      <c r="U648" s="682">
        <v>1</v>
      </c>
    </row>
    <row r="649" spans="1:21" ht="14.4" customHeight="1" x14ac:dyDescent="0.3">
      <c r="A649" s="631">
        <v>30</v>
      </c>
      <c r="B649" s="632" t="s">
        <v>533</v>
      </c>
      <c r="C649" s="632">
        <v>89301303</v>
      </c>
      <c r="D649" s="698" t="s">
        <v>3944</v>
      </c>
      <c r="E649" s="699" t="s">
        <v>3031</v>
      </c>
      <c r="F649" s="632" t="s">
        <v>3024</v>
      </c>
      <c r="G649" s="632" t="s">
        <v>3537</v>
      </c>
      <c r="H649" s="632" t="s">
        <v>2102</v>
      </c>
      <c r="I649" s="632" t="s">
        <v>2120</v>
      </c>
      <c r="J649" s="632" t="s">
        <v>772</v>
      </c>
      <c r="K649" s="632" t="s">
        <v>2965</v>
      </c>
      <c r="L649" s="633">
        <v>96.63</v>
      </c>
      <c r="M649" s="633">
        <v>1352.82</v>
      </c>
      <c r="N649" s="632">
        <v>14</v>
      </c>
      <c r="O649" s="700">
        <v>5</v>
      </c>
      <c r="P649" s="633">
        <v>483.15</v>
      </c>
      <c r="Q649" s="656">
        <v>0.35714285714285715</v>
      </c>
      <c r="R649" s="632">
        <v>5</v>
      </c>
      <c r="S649" s="656">
        <v>0.35714285714285715</v>
      </c>
      <c r="T649" s="700">
        <v>2.5</v>
      </c>
      <c r="U649" s="682">
        <v>0.5</v>
      </c>
    </row>
    <row r="650" spans="1:21" ht="14.4" customHeight="1" x14ac:dyDescent="0.3">
      <c r="A650" s="631">
        <v>30</v>
      </c>
      <c r="B650" s="632" t="s">
        <v>533</v>
      </c>
      <c r="C650" s="632">
        <v>89301303</v>
      </c>
      <c r="D650" s="698" t="s">
        <v>3944</v>
      </c>
      <c r="E650" s="699" t="s">
        <v>3031</v>
      </c>
      <c r="F650" s="632" t="s">
        <v>3024</v>
      </c>
      <c r="G650" s="632" t="s">
        <v>3537</v>
      </c>
      <c r="H650" s="632" t="s">
        <v>2102</v>
      </c>
      <c r="I650" s="632" t="s">
        <v>3706</v>
      </c>
      <c r="J650" s="632" t="s">
        <v>772</v>
      </c>
      <c r="K650" s="632" t="s">
        <v>3707</v>
      </c>
      <c r="L650" s="633">
        <v>193.26</v>
      </c>
      <c r="M650" s="633">
        <v>579.78</v>
      </c>
      <c r="N650" s="632">
        <v>3</v>
      </c>
      <c r="O650" s="700">
        <v>1.5</v>
      </c>
      <c r="P650" s="633">
        <v>386.52</v>
      </c>
      <c r="Q650" s="656">
        <v>0.66666666666666663</v>
      </c>
      <c r="R650" s="632">
        <v>2</v>
      </c>
      <c r="S650" s="656">
        <v>0.66666666666666663</v>
      </c>
      <c r="T650" s="700">
        <v>0.5</v>
      </c>
      <c r="U650" s="682">
        <v>0.33333333333333331</v>
      </c>
    </row>
    <row r="651" spans="1:21" ht="14.4" customHeight="1" x14ac:dyDescent="0.3">
      <c r="A651" s="631">
        <v>30</v>
      </c>
      <c r="B651" s="632" t="s">
        <v>533</v>
      </c>
      <c r="C651" s="632">
        <v>89301303</v>
      </c>
      <c r="D651" s="698" t="s">
        <v>3944</v>
      </c>
      <c r="E651" s="699" t="s">
        <v>3031</v>
      </c>
      <c r="F651" s="632" t="s">
        <v>3024</v>
      </c>
      <c r="G651" s="632" t="s">
        <v>3168</v>
      </c>
      <c r="H651" s="632" t="s">
        <v>534</v>
      </c>
      <c r="I651" s="632" t="s">
        <v>3708</v>
      </c>
      <c r="J651" s="632" t="s">
        <v>3709</v>
      </c>
      <c r="K651" s="632" t="s">
        <v>3710</v>
      </c>
      <c r="L651" s="633">
        <v>51.69</v>
      </c>
      <c r="M651" s="633">
        <v>103.38</v>
      </c>
      <c r="N651" s="632">
        <v>2</v>
      </c>
      <c r="O651" s="700">
        <v>1</v>
      </c>
      <c r="P651" s="633"/>
      <c r="Q651" s="656">
        <v>0</v>
      </c>
      <c r="R651" s="632"/>
      <c r="S651" s="656">
        <v>0</v>
      </c>
      <c r="T651" s="700"/>
      <c r="U651" s="682">
        <v>0</v>
      </c>
    </row>
    <row r="652" spans="1:21" ht="14.4" customHeight="1" x14ac:dyDescent="0.3">
      <c r="A652" s="631">
        <v>30</v>
      </c>
      <c r="B652" s="632" t="s">
        <v>533</v>
      </c>
      <c r="C652" s="632">
        <v>89301303</v>
      </c>
      <c r="D652" s="698" t="s">
        <v>3944</v>
      </c>
      <c r="E652" s="699" t="s">
        <v>3031</v>
      </c>
      <c r="F652" s="632" t="s">
        <v>3024</v>
      </c>
      <c r="G652" s="632" t="s">
        <v>3412</v>
      </c>
      <c r="H652" s="632" t="s">
        <v>2102</v>
      </c>
      <c r="I652" s="632" t="s">
        <v>2676</v>
      </c>
      <c r="J652" s="632" t="s">
        <v>2677</v>
      </c>
      <c r="K652" s="632" t="s">
        <v>2953</v>
      </c>
      <c r="L652" s="633">
        <v>69.86</v>
      </c>
      <c r="M652" s="633">
        <v>139.72</v>
      </c>
      <c r="N652" s="632">
        <v>2</v>
      </c>
      <c r="O652" s="700">
        <v>1</v>
      </c>
      <c r="P652" s="633">
        <v>139.72</v>
      </c>
      <c r="Q652" s="656">
        <v>1</v>
      </c>
      <c r="R652" s="632">
        <v>2</v>
      </c>
      <c r="S652" s="656">
        <v>1</v>
      </c>
      <c r="T652" s="700">
        <v>1</v>
      </c>
      <c r="U652" s="682">
        <v>1</v>
      </c>
    </row>
    <row r="653" spans="1:21" ht="14.4" customHeight="1" x14ac:dyDescent="0.3">
      <c r="A653" s="631">
        <v>30</v>
      </c>
      <c r="B653" s="632" t="s">
        <v>533</v>
      </c>
      <c r="C653" s="632">
        <v>89301303</v>
      </c>
      <c r="D653" s="698" t="s">
        <v>3944</v>
      </c>
      <c r="E653" s="699" t="s">
        <v>3031</v>
      </c>
      <c r="F653" s="632" t="s">
        <v>3024</v>
      </c>
      <c r="G653" s="632" t="s">
        <v>3169</v>
      </c>
      <c r="H653" s="632" t="s">
        <v>534</v>
      </c>
      <c r="I653" s="632" t="s">
        <v>3711</v>
      </c>
      <c r="J653" s="632" t="s">
        <v>3712</v>
      </c>
      <c r="K653" s="632" t="s">
        <v>3713</v>
      </c>
      <c r="L653" s="633">
        <v>0</v>
      </c>
      <c r="M653" s="633">
        <v>0</v>
      </c>
      <c r="N653" s="632">
        <v>1</v>
      </c>
      <c r="O653" s="700">
        <v>0.5</v>
      </c>
      <c r="P653" s="633"/>
      <c r="Q653" s="656"/>
      <c r="R653" s="632"/>
      <c r="S653" s="656">
        <v>0</v>
      </c>
      <c r="T653" s="700"/>
      <c r="U653" s="682">
        <v>0</v>
      </c>
    </row>
    <row r="654" spans="1:21" ht="14.4" customHeight="1" x14ac:dyDescent="0.3">
      <c r="A654" s="631">
        <v>30</v>
      </c>
      <c r="B654" s="632" t="s">
        <v>533</v>
      </c>
      <c r="C654" s="632">
        <v>89301303</v>
      </c>
      <c r="D654" s="698" t="s">
        <v>3944</v>
      </c>
      <c r="E654" s="699" t="s">
        <v>3031</v>
      </c>
      <c r="F654" s="632" t="s">
        <v>3024</v>
      </c>
      <c r="G654" s="632" t="s">
        <v>3169</v>
      </c>
      <c r="H654" s="632" t="s">
        <v>534</v>
      </c>
      <c r="I654" s="632" t="s">
        <v>3170</v>
      </c>
      <c r="J654" s="632" t="s">
        <v>3171</v>
      </c>
      <c r="K654" s="632" t="s">
        <v>3172</v>
      </c>
      <c r="L654" s="633">
        <v>97.97</v>
      </c>
      <c r="M654" s="633">
        <v>587.81999999999994</v>
      </c>
      <c r="N654" s="632">
        <v>6</v>
      </c>
      <c r="O654" s="700">
        <v>2</v>
      </c>
      <c r="P654" s="633"/>
      <c r="Q654" s="656">
        <v>0</v>
      </c>
      <c r="R654" s="632"/>
      <c r="S654" s="656">
        <v>0</v>
      </c>
      <c r="T654" s="700"/>
      <c r="U654" s="682">
        <v>0</v>
      </c>
    </row>
    <row r="655" spans="1:21" ht="14.4" customHeight="1" x14ac:dyDescent="0.3">
      <c r="A655" s="631">
        <v>30</v>
      </c>
      <c r="B655" s="632" t="s">
        <v>533</v>
      </c>
      <c r="C655" s="632">
        <v>89301303</v>
      </c>
      <c r="D655" s="698" t="s">
        <v>3944</v>
      </c>
      <c r="E655" s="699" t="s">
        <v>3031</v>
      </c>
      <c r="F655" s="632" t="s">
        <v>3024</v>
      </c>
      <c r="G655" s="632" t="s">
        <v>3169</v>
      </c>
      <c r="H655" s="632" t="s">
        <v>534</v>
      </c>
      <c r="I655" s="632" t="s">
        <v>3714</v>
      </c>
      <c r="J655" s="632" t="s">
        <v>3171</v>
      </c>
      <c r="K655" s="632" t="s">
        <v>828</v>
      </c>
      <c r="L655" s="633">
        <v>314.89999999999998</v>
      </c>
      <c r="M655" s="633">
        <v>1574.5</v>
      </c>
      <c r="N655" s="632">
        <v>5</v>
      </c>
      <c r="O655" s="700">
        <v>3</v>
      </c>
      <c r="P655" s="633">
        <v>314.89999999999998</v>
      </c>
      <c r="Q655" s="656">
        <v>0.19999999999999998</v>
      </c>
      <c r="R655" s="632">
        <v>1</v>
      </c>
      <c r="S655" s="656">
        <v>0.2</v>
      </c>
      <c r="T655" s="700">
        <v>0.5</v>
      </c>
      <c r="U655" s="682">
        <v>0.16666666666666666</v>
      </c>
    </row>
    <row r="656" spans="1:21" ht="14.4" customHeight="1" x14ac:dyDescent="0.3">
      <c r="A656" s="631">
        <v>30</v>
      </c>
      <c r="B656" s="632" t="s">
        <v>533</v>
      </c>
      <c r="C656" s="632">
        <v>89301303</v>
      </c>
      <c r="D656" s="698" t="s">
        <v>3944</v>
      </c>
      <c r="E656" s="699" t="s">
        <v>3031</v>
      </c>
      <c r="F656" s="632" t="s">
        <v>3024</v>
      </c>
      <c r="G656" s="632" t="s">
        <v>3715</v>
      </c>
      <c r="H656" s="632" t="s">
        <v>534</v>
      </c>
      <c r="I656" s="632" t="s">
        <v>3716</v>
      </c>
      <c r="J656" s="632" t="s">
        <v>749</v>
      </c>
      <c r="K656" s="632" t="s">
        <v>3717</v>
      </c>
      <c r="L656" s="633">
        <v>0</v>
      </c>
      <c r="M656" s="633">
        <v>0</v>
      </c>
      <c r="N656" s="632">
        <v>1</v>
      </c>
      <c r="O656" s="700">
        <v>1</v>
      </c>
      <c r="P656" s="633">
        <v>0</v>
      </c>
      <c r="Q656" s="656"/>
      <c r="R656" s="632">
        <v>1</v>
      </c>
      <c r="S656" s="656">
        <v>1</v>
      </c>
      <c r="T656" s="700">
        <v>1</v>
      </c>
      <c r="U656" s="682">
        <v>1</v>
      </c>
    </row>
    <row r="657" spans="1:21" ht="14.4" customHeight="1" x14ac:dyDescent="0.3">
      <c r="A657" s="631">
        <v>30</v>
      </c>
      <c r="B657" s="632" t="s">
        <v>533</v>
      </c>
      <c r="C657" s="632">
        <v>89301303</v>
      </c>
      <c r="D657" s="698" t="s">
        <v>3944</v>
      </c>
      <c r="E657" s="699" t="s">
        <v>3031</v>
      </c>
      <c r="F657" s="632" t="s">
        <v>3024</v>
      </c>
      <c r="G657" s="632" t="s">
        <v>3718</v>
      </c>
      <c r="H657" s="632" t="s">
        <v>534</v>
      </c>
      <c r="I657" s="632" t="s">
        <v>729</v>
      </c>
      <c r="J657" s="632" t="s">
        <v>3719</v>
      </c>
      <c r="K657" s="632" t="s">
        <v>3720</v>
      </c>
      <c r="L657" s="633">
        <v>0</v>
      </c>
      <c r="M657" s="633">
        <v>0</v>
      </c>
      <c r="N657" s="632">
        <v>2</v>
      </c>
      <c r="O657" s="700">
        <v>1</v>
      </c>
      <c r="P657" s="633"/>
      <c r="Q657" s="656"/>
      <c r="R657" s="632"/>
      <c r="S657" s="656">
        <v>0</v>
      </c>
      <c r="T657" s="700"/>
      <c r="U657" s="682">
        <v>0</v>
      </c>
    </row>
    <row r="658" spans="1:21" ht="14.4" customHeight="1" x14ac:dyDescent="0.3">
      <c r="A658" s="631">
        <v>30</v>
      </c>
      <c r="B658" s="632" t="s">
        <v>533</v>
      </c>
      <c r="C658" s="632">
        <v>89301303</v>
      </c>
      <c r="D658" s="698" t="s">
        <v>3944</v>
      </c>
      <c r="E658" s="699" t="s">
        <v>3031</v>
      </c>
      <c r="F658" s="632" t="s">
        <v>3024</v>
      </c>
      <c r="G658" s="632" t="s">
        <v>3177</v>
      </c>
      <c r="H658" s="632" t="s">
        <v>534</v>
      </c>
      <c r="I658" s="632" t="s">
        <v>1629</v>
      </c>
      <c r="J658" s="632" t="s">
        <v>1630</v>
      </c>
      <c r="K658" s="632" t="s">
        <v>1631</v>
      </c>
      <c r="L658" s="633">
        <v>169</v>
      </c>
      <c r="M658" s="633">
        <v>169</v>
      </c>
      <c r="N658" s="632">
        <v>1</v>
      </c>
      <c r="O658" s="700">
        <v>1</v>
      </c>
      <c r="P658" s="633"/>
      <c r="Q658" s="656">
        <v>0</v>
      </c>
      <c r="R658" s="632"/>
      <c r="S658" s="656">
        <v>0</v>
      </c>
      <c r="T658" s="700"/>
      <c r="U658" s="682">
        <v>0</v>
      </c>
    </row>
    <row r="659" spans="1:21" ht="14.4" customHeight="1" x14ac:dyDescent="0.3">
      <c r="A659" s="631">
        <v>30</v>
      </c>
      <c r="B659" s="632" t="s">
        <v>533</v>
      </c>
      <c r="C659" s="632">
        <v>89301303</v>
      </c>
      <c r="D659" s="698" t="s">
        <v>3944</v>
      </c>
      <c r="E659" s="699" t="s">
        <v>3031</v>
      </c>
      <c r="F659" s="632" t="s">
        <v>3024</v>
      </c>
      <c r="G659" s="632" t="s">
        <v>3177</v>
      </c>
      <c r="H659" s="632" t="s">
        <v>534</v>
      </c>
      <c r="I659" s="632" t="s">
        <v>3721</v>
      </c>
      <c r="J659" s="632" t="s">
        <v>3722</v>
      </c>
      <c r="K659" s="632" t="s">
        <v>3723</v>
      </c>
      <c r="L659" s="633">
        <v>169</v>
      </c>
      <c r="M659" s="633">
        <v>169</v>
      </c>
      <c r="N659" s="632">
        <v>1</v>
      </c>
      <c r="O659" s="700">
        <v>1</v>
      </c>
      <c r="P659" s="633">
        <v>169</v>
      </c>
      <c r="Q659" s="656">
        <v>1</v>
      </c>
      <c r="R659" s="632">
        <v>1</v>
      </c>
      <c r="S659" s="656">
        <v>1</v>
      </c>
      <c r="T659" s="700">
        <v>1</v>
      </c>
      <c r="U659" s="682">
        <v>1</v>
      </c>
    </row>
    <row r="660" spans="1:21" ht="14.4" customHeight="1" x14ac:dyDescent="0.3">
      <c r="A660" s="631">
        <v>30</v>
      </c>
      <c r="B660" s="632" t="s">
        <v>533</v>
      </c>
      <c r="C660" s="632">
        <v>89301303</v>
      </c>
      <c r="D660" s="698" t="s">
        <v>3944</v>
      </c>
      <c r="E660" s="699" t="s">
        <v>3031</v>
      </c>
      <c r="F660" s="632" t="s">
        <v>3024</v>
      </c>
      <c r="G660" s="632" t="s">
        <v>3177</v>
      </c>
      <c r="H660" s="632" t="s">
        <v>534</v>
      </c>
      <c r="I660" s="632" t="s">
        <v>3724</v>
      </c>
      <c r="J660" s="632" t="s">
        <v>3306</v>
      </c>
      <c r="K660" s="632" t="s">
        <v>3725</v>
      </c>
      <c r="L660" s="633">
        <v>169</v>
      </c>
      <c r="M660" s="633">
        <v>169</v>
      </c>
      <c r="N660" s="632">
        <v>1</v>
      </c>
      <c r="O660" s="700">
        <v>0.5</v>
      </c>
      <c r="P660" s="633">
        <v>169</v>
      </c>
      <c r="Q660" s="656">
        <v>1</v>
      </c>
      <c r="R660" s="632">
        <v>1</v>
      </c>
      <c r="S660" s="656">
        <v>1</v>
      </c>
      <c r="T660" s="700">
        <v>0.5</v>
      </c>
      <c r="U660" s="682">
        <v>1</v>
      </c>
    </row>
    <row r="661" spans="1:21" ht="14.4" customHeight="1" x14ac:dyDescent="0.3">
      <c r="A661" s="631">
        <v>30</v>
      </c>
      <c r="B661" s="632" t="s">
        <v>533</v>
      </c>
      <c r="C661" s="632">
        <v>89301303</v>
      </c>
      <c r="D661" s="698" t="s">
        <v>3944</v>
      </c>
      <c r="E661" s="699" t="s">
        <v>3031</v>
      </c>
      <c r="F661" s="632" t="s">
        <v>3024</v>
      </c>
      <c r="G661" s="632" t="s">
        <v>3180</v>
      </c>
      <c r="H661" s="632" t="s">
        <v>534</v>
      </c>
      <c r="I661" s="632" t="s">
        <v>1204</v>
      </c>
      <c r="J661" s="632" t="s">
        <v>1180</v>
      </c>
      <c r="K661" s="632" t="s">
        <v>1205</v>
      </c>
      <c r="L661" s="633">
        <v>202.25</v>
      </c>
      <c r="M661" s="633">
        <v>202.25</v>
      </c>
      <c r="N661" s="632">
        <v>1</v>
      </c>
      <c r="O661" s="700">
        <v>1</v>
      </c>
      <c r="P661" s="633"/>
      <c r="Q661" s="656">
        <v>0</v>
      </c>
      <c r="R661" s="632"/>
      <c r="S661" s="656">
        <v>0</v>
      </c>
      <c r="T661" s="700"/>
      <c r="U661" s="682">
        <v>0</v>
      </c>
    </row>
    <row r="662" spans="1:21" ht="14.4" customHeight="1" x14ac:dyDescent="0.3">
      <c r="A662" s="631">
        <v>30</v>
      </c>
      <c r="B662" s="632" t="s">
        <v>533</v>
      </c>
      <c r="C662" s="632">
        <v>89301303</v>
      </c>
      <c r="D662" s="698" t="s">
        <v>3944</v>
      </c>
      <c r="E662" s="699" t="s">
        <v>3031</v>
      </c>
      <c r="F662" s="632" t="s">
        <v>3024</v>
      </c>
      <c r="G662" s="632" t="s">
        <v>3180</v>
      </c>
      <c r="H662" s="632" t="s">
        <v>534</v>
      </c>
      <c r="I662" s="632" t="s">
        <v>3726</v>
      </c>
      <c r="J662" s="632" t="s">
        <v>3727</v>
      </c>
      <c r="K662" s="632" t="s">
        <v>3728</v>
      </c>
      <c r="L662" s="633">
        <v>202.25</v>
      </c>
      <c r="M662" s="633">
        <v>202.25</v>
      </c>
      <c r="N662" s="632">
        <v>1</v>
      </c>
      <c r="O662" s="700">
        <v>0.5</v>
      </c>
      <c r="P662" s="633">
        <v>202.25</v>
      </c>
      <c r="Q662" s="656">
        <v>1</v>
      </c>
      <c r="R662" s="632">
        <v>1</v>
      </c>
      <c r="S662" s="656">
        <v>1</v>
      </c>
      <c r="T662" s="700">
        <v>0.5</v>
      </c>
      <c r="U662" s="682">
        <v>1</v>
      </c>
    </row>
    <row r="663" spans="1:21" ht="14.4" customHeight="1" x14ac:dyDescent="0.3">
      <c r="A663" s="631">
        <v>30</v>
      </c>
      <c r="B663" s="632" t="s">
        <v>533</v>
      </c>
      <c r="C663" s="632">
        <v>89301303</v>
      </c>
      <c r="D663" s="698" t="s">
        <v>3944</v>
      </c>
      <c r="E663" s="699" t="s">
        <v>3031</v>
      </c>
      <c r="F663" s="632" t="s">
        <v>3024</v>
      </c>
      <c r="G663" s="632" t="s">
        <v>3310</v>
      </c>
      <c r="H663" s="632" t="s">
        <v>534</v>
      </c>
      <c r="I663" s="632" t="s">
        <v>1219</v>
      </c>
      <c r="J663" s="632" t="s">
        <v>3311</v>
      </c>
      <c r="K663" s="632" t="s">
        <v>1221</v>
      </c>
      <c r="L663" s="633">
        <v>101.68</v>
      </c>
      <c r="M663" s="633">
        <v>711.76</v>
      </c>
      <c r="N663" s="632">
        <v>7</v>
      </c>
      <c r="O663" s="700">
        <v>2</v>
      </c>
      <c r="P663" s="633"/>
      <c r="Q663" s="656">
        <v>0</v>
      </c>
      <c r="R663" s="632"/>
      <c r="S663" s="656">
        <v>0</v>
      </c>
      <c r="T663" s="700"/>
      <c r="U663" s="682">
        <v>0</v>
      </c>
    </row>
    <row r="664" spans="1:21" ht="14.4" customHeight="1" x14ac:dyDescent="0.3">
      <c r="A664" s="631">
        <v>30</v>
      </c>
      <c r="B664" s="632" t="s">
        <v>533</v>
      </c>
      <c r="C664" s="632">
        <v>89301303</v>
      </c>
      <c r="D664" s="698" t="s">
        <v>3944</v>
      </c>
      <c r="E664" s="699" t="s">
        <v>3031</v>
      </c>
      <c r="F664" s="632" t="s">
        <v>3024</v>
      </c>
      <c r="G664" s="632" t="s">
        <v>3310</v>
      </c>
      <c r="H664" s="632" t="s">
        <v>534</v>
      </c>
      <c r="I664" s="632" t="s">
        <v>1461</v>
      </c>
      <c r="J664" s="632" t="s">
        <v>3311</v>
      </c>
      <c r="K664" s="632" t="s">
        <v>1396</v>
      </c>
      <c r="L664" s="633">
        <v>305.08</v>
      </c>
      <c r="M664" s="633">
        <v>305.08</v>
      </c>
      <c r="N664" s="632">
        <v>1</v>
      </c>
      <c r="O664" s="700">
        <v>1</v>
      </c>
      <c r="P664" s="633"/>
      <c r="Q664" s="656">
        <v>0</v>
      </c>
      <c r="R664" s="632"/>
      <c r="S664" s="656">
        <v>0</v>
      </c>
      <c r="T664" s="700"/>
      <c r="U664" s="682">
        <v>0</v>
      </c>
    </row>
    <row r="665" spans="1:21" ht="14.4" customHeight="1" x14ac:dyDescent="0.3">
      <c r="A665" s="631">
        <v>30</v>
      </c>
      <c r="B665" s="632" t="s">
        <v>533</v>
      </c>
      <c r="C665" s="632">
        <v>89301303</v>
      </c>
      <c r="D665" s="698" t="s">
        <v>3944</v>
      </c>
      <c r="E665" s="699" t="s">
        <v>3031</v>
      </c>
      <c r="F665" s="632" t="s">
        <v>3024</v>
      </c>
      <c r="G665" s="632" t="s">
        <v>3310</v>
      </c>
      <c r="H665" s="632" t="s">
        <v>534</v>
      </c>
      <c r="I665" s="632" t="s">
        <v>3417</v>
      </c>
      <c r="J665" s="632" t="s">
        <v>1684</v>
      </c>
      <c r="K665" s="632" t="s">
        <v>1221</v>
      </c>
      <c r="L665" s="633">
        <v>203.38</v>
      </c>
      <c r="M665" s="633">
        <v>203.38</v>
      </c>
      <c r="N665" s="632">
        <v>1</v>
      </c>
      <c r="O665" s="700">
        <v>1</v>
      </c>
      <c r="P665" s="633">
        <v>203.38</v>
      </c>
      <c r="Q665" s="656">
        <v>1</v>
      </c>
      <c r="R665" s="632">
        <v>1</v>
      </c>
      <c r="S665" s="656">
        <v>1</v>
      </c>
      <c r="T665" s="700">
        <v>1</v>
      </c>
      <c r="U665" s="682">
        <v>1</v>
      </c>
    </row>
    <row r="666" spans="1:21" ht="14.4" customHeight="1" x14ac:dyDescent="0.3">
      <c r="A666" s="631">
        <v>30</v>
      </c>
      <c r="B666" s="632" t="s">
        <v>533</v>
      </c>
      <c r="C666" s="632">
        <v>89301303</v>
      </c>
      <c r="D666" s="698" t="s">
        <v>3944</v>
      </c>
      <c r="E666" s="699" t="s">
        <v>3031</v>
      </c>
      <c r="F666" s="632" t="s">
        <v>3024</v>
      </c>
      <c r="G666" s="632" t="s">
        <v>3310</v>
      </c>
      <c r="H666" s="632" t="s">
        <v>534</v>
      </c>
      <c r="I666" s="632" t="s">
        <v>1683</v>
      </c>
      <c r="J666" s="632" t="s">
        <v>1684</v>
      </c>
      <c r="K666" s="632" t="s">
        <v>1396</v>
      </c>
      <c r="L666" s="633">
        <v>610.14</v>
      </c>
      <c r="M666" s="633">
        <v>1830.42</v>
      </c>
      <c r="N666" s="632">
        <v>3</v>
      </c>
      <c r="O666" s="700">
        <v>1.5</v>
      </c>
      <c r="P666" s="633">
        <v>610.14</v>
      </c>
      <c r="Q666" s="656">
        <v>0.33333333333333331</v>
      </c>
      <c r="R666" s="632">
        <v>1</v>
      </c>
      <c r="S666" s="656">
        <v>0.33333333333333331</v>
      </c>
      <c r="T666" s="700">
        <v>0.5</v>
      </c>
      <c r="U666" s="682">
        <v>0.33333333333333331</v>
      </c>
    </row>
    <row r="667" spans="1:21" ht="14.4" customHeight="1" x14ac:dyDescent="0.3">
      <c r="A667" s="631">
        <v>30</v>
      </c>
      <c r="B667" s="632" t="s">
        <v>533</v>
      </c>
      <c r="C667" s="632">
        <v>89301303</v>
      </c>
      <c r="D667" s="698" t="s">
        <v>3944</v>
      </c>
      <c r="E667" s="699" t="s">
        <v>3031</v>
      </c>
      <c r="F667" s="632" t="s">
        <v>3024</v>
      </c>
      <c r="G667" s="632" t="s">
        <v>3545</v>
      </c>
      <c r="H667" s="632" t="s">
        <v>534</v>
      </c>
      <c r="I667" s="632" t="s">
        <v>929</v>
      </c>
      <c r="J667" s="632" t="s">
        <v>930</v>
      </c>
      <c r="K667" s="632" t="s">
        <v>931</v>
      </c>
      <c r="L667" s="633">
        <v>56.69</v>
      </c>
      <c r="M667" s="633">
        <v>56.69</v>
      </c>
      <c r="N667" s="632">
        <v>1</v>
      </c>
      <c r="O667" s="700">
        <v>0.5</v>
      </c>
      <c r="P667" s="633">
        <v>56.69</v>
      </c>
      <c r="Q667" s="656">
        <v>1</v>
      </c>
      <c r="R667" s="632">
        <v>1</v>
      </c>
      <c r="S667" s="656">
        <v>1</v>
      </c>
      <c r="T667" s="700">
        <v>0.5</v>
      </c>
      <c r="U667" s="682">
        <v>1</v>
      </c>
    </row>
    <row r="668" spans="1:21" ht="14.4" customHeight="1" x14ac:dyDescent="0.3">
      <c r="A668" s="631">
        <v>30</v>
      </c>
      <c r="B668" s="632" t="s">
        <v>533</v>
      </c>
      <c r="C668" s="632">
        <v>89301303</v>
      </c>
      <c r="D668" s="698" t="s">
        <v>3944</v>
      </c>
      <c r="E668" s="699" t="s">
        <v>3031</v>
      </c>
      <c r="F668" s="632" t="s">
        <v>3024</v>
      </c>
      <c r="G668" s="632" t="s">
        <v>3312</v>
      </c>
      <c r="H668" s="632" t="s">
        <v>534</v>
      </c>
      <c r="I668" s="632" t="s">
        <v>3313</v>
      </c>
      <c r="J668" s="632" t="s">
        <v>1796</v>
      </c>
      <c r="K668" s="632" t="s">
        <v>3314</v>
      </c>
      <c r="L668" s="633">
        <v>0</v>
      </c>
      <c r="M668" s="633">
        <v>0</v>
      </c>
      <c r="N668" s="632">
        <v>2</v>
      </c>
      <c r="O668" s="700">
        <v>1</v>
      </c>
      <c r="P668" s="633"/>
      <c r="Q668" s="656"/>
      <c r="R668" s="632"/>
      <c r="S668" s="656">
        <v>0</v>
      </c>
      <c r="T668" s="700"/>
      <c r="U668" s="682">
        <v>0</v>
      </c>
    </row>
    <row r="669" spans="1:21" ht="14.4" customHeight="1" x14ac:dyDescent="0.3">
      <c r="A669" s="631">
        <v>30</v>
      </c>
      <c r="B669" s="632" t="s">
        <v>533</v>
      </c>
      <c r="C669" s="632">
        <v>89301303</v>
      </c>
      <c r="D669" s="698" t="s">
        <v>3944</v>
      </c>
      <c r="E669" s="699" t="s">
        <v>3031</v>
      </c>
      <c r="F669" s="632" t="s">
        <v>3024</v>
      </c>
      <c r="G669" s="632" t="s">
        <v>3184</v>
      </c>
      <c r="H669" s="632" t="s">
        <v>2102</v>
      </c>
      <c r="I669" s="632" t="s">
        <v>3422</v>
      </c>
      <c r="J669" s="632" t="s">
        <v>2107</v>
      </c>
      <c r="K669" s="632" t="s">
        <v>3423</v>
      </c>
      <c r="L669" s="633">
        <v>21.92</v>
      </c>
      <c r="M669" s="633">
        <v>219.20000000000005</v>
      </c>
      <c r="N669" s="632">
        <v>10</v>
      </c>
      <c r="O669" s="700">
        <v>4</v>
      </c>
      <c r="P669" s="633">
        <v>21.92</v>
      </c>
      <c r="Q669" s="656">
        <v>9.9999999999999992E-2</v>
      </c>
      <c r="R669" s="632">
        <v>1</v>
      </c>
      <c r="S669" s="656">
        <v>0.1</v>
      </c>
      <c r="T669" s="700">
        <v>1</v>
      </c>
      <c r="U669" s="682">
        <v>0.25</v>
      </c>
    </row>
    <row r="670" spans="1:21" ht="14.4" customHeight="1" x14ac:dyDescent="0.3">
      <c r="A670" s="631">
        <v>30</v>
      </c>
      <c r="B670" s="632" t="s">
        <v>533</v>
      </c>
      <c r="C670" s="632">
        <v>89301303</v>
      </c>
      <c r="D670" s="698" t="s">
        <v>3944</v>
      </c>
      <c r="E670" s="699" t="s">
        <v>3031</v>
      </c>
      <c r="F670" s="632" t="s">
        <v>3024</v>
      </c>
      <c r="G670" s="632" t="s">
        <v>3184</v>
      </c>
      <c r="H670" s="632" t="s">
        <v>2102</v>
      </c>
      <c r="I670" s="632" t="s">
        <v>3424</v>
      </c>
      <c r="J670" s="632" t="s">
        <v>2110</v>
      </c>
      <c r="K670" s="632" t="s">
        <v>3425</v>
      </c>
      <c r="L670" s="633">
        <v>33.72</v>
      </c>
      <c r="M670" s="633">
        <v>134.88</v>
      </c>
      <c r="N670" s="632">
        <v>4</v>
      </c>
      <c r="O670" s="700">
        <v>2</v>
      </c>
      <c r="P670" s="633"/>
      <c r="Q670" s="656">
        <v>0</v>
      </c>
      <c r="R670" s="632"/>
      <c r="S670" s="656">
        <v>0</v>
      </c>
      <c r="T670" s="700"/>
      <c r="U670" s="682">
        <v>0</v>
      </c>
    </row>
    <row r="671" spans="1:21" ht="14.4" customHeight="1" x14ac:dyDescent="0.3">
      <c r="A671" s="631">
        <v>30</v>
      </c>
      <c r="B671" s="632" t="s">
        <v>533</v>
      </c>
      <c r="C671" s="632">
        <v>89301303</v>
      </c>
      <c r="D671" s="698" t="s">
        <v>3944</v>
      </c>
      <c r="E671" s="699" t="s">
        <v>3031</v>
      </c>
      <c r="F671" s="632" t="s">
        <v>3024</v>
      </c>
      <c r="G671" s="632" t="s">
        <v>3184</v>
      </c>
      <c r="H671" s="632" t="s">
        <v>2102</v>
      </c>
      <c r="I671" s="632" t="s">
        <v>3729</v>
      </c>
      <c r="J671" s="632" t="s">
        <v>2110</v>
      </c>
      <c r="K671" s="632" t="s">
        <v>3730</v>
      </c>
      <c r="L671" s="633">
        <v>56.18</v>
      </c>
      <c r="M671" s="633">
        <v>56.18</v>
      </c>
      <c r="N671" s="632">
        <v>1</v>
      </c>
      <c r="O671" s="700">
        <v>1</v>
      </c>
      <c r="P671" s="633"/>
      <c r="Q671" s="656">
        <v>0</v>
      </c>
      <c r="R671" s="632"/>
      <c r="S671" s="656">
        <v>0</v>
      </c>
      <c r="T671" s="700"/>
      <c r="U671" s="682">
        <v>0</v>
      </c>
    </row>
    <row r="672" spans="1:21" ht="14.4" customHeight="1" x14ac:dyDescent="0.3">
      <c r="A672" s="631">
        <v>30</v>
      </c>
      <c r="B672" s="632" t="s">
        <v>533</v>
      </c>
      <c r="C672" s="632">
        <v>89301303</v>
      </c>
      <c r="D672" s="698" t="s">
        <v>3944</v>
      </c>
      <c r="E672" s="699" t="s">
        <v>3031</v>
      </c>
      <c r="F672" s="632" t="s">
        <v>3024</v>
      </c>
      <c r="G672" s="632" t="s">
        <v>3184</v>
      </c>
      <c r="H672" s="632" t="s">
        <v>2102</v>
      </c>
      <c r="I672" s="632" t="s">
        <v>2217</v>
      </c>
      <c r="J672" s="632" t="s">
        <v>2901</v>
      </c>
      <c r="K672" s="632" t="s">
        <v>1261</v>
      </c>
      <c r="L672" s="633">
        <v>67.42</v>
      </c>
      <c r="M672" s="633">
        <v>202.26</v>
      </c>
      <c r="N672" s="632">
        <v>3</v>
      </c>
      <c r="O672" s="700">
        <v>1</v>
      </c>
      <c r="P672" s="633"/>
      <c r="Q672" s="656">
        <v>0</v>
      </c>
      <c r="R672" s="632"/>
      <c r="S672" s="656">
        <v>0</v>
      </c>
      <c r="T672" s="700"/>
      <c r="U672" s="682">
        <v>0</v>
      </c>
    </row>
    <row r="673" spans="1:21" ht="14.4" customHeight="1" x14ac:dyDescent="0.3">
      <c r="A673" s="631">
        <v>30</v>
      </c>
      <c r="B673" s="632" t="s">
        <v>533</v>
      </c>
      <c r="C673" s="632">
        <v>89301303</v>
      </c>
      <c r="D673" s="698" t="s">
        <v>3944</v>
      </c>
      <c r="E673" s="699" t="s">
        <v>3031</v>
      </c>
      <c r="F673" s="632" t="s">
        <v>3024</v>
      </c>
      <c r="G673" s="632" t="s">
        <v>3731</v>
      </c>
      <c r="H673" s="632" t="s">
        <v>534</v>
      </c>
      <c r="I673" s="632" t="s">
        <v>925</v>
      </c>
      <c r="J673" s="632" t="s">
        <v>926</v>
      </c>
      <c r="K673" s="632" t="s">
        <v>927</v>
      </c>
      <c r="L673" s="633">
        <v>156.54</v>
      </c>
      <c r="M673" s="633">
        <v>4226.58</v>
      </c>
      <c r="N673" s="632">
        <v>27</v>
      </c>
      <c r="O673" s="700">
        <v>7</v>
      </c>
      <c r="P673" s="633">
        <v>1408.86</v>
      </c>
      <c r="Q673" s="656">
        <v>0.33333333333333331</v>
      </c>
      <c r="R673" s="632">
        <v>9</v>
      </c>
      <c r="S673" s="656">
        <v>0.33333333333333331</v>
      </c>
      <c r="T673" s="700">
        <v>3</v>
      </c>
      <c r="U673" s="682">
        <v>0.42857142857142855</v>
      </c>
    </row>
    <row r="674" spans="1:21" ht="14.4" customHeight="1" x14ac:dyDescent="0.3">
      <c r="A674" s="631">
        <v>30</v>
      </c>
      <c r="B674" s="632" t="s">
        <v>533</v>
      </c>
      <c r="C674" s="632">
        <v>89301303</v>
      </c>
      <c r="D674" s="698" t="s">
        <v>3944</v>
      </c>
      <c r="E674" s="699" t="s">
        <v>3031</v>
      </c>
      <c r="F674" s="632" t="s">
        <v>3024</v>
      </c>
      <c r="G674" s="632" t="s">
        <v>3731</v>
      </c>
      <c r="H674" s="632" t="s">
        <v>534</v>
      </c>
      <c r="I674" s="632" t="s">
        <v>1589</v>
      </c>
      <c r="J674" s="632" t="s">
        <v>3732</v>
      </c>
      <c r="K674" s="632" t="s">
        <v>927</v>
      </c>
      <c r="L674" s="633">
        <v>117.41</v>
      </c>
      <c r="M674" s="633">
        <v>704.46</v>
      </c>
      <c r="N674" s="632">
        <v>6</v>
      </c>
      <c r="O674" s="700">
        <v>1</v>
      </c>
      <c r="P674" s="633">
        <v>704.46</v>
      </c>
      <c r="Q674" s="656">
        <v>1</v>
      </c>
      <c r="R674" s="632">
        <v>6</v>
      </c>
      <c r="S674" s="656">
        <v>1</v>
      </c>
      <c r="T674" s="700">
        <v>1</v>
      </c>
      <c r="U674" s="682">
        <v>1</v>
      </c>
    </row>
    <row r="675" spans="1:21" ht="14.4" customHeight="1" x14ac:dyDescent="0.3">
      <c r="A675" s="631">
        <v>30</v>
      </c>
      <c r="B675" s="632" t="s">
        <v>533</v>
      </c>
      <c r="C675" s="632">
        <v>89301303</v>
      </c>
      <c r="D675" s="698" t="s">
        <v>3944</v>
      </c>
      <c r="E675" s="699" t="s">
        <v>3031</v>
      </c>
      <c r="F675" s="632" t="s">
        <v>3024</v>
      </c>
      <c r="G675" s="632" t="s">
        <v>3428</v>
      </c>
      <c r="H675" s="632" t="s">
        <v>534</v>
      </c>
      <c r="I675" s="632" t="s">
        <v>3429</v>
      </c>
      <c r="J675" s="632" t="s">
        <v>1363</v>
      </c>
      <c r="K675" s="632" t="s">
        <v>3430</v>
      </c>
      <c r="L675" s="633">
        <v>0</v>
      </c>
      <c r="M675" s="633">
        <v>0</v>
      </c>
      <c r="N675" s="632">
        <v>1</v>
      </c>
      <c r="O675" s="700">
        <v>1</v>
      </c>
      <c r="P675" s="633">
        <v>0</v>
      </c>
      <c r="Q675" s="656"/>
      <c r="R675" s="632">
        <v>1</v>
      </c>
      <c r="S675" s="656">
        <v>1</v>
      </c>
      <c r="T675" s="700">
        <v>1</v>
      </c>
      <c r="U675" s="682">
        <v>1</v>
      </c>
    </row>
    <row r="676" spans="1:21" ht="14.4" customHeight="1" x14ac:dyDescent="0.3">
      <c r="A676" s="631">
        <v>30</v>
      </c>
      <c r="B676" s="632" t="s">
        <v>533</v>
      </c>
      <c r="C676" s="632">
        <v>89301303</v>
      </c>
      <c r="D676" s="698" t="s">
        <v>3944</v>
      </c>
      <c r="E676" s="699" t="s">
        <v>3031</v>
      </c>
      <c r="F676" s="632" t="s">
        <v>3024</v>
      </c>
      <c r="G676" s="632" t="s">
        <v>3428</v>
      </c>
      <c r="H676" s="632" t="s">
        <v>534</v>
      </c>
      <c r="I676" s="632" t="s">
        <v>3733</v>
      </c>
      <c r="J676" s="632" t="s">
        <v>3734</v>
      </c>
      <c r="K676" s="632" t="s">
        <v>3735</v>
      </c>
      <c r="L676" s="633">
        <v>0</v>
      </c>
      <c r="M676" s="633">
        <v>0</v>
      </c>
      <c r="N676" s="632">
        <v>1</v>
      </c>
      <c r="O676" s="700">
        <v>1</v>
      </c>
      <c r="P676" s="633"/>
      <c r="Q676" s="656"/>
      <c r="R676" s="632"/>
      <c r="S676" s="656">
        <v>0</v>
      </c>
      <c r="T676" s="700"/>
      <c r="U676" s="682">
        <v>0</v>
      </c>
    </row>
    <row r="677" spans="1:21" ht="14.4" customHeight="1" x14ac:dyDescent="0.3">
      <c r="A677" s="631">
        <v>30</v>
      </c>
      <c r="B677" s="632" t="s">
        <v>533</v>
      </c>
      <c r="C677" s="632">
        <v>89301303</v>
      </c>
      <c r="D677" s="698" t="s">
        <v>3944</v>
      </c>
      <c r="E677" s="699" t="s">
        <v>3031</v>
      </c>
      <c r="F677" s="632" t="s">
        <v>3024</v>
      </c>
      <c r="G677" s="632" t="s">
        <v>3428</v>
      </c>
      <c r="H677" s="632" t="s">
        <v>534</v>
      </c>
      <c r="I677" s="632" t="s">
        <v>3736</v>
      </c>
      <c r="J677" s="632" t="s">
        <v>3734</v>
      </c>
      <c r="K677" s="632" t="s">
        <v>3737</v>
      </c>
      <c r="L677" s="633">
        <v>552.46</v>
      </c>
      <c r="M677" s="633">
        <v>552.46</v>
      </c>
      <c r="N677" s="632">
        <v>1</v>
      </c>
      <c r="O677" s="700">
        <v>1</v>
      </c>
      <c r="P677" s="633">
        <v>552.46</v>
      </c>
      <c r="Q677" s="656">
        <v>1</v>
      </c>
      <c r="R677" s="632">
        <v>1</v>
      </c>
      <c r="S677" s="656">
        <v>1</v>
      </c>
      <c r="T677" s="700">
        <v>1</v>
      </c>
      <c r="U677" s="682">
        <v>1</v>
      </c>
    </row>
    <row r="678" spans="1:21" ht="14.4" customHeight="1" x14ac:dyDescent="0.3">
      <c r="A678" s="631">
        <v>30</v>
      </c>
      <c r="B678" s="632" t="s">
        <v>533</v>
      </c>
      <c r="C678" s="632">
        <v>89301303</v>
      </c>
      <c r="D678" s="698" t="s">
        <v>3944</v>
      </c>
      <c r="E678" s="699" t="s">
        <v>3031</v>
      </c>
      <c r="F678" s="632" t="s">
        <v>3024</v>
      </c>
      <c r="G678" s="632" t="s">
        <v>3431</v>
      </c>
      <c r="H678" s="632" t="s">
        <v>2102</v>
      </c>
      <c r="I678" s="632" t="s">
        <v>3738</v>
      </c>
      <c r="J678" s="632" t="s">
        <v>3739</v>
      </c>
      <c r="K678" s="632" t="s">
        <v>2396</v>
      </c>
      <c r="L678" s="633">
        <v>391.77</v>
      </c>
      <c r="M678" s="633">
        <v>783.54</v>
      </c>
      <c r="N678" s="632">
        <v>2</v>
      </c>
      <c r="O678" s="700">
        <v>1</v>
      </c>
      <c r="P678" s="633"/>
      <c r="Q678" s="656">
        <v>0</v>
      </c>
      <c r="R678" s="632"/>
      <c r="S678" s="656">
        <v>0</v>
      </c>
      <c r="T678" s="700"/>
      <c r="U678" s="682">
        <v>0</v>
      </c>
    </row>
    <row r="679" spans="1:21" ht="14.4" customHeight="1" x14ac:dyDescent="0.3">
      <c r="A679" s="631">
        <v>30</v>
      </c>
      <c r="B679" s="632" t="s">
        <v>533</v>
      </c>
      <c r="C679" s="632">
        <v>89301303</v>
      </c>
      <c r="D679" s="698" t="s">
        <v>3944</v>
      </c>
      <c r="E679" s="699" t="s">
        <v>3031</v>
      </c>
      <c r="F679" s="632" t="s">
        <v>3024</v>
      </c>
      <c r="G679" s="632" t="s">
        <v>3189</v>
      </c>
      <c r="H679" s="632" t="s">
        <v>534</v>
      </c>
      <c r="I679" s="632" t="s">
        <v>1130</v>
      </c>
      <c r="J679" s="632" t="s">
        <v>3190</v>
      </c>
      <c r="K679" s="632" t="s">
        <v>3191</v>
      </c>
      <c r="L679" s="633">
        <v>0</v>
      </c>
      <c r="M679" s="633">
        <v>0</v>
      </c>
      <c r="N679" s="632">
        <v>1</v>
      </c>
      <c r="O679" s="700">
        <v>1</v>
      </c>
      <c r="P679" s="633"/>
      <c r="Q679" s="656"/>
      <c r="R679" s="632"/>
      <c r="S679" s="656">
        <v>0</v>
      </c>
      <c r="T679" s="700"/>
      <c r="U679" s="682">
        <v>0</v>
      </c>
    </row>
    <row r="680" spans="1:21" ht="14.4" customHeight="1" x14ac:dyDescent="0.3">
      <c r="A680" s="631">
        <v>30</v>
      </c>
      <c r="B680" s="632" t="s">
        <v>533</v>
      </c>
      <c r="C680" s="632">
        <v>89301303</v>
      </c>
      <c r="D680" s="698" t="s">
        <v>3944</v>
      </c>
      <c r="E680" s="699" t="s">
        <v>3031</v>
      </c>
      <c r="F680" s="632" t="s">
        <v>3024</v>
      </c>
      <c r="G680" s="632" t="s">
        <v>3320</v>
      </c>
      <c r="H680" s="632" t="s">
        <v>534</v>
      </c>
      <c r="I680" s="632" t="s">
        <v>949</v>
      </c>
      <c r="J680" s="632" t="s">
        <v>3321</v>
      </c>
      <c r="K680" s="632" t="s">
        <v>3322</v>
      </c>
      <c r="L680" s="633">
        <v>0</v>
      </c>
      <c r="M680" s="633">
        <v>0</v>
      </c>
      <c r="N680" s="632">
        <v>2</v>
      </c>
      <c r="O680" s="700">
        <v>0.5</v>
      </c>
      <c r="P680" s="633"/>
      <c r="Q680" s="656"/>
      <c r="R680" s="632"/>
      <c r="S680" s="656">
        <v>0</v>
      </c>
      <c r="T680" s="700"/>
      <c r="U680" s="682">
        <v>0</v>
      </c>
    </row>
    <row r="681" spans="1:21" ht="14.4" customHeight="1" x14ac:dyDescent="0.3">
      <c r="A681" s="631">
        <v>30</v>
      </c>
      <c r="B681" s="632" t="s">
        <v>533</v>
      </c>
      <c r="C681" s="632">
        <v>89301303</v>
      </c>
      <c r="D681" s="698" t="s">
        <v>3944</v>
      </c>
      <c r="E681" s="699" t="s">
        <v>3031</v>
      </c>
      <c r="F681" s="632" t="s">
        <v>3024</v>
      </c>
      <c r="G681" s="632" t="s">
        <v>3320</v>
      </c>
      <c r="H681" s="632" t="s">
        <v>534</v>
      </c>
      <c r="I681" s="632" t="s">
        <v>3740</v>
      </c>
      <c r="J681" s="632" t="s">
        <v>3741</v>
      </c>
      <c r="K681" s="632" t="s">
        <v>3742</v>
      </c>
      <c r="L681" s="633">
        <v>77.14</v>
      </c>
      <c r="M681" s="633">
        <v>539.98</v>
      </c>
      <c r="N681" s="632">
        <v>7</v>
      </c>
      <c r="O681" s="700">
        <v>3.5</v>
      </c>
      <c r="P681" s="633">
        <v>385.70000000000005</v>
      </c>
      <c r="Q681" s="656">
        <v>0.7142857142857143</v>
      </c>
      <c r="R681" s="632">
        <v>5</v>
      </c>
      <c r="S681" s="656">
        <v>0.7142857142857143</v>
      </c>
      <c r="T681" s="700">
        <v>3</v>
      </c>
      <c r="U681" s="682">
        <v>0.8571428571428571</v>
      </c>
    </row>
    <row r="682" spans="1:21" ht="14.4" customHeight="1" x14ac:dyDescent="0.3">
      <c r="A682" s="631">
        <v>30</v>
      </c>
      <c r="B682" s="632" t="s">
        <v>533</v>
      </c>
      <c r="C682" s="632">
        <v>89301303</v>
      </c>
      <c r="D682" s="698" t="s">
        <v>3944</v>
      </c>
      <c r="E682" s="699" t="s">
        <v>3031</v>
      </c>
      <c r="F682" s="632" t="s">
        <v>3024</v>
      </c>
      <c r="G682" s="632" t="s">
        <v>3320</v>
      </c>
      <c r="H682" s="632" t="s">
        <v>534</v>
      </c>
      <c r="I682" s="632" t="s">
        <v>744</v>
      </c>
      <c r="J682" s="632" t="s">
        <v>3741</v>
      </c>
      <c r="K682" s="632" t="s">
        <v>3743</v>
      </c>
      <c r="L682" s="633">
        <v>105.46</v>
      </c>
      <c r="M682" s="633">
        <v>210.92</v>
      </c>
      <c r="N682" s="632">
        <v>2</v>
      </c>
      <c r="O682" s="700">
        <v>2</v>
      </c>
      <c r="P682" s="633"/>
      <c r="Q682" s="656">
        <v>0</v>
      </c>
      <c r="R682" s="632"/>
      <c r="S682" s="656">
        <v>0</v>
      </c>
      <c r="T682" s="700"/>
      <c r="U682" s="682">
        <v>0</v>
      </c>
    </row>
    <row r="683" spans="1:21" ht="14.4" customHeight="1" x14ac:dyDescent="0.3">
      <c r="A683" s="631">
        <v>30</v>
      </c>
      <c r="B683" s="632" t="s">
        <v>533</v>
      </c>
      <c r="C683" s="632">
        <v>89301303</v>
      </c>
      <c r="D683" s="698" t="s">
        <v>3944</v>
      </c>
      <c r="E683" s="699" t="s">
        <v>3031</v>
      </c>
      <c r="F683" s="632" t="s">
        <v>3024</v>
      </c>
      <c r="G683" s="632" t="s">
        <v>3744</v>
      </c>
      <c r="H683" s="632" t="s">
        <v>534</v>
      </c>
      <c r="I683" s="632" t="s">
        <v>910</v>
      </c>
      <c r="J683" s="632" t="s">
        <v>907</v>
      </c>
      <c r="K683" s="632" t="s">
        <v>911</v>
      </c>
      <c r="L683" s="633">
        <v>62.8</v>
      </c>
      <c r="M683" s="633">
        <v>188.39999999999998</v>
      </c>
      <c r="N683" s="632">
        <v>3</v>
      </c>
      <c r="O683" s="700">
        <v>3</v>
      </c>
      <c r="P683" s="633"/>
      <c r="Q683" s="656">
        <v>0</v>
      </c>
      <c r="R683" s="632"/>
      <c r="S683" s="656">
        <v>0</v>
      </c>
      <c r="T683" s="700"/>
      <c r="U683" s="682">
        <v>0</v>
      </c>
    </row>
    <row r="684" spans="1:21" ht="14.4" customHeight="1" x14ac:dyDescent="0.3">
      <c r="A684" s="631">
        <v>30</v>
      </c>
      <c r="B684" s="632" t="s">
        <v>533</v>
      </c>
      <c r="C684" s="632">
        <v>89301303</v>
      </c>
      <c r="D684" s="698" t="s">
        <v>3944</v>
      </c>
      <c r="E684" s="699" t="s">
        <v>3031</v>
      </c>
      <c r="F684" s="632" t="s">
        <v>3024</v>
      </c>
      <c r="G684" s="632" t="s">
        <v>3744</v>
      </c>
      <c r="H684" s="632" t="s">
        <v>534</v>
      </c>
      <c r="I684" s="632" t="s">
        <v>906</v>
      </c>
      <c r="J684" s="632" t="s">
        <v>907</v>
      </c>
      <c r="K684" s="632" t="s">
        <v>908</v>
      </c>
      <c r="L684" s="633">
        <v>25.12</v>
      </c>
      <c r="M684" s="633">
        <v>25.12</v>
      </c>
      <c r="N684" s="632">
        <v>1</v>
      </c>
      <c r="O684" s="700">
        <v>1</v>
      </c>
      <c r="P684" s="633"/>
      <c r="Q684" s="656">
        <v>0</v>
      </c>
      <c r="R684" s="632"/>
      <c r="S684" s="656">
        <v>0</v>
      </c>
      <c r="T684" s="700"/>
      <c r="U684" s="682">
        <v>0</v>
      </c>
    </row>
    <row r="685" spans="1:21" ht="14.4" customHeight="1" x14ac:dyDescent="0.3">
      <c r="A685" s="631">
        <v>30</v>
      </c>
      <c r="B685" s="632" t="s">
        <v>533</v>
      </c>
      <c r="C685" s="632">
        <v>89301303</v>
      </c>
      <c r="D685" s="698" t="s">
        <v>3944</v>
      </c>
      <c r="E685" s="699" t="s">
        <v>3031</v>
      </c>
      <c r="F685" s="632" t="s">
        <v>3024</v>
      </c>
      <c r="G685" s="632" t="s">
        <v>3193</v>
      </c>
      <c r="H685" s="632" t="s">
        <v>534</v>
      </c>
      <c r="I685" s="632" t="s">
        <v>726</v>
      </c>
      <c r="J685" s="632" t="s">
        <v>727</v>
      </c>
      <c r="K685" s="632" t="s">
        <v>3194</v>
      </c>
      <c r="L685" s="633">
        <v>43.99</v>
      </c>
      <c r="M685" s="633">
        <v>131.97</v>
      </c>
      <c r="N685" s="632">
        <v>3</v>
      </c>
      <c r="O685" s="700">
        <v>0.5</v>
      </c>
      <c r="P685" s="633">
        <v>131.97</v>
      </c>
      <c r="Q685" s="656">
        <v>1</v>
      </c>
      <c r="R685" s="632">
        <v>3</v>
      </c>
      <c r="S685" s="656">
        <v>1</v>
      </c>
      <c r="T685" s="700">
        <v>0.5</v>
      </c>
      <c r="U685" s="682">
        <v>1</v>
      </c>
    </row>
    <row r="686" spans="1:21" ht="14.4" customHeight="1" x14ac:dyDescent="0.3">
      <c r="A686" s="631">
        <v>30</v>
      </c>
      <c r="B686" s="632" t="s">
        <v>533</v>
      </c>
      <c r="C686" s="632">
        <v>89301303</v>
      </c>
      <c r="D686" s="698" t="s">
        <v>3944</v>
      </c>
      <c r="E686" s="699" t="s">
        <v>3031</v>
      </c>
      <c r="F686" s="632" t="s">
        <v>3024</v>
      </c>
      <c r="G686" s="632" t="s">
        <v>3551</v>
      </c>
      <c r="H686" s="632" t="s">
        <v>534</v>
      </c>
      <c r="I686" s="632" t="s">
        <v>3745</v>
      </c>
      <c r="J686" s="632" t="s">
        <v>2621</v>
      </c>
      <c r="K686" s="632" t="s">
        <v>3552</v>
      </c>
      <c r="L686" s="633">
        <v>23.46</v>
      </c>
      <c r="M686" s="633">
        <v>70.38</v>
      </c>
      <c r="N686" s="632">
        <v>3</v>
      </c>
      <c r="O686" s="700">
        <v>2</v>
      </c>
      <c r="P686" s="633"/>
      <c r="Q686" s="656">
        <v>0</v>
      </c>
      <c r="R686" s="632"/>
      <c r="S686" s="656">
        <v>0</v>
      </c>
      <c r="T686" s="700"/>
      <c r="U686" s="682">
        <v>0</v>
      </c>
    </row>
    <row r="687" spans="1:21" ht="14.4" customHeight="1" x14ac:dyDescent="0.3">
      <c r="A687" s="631">
        <v>30</v>
      </c>
      <c r="B687" s="632" t="s">
        <v>533</v>
      </c>
      <c r="C687" s="632">
        <v>89301303</v>
      </c>
      <c r="D687" s="698" t="s">
        <v>3944</v>
      </c>
      <c r="E687" s="699" t="s">
        <v>3031</v>
      </c>
      <c r="F687" s="632" t="s">
        <v>3024</v>
      </c>
      <c r="G687" s="632" t="s">
        <v>3551</v>
      </c>
      <c r="H687" s="632" t="s">
        <v>534</v>
      </c>
      <c r="I687" s="632" t="s">
        <v>3746</v>
      </c>
      <c r="J687" s="632" t="s">
        <v>2639</v>
      </c>
      <c r="K687" s="632" t="s">
        <v>3747</v>
      </c>
      <c r="L687" s="633">
        <v>53.54</v>
      </c>
      <c r="M687" s="633">
        <v>53.54</v>
      </c>
      <c r="N687" s="632">
        <v>1</v>
      </c>
      <c r="O687" s="700">
        <v>1</v>
      </c>
      <c r="P687" s="633"/>
      <c r="Q687" s="656">
        <v>0</v>
      </c>
      <c r="R687" s="632"/>
      <c r="S687" s="656">
        <v>0</v>
      </c>
      <c r="T687" s="700"/>
      <c r="U687" s="682">
        <v>0</v>
      </c>
    </row>
    <row r="688" spans="1:21" ht="14.4" customHeight="1" x14ac:dyDescent="0.3">
      <c r="A688" s="631">
        <v>30</v>
      </c>
      <c r="B688" s="632" t="s">
        <v>533</v>
      </c>
      <c r="C688" s="632">
        <v>89301303</v>
      </c>
      <c r="D688" s="698" t="s">
        <v>3944</v>
      </c>
      <c r="E688" s="699" t="s">
        <v>3031</v>
      </c>
      <c r="F688" s="632" t="s">
        <v>3024</v>
      </c>
      <c r="G688" s="632" t="s">
        <v>3195</v>
      </c>
      <c r="H688" s="632" t="s">
        <v>534</v>
      </c>
      <c r="I688" s="632" t="s">
        <v>1122</v>
      </c>
      <c r="J688" s="632" t="s">
        <v>1123</v>
      </c>
      <c r="K688" s="632" t="s">
        <v>3196</v>
      </c>
      <c r="L688" s="633">
        <v>472.71</v>
      </c>
      <c r="M688" s="633">
        <v>2836.2599999999998</v>
      </c>
      <c r="N688" s="632">
        <v>6</v>
      </c>
      <c r="O688" s="700">
        <v>2.5</v>
      </c>
      <c r="P688" s="633"/>
      <c r="Q688" s="656">
        <v>0</v>
      </c>
      <c r="R688" s="632"/>
      <c r="S688" s="656">
        <v>0</v>
      </c>
      <c r="T688" s="700"/>
      <c r="U688" s="682">
        <v>0</v>
      </c>
    </row>
    <row r="689" spans="1:21" ht="14.4" customHeight="1" x14ac:dyDescent="0.3">
      <c r="A689" s="631">
        <v>30</v>
      </c>
      <c r="B689" s="632" t="s">
        <v>533</v>
      </c>
      <c r="C689" s="632">
        <v>89301303</v>
      </c>
      <c r="D689" s="698" t="s">
        <v>3944</v>
      </c>
      <c r="E689" s="699" t="s">
        <v>3031</v>
      </c>
      <c r="F689" s="632" t="s">
        <v>3024</v>
      </c>
      <c r="G689" s="632" t="s">
        <v>3197</v>
      </c>
      <c r="H689" s="632" t="s">
        <v>534</v>
      </c>
      <c r="I689" s="632" t="s">
        <v>3748</v>
      </c>
      <c r="J689" s="632" t="s">
        <v>3199</v>
      </c>
      <c r="K689" s="632" t="s">
        <v>3749</v>
      </c>
      <c r="L689" s="633">
        <v>0</v>
      </c>
      <c r="M689" s="633">
        <v>0</v>
      </c>
      <c r="N689" s="632">
        <v>2</v>
      </c>
      <c r="O689" s="700">
        <v>1</v>
      </c>
      <c r="P689" s="633"/>
      <c r="Q689" s="656"/>
      <c r="R689" s="632"/>
      <c r="S689" s="656">
        <v>0</v>
      </c>
      <c r="T689" s="700"/>
      <c r="U689" s="682">
        <v>0</v>
      </c>
    </row>
    <row r="690" spans="1:21" ht="14.4" customHeight="1" x14ac:dyDescent="0.3">
      <c r="A690" s="631">
        <v>30</v>
      </c>
      <c r="B690" s="632" t="s">
        <v>533</v>
      </c>
      <c r="C690" s="632">
        <v>89301303</v>
      </c>
      <c r="D690" s="698" t="s">
        <v>3944</v>
      </c>
      <c r="E690" s="699" t="s">
        <v>3031</v>
      </c>
      <c r="F690" s="632" t="s">
        <v>3024</v>
      </c>
      <c r="G690" s="632" t="s">
        <v>3201</v>
      </c>
      <c r="H690" s="632" t="s">
        <v>534</v>
      </c>
      <c r="I690" s="632" t="s">
        <v>3750</v>
      </c>
      <c r="J690" s="632" t="s">
        <v>3203</v>
      </c>
      <c r="K690" s="632" t="s">
        <v>3751</v>
      </c>
      <c r="L690" s="633">
        <v>0</v>
      </c>
      <c r="M690" s="633">
        <v>0</v>
      </c>
      <c r="N690" s="632">
        <v>1</v>
      </c>
      <c r="O690" s="700">
        <v>0.5</v>
      </c>
      <c r="P690" s="633">
        <v>0</v>
      </c>
      <c r="Q690" s="656"/>
      <c r="R690" s="632">
        <v>1</v>
      </c>
      <c r="S690" s="656">
        <v>1</v>
      </c>
      <c r="T690" s="700">
        <v>0.5</v>
      </c>
      <c r="U690" s="682">
        <v>1</v>
      </c>
    </row>
    <row r="691" spans="1:21" ht="14.4" customHeight="1" x14ac:dyDescent="0.3">
      <c r="A691" s="631">
        <v>30</v>
      </c>
      <c r="B691" s="632" t="s">
        <v>533</v>
      </c>
      <c r="C691" s="632">
        <v>89301303</v>
      </c>
      <c r="D691" s="698" t="s">
        <v>3944</v>
      </c>
      <c r="E691" s="699" t="s">
        <v>3031</v>
      </c>
      <c r="F691" s="632" t="s">
        <v>3024</v>
      </c>
      <c r="G691" s="632" t="s">
        <v>3201</v>
      </c>
      <c r="H691" s="632" t="s">
        <v>534</v>
      </c>
      <c r="I691" s="632" t="s">
        <v>3202</v>
      </c>
      <c r="J691" s="632" t="s">
        <v>3203</v>
      </c>
      <c r="K691" s="632" t="s">
        <v>3204</v>
      </c>
      <c r="L691" s="633">
        <v>0</v>
      </c>
      <c r="M691" s="633">
        <v>0</v>
      </c>
      <c r="N691" s="632">
        <v>1</v>
      </c>
      <c r="O691" s="700">
        <v>0.5</v>
      </c>
      <c r="P691" s="633">
        <v>0</v>
      </c>
      <c r="Q691" s="656"/>
      <c r="R691" s="632">
        <v>1</v>
      </c>
      <c r="S691" s="656">
        <v>1</v>
      </c>
      <c r="T691" s="700">
        <v>0.5</v>
      </c>
      <c r="U691" s="682">
        <v>1</v>
      </c>
    </row>
    <row r="692" spans="1:21" ht="14.4" customHeight="1" x14ac:dyDescent="0.3">
      <c r="A692" s="631">
        <v>30</v>
      </c>
      <c r="B692" s="632" t="s">
        <v>533</v>
      </c>
      <c r="C692" s="632">
        <v>89301303</v>
      </c>
      <c r="D692" s="698" t="s">
        <v>3944</v>
      </c>
      <c r="E692" s="699" t="s">
        <v>3031</v>
      </c>
      <c r="F692" s="632" t="s">
        <v>3024</v>
      </c>
      <c r="G692" s="632" t="s">
        <v>3752</v>
      </c>
      <c r="H692" s="632" t="s">
        <v>534</v>
      </c>
      <c r="I692" s="632" t="s">
        <v>3753</v>
      </c>
      <c r="J692" s="632" t="s">
        <v>1671</v>
      </c>
      <c r="K692" s="632" t="s">
        <v>1020</v>
      </c>
      <c r="L692" s="633">
        <v>0</v>
      </c>
      <c r="M692" s="633">
        <v>0</v>
      </c>
      <c r="N692" s="632">
        <v>3</v>
      </c>
      <c r="O692" s="700">
        <v>0.5</v>
      </c>
      <c r="P692" s="633"/>
      <c r="Q692" s="656"/>
      <c r="R692" s="632"/>
      <c r="S692" s="656">
        <v>0</v>
      </c>
      <c r="T692" s="700"/>
      <c r="U692" s="682">
        <v>0</v>
      </c>
    </row>
    <row r="693" spans="1:21" ht="14.4" customHeight="1" x14ac:dyDescent="0.3">
      <c r="A693" s="631">
        <v>30</v>
      </c>
      <c r="B693" s="632" t="s">
        <v>533</v>
      </c>
      <c r="C693" s="632">
        <v>89301303</v>
      </c>
      <c r="D693" s="698" t="s">
        <v>3944</v>
      </c>
      <c r="E693" s="699" t="s">
        <v>3031</v>
      </c>
      <c r="F693" s="632" t="s">
        <v>3024</v>
      </c>
      <c r="G693" s="632" t="s">
        <v>3752</v>
      </c>
      <c r="H693" s="632" t="s">
        <v>534</v>
      </c>
      <c r="I693" s="632" t="s">
        <v>1670</v>
      </c>
      <c r="J693" s="632" t="s">
        <v>1671</v>
      </c>
      <c r="K693" s="632" t="s">
        <v>3754</v>
      </c>
      <c r="L693" s="633">
        <v>137.04</v>
      </c>
      <c r="M693" s="633">
        <v>137.04</v>
      </c>
      <c r="N693" s="632">
        <v>1</v>
      </c>
      <c r="O693" s="700">
        <v>0.5</v>
      </c>
      <c r="P693" s="633"/>
      <c r="Q693" s="656">
        <v>0</v>
      </c>
      <c r="R693" s="632"/>
      <c r="S693" s="656">
        <v>0</v>
      </c>
      <c r="T693" s="700"/>
      <c r="U693" s="682">
        <v>0</v>
      </c>
    </row>
    <row r="694" spans="1:21" ht="14.4" customHeight="1" x14ac:dyDescent="0.3">
      <c r="A694" s="631">
        <v>30</v>
      </c>
      <c r="B694" s="632" t="s">
        <v>533</v>
      </c>
      <c r="C694" s="632">
        <v>89301303</v>
      </c>
      <c r="D694" s="698" t="s">
        <v>3944</v>
      </c>
      <c r="E694" s="699" t="s">
        <v>3031</v>
      </c>
      <c r="F694" s="632" t="s">
        <v>3024</v>
      </c>
      <c r="G694" s="632" t="s">
        <v>3209</v>
      </c>
      <c r="H694" s="632" t="s">
        <v>534</v>
      </c>
      <c r="I694" s="632" t="s">
        <v>898</v>
      </c>
      <c r="J694" s="632" t="s">
        <v>899</v>
      </c>
      <c r="K694" s="632" t="s">
        <v>3043</v>
      </c>
      <c r="L694" s="633">
        <v>98.31</v>
      </c>
      <c r="M694" s="633">
        <v>98.31</v>
      </c>
      <c r="N694" s="632">
        <v>1</v>
      </c>
      <c r="O694" s="700">
        <v>1</v>
      </c>
      <c r="P694" s="633">
        <v>98.31</v>
      </c>
      <c r="Q694" s="656">
        <v>1</v>
      </c>
      <c r="R694" s="632">
        <v>1</v>
      </c>
      <c r="S694" s="656">
        <v>1</v>
      </c>
      <c r="T694" s="700">
        <v>1</v>
      </c>
      <c r="U694" s="682">
        <v>1</v>
      </c>
    </row>
    <row r="695" spans="1:21" ht="14.4" customHeight="1" x14ac:dyDescent="0.3">
      <c r="A695" s="631">
        <v>30</v>
      </c>
      <c r="B695" s="632" t="s">
        <v>533</v>
      </c>
      <c r="C695" s="632">
        <v>89301303</v>
      </c>
      <c r="D695" s="698" t="s">
        <v>3944</v>
      </c>
      <c r="E695" s="699" t="s">
        <v>3031</v>
      </c>
      <c r="F695" s="632" t="s">
        <v>3024</v>
      </c>
      <c r="G695" s="632" t="s">
        <v>3755</v>
      </c>
      <c r="H695" s="632" t="s">
        <v>534</v>
      </c>
      <c r="I695" s="632" t="s">
        <v>977</v>
      </c>
      <c r="J695" s="632" t="s">
        <v>3756</v>
      </c>
      <c r="K695" s="632" t="s">
        <v>3757</v>
      </c>
      <c r="L695" s="633">
        <v>85.49</v>
      </c>
      <c r="M695" s="633">
        <v>341.96</v>
      </c>
      <c r="N695" s="632">
        <v>4</v>
      </c>
      <c r="O695" s="700">
        <v>1.5</v>
      </c>
      <c r="P695" s="633">
        <v>170.98</v>
      </c>
      <c r="Q695" s="656">
        <v>0.5</v>
      </c>
      <c r="R695" s="632">
        <v>2</v>
      </c>
      <c r="S695" s="656">
        <v>0.5</v>
      </c>
      <c r="T695" s="700">
        <v>0.5</v>
      </c>
      <c r="U695" s="682">
        <v>0.33333333333333331</v>
      </c>
    </row>
    <row r="696" spans="1:21" ht="14.4" customHeight="1" x14ac:dyDescent="0.3">
      <c r="A696" s="631">
        <v>30</v>
      </c>
      <c r="B696" s="632" t="s">
        <v>533</v>
      </c>
      <c r="C696" s="632">
        <v>89301303</v>
      </c>
      <c r="D696" s="698" t="s">
        <v>3944</v>
      </c>
      <c r="E696" s="699" t="s">
        <v>3031</v>
      </c>
      <c r="F696" s="632" t="s">
        <v>3024</v>
      </c>
      <c r="G696" s="632" t="s">
        <v>3330</v>
      </c>
      <c r="H696" s="632" t="s">
        <v>534</v>
      </c>
      <c r="I696" s="632" t="s">
        <v>3758</v>
      </c>
      <c r="J696" s="632" t="s">
        <v>3759</v>
      </c>
      <c r="K696" s="632" t="s">
        <v>3760</v>
      </c>
      <c r="L696" s="633">
        <v>314.33999999999997</v>
      </c>
      <c r="M696" s="633">
        <v>314.33999999999997</v>
      </c>
      <c r="N696" s="632">
        <v>1</v>
      </c>
      <c r="O696" s="700">
        <v>1</v>
      </c>
      <c r="P696" s="633">
        <v>314.33999999999997</v>
      </c>
      <c r="Q696" s="656">
        <v>1</v>
      </c>
      <c r="R696" s="632">
        <v>1</v>
      </c>
      <c r="S696" s="656">
        <v>1</v>
      </c>
      <c r="T696" s="700">
        <v>1</v>
      </c>
      <c r="U696" s="682">
        <v>1</v>
      </c>
    </row>
    <row r="697" spans="1:21" ht="14.4" customHeight="1" x14ac:dyDescent="0.3">
      <c r="A697" s="631">
        <v>30</v>
      </c>
      <c r="B697" s="632" t="s">
        <v>533</v>
      </c>
      <c r="C697" s="632">
        <v>89301303</v>
      </c>
      <c r="D697" s="698" t="s">
        <v>3944</v>
      </c>
      <c r="E697" s="699" t="s">
        <v>3031</v>
      </c>
      <c r="F697" s="632" t="s">
        <v>3024</v>
      </c>
      <c r="G697" s="632" t="s">
        <v>3212</v>
      </c>
      <c r="H697" s="632" t="s">
        <v>534</v>
      </c>
      <c r="I697" s="632" t="s">
        <v>3761</v>
      </c>
      <c r="J697" s="632" t="s">
        <v>3762</v>
      </c>
      <c r="K697" s="632" t="s">
        <v>1221</v>
      </c>
      <c r="L697" s="633">
        <v>154.33000000000001</v>
      </c>
      <c r="M697" s="633">
        <v>154.33000000000001</v>
      </c>
      <c r="N697" s="632">
        <v>1</v>
      </c>
      <c r="O697" s="700">
        <v>0.5</v>
      </c>
      <c r="P697" s="633"/>
      <c r="Q697" s="656">
        <v>0</v>
      </c>
      <c r="R697" s="632"/>
      <c r="S697" s="656">
        <v>0</v>
      </c>
      <c r="T697" s="700"/>
      <c r="U697" s="682">
        <v>0</v>
      </c>
    </row>
    <row r="698" spans="1:21" ht="14.4" customHeight="1" x14ac:dyDescent="0.3">
      <c r="A698" s="631">
        <v>30</v>
      </c>
      <c r="B698" s="632" t="s">
        <v>533</v>
      </c>
      <c r="C698" s="632">
        <v>89301303</v>
      </c>
      <c r="D698" s="698" t="s">
        <v>3944</v>
      </c>
      <c r="E698" s="699" t="s">
        <v>3031</v>
      </c>
      <c r="F698" s="632" t="s">
        <v>3024</v>
      </c>
      <c r="G698" s="632" t="s">
        <v>3212</v>
      </c>
      <c r="H698" s="632" t="s">
        <v>534</v>
      </c>
      <c r="I698" s="632" t="s">
        <v>3763</v>
      </c>
      <c r="J698" s="632" t="s">
        <v>3762</v>
      </c>
      <c r="K698" s="632" t="s">
        <v>3191</v>
      </c>
      <c r="L698" s="633">
        <v>0</v>
      </c>
      <c r="M698" s="633">
        <v>0</v>
      </c>
      <c r="N698" s="632">
        <v>1</v>
      </c>
      <c r="O698" s="700">
        <v>0.5</v>
      </c>
      <c r="P698" s="633">
        <v>0</v>
      </c>
      <c r="Q698" s="656"/>
      <c r="R698" s="632">
        <v>1</v>
      </c>
      <c r="S698" s="656">
        <v>1</v>
      </c>
      <c r="T698" s="700">
        <v>0.5</v>
      </c>
      <c r="U698" s="682">
        <v>1</v>
      </c>
    </row>
    <row r="699" spans="1:21" ht="14.4" customHeight="1" x14ac:dyDescent="0.3">
      <c r="A699" s="631">
        <v>30</v>
      </c>
      <c r="B699" s="632" t="s">
        <v>533</v>
      </c>
      <c r="C699" s="632">
        <v>89301303</v>
      </c>
      <c r="D699" s="698" t="s">
        <v>3944</v>
      </c>
      <c r="E699" s="699" t="s">
        <v>3031</v>
      </c>
      <c r="F699" s="632" t="s">
        <v>3024</v>
      </c>
      <c r="G699" s="632" t="s">
        <v>3764</v>
      </c>
      <c r="H699" s="632" t="s">
        <v>534</v>
      </c>
      <c r="I699" s="632" t="s">
        <v>1654</v>
      </c>
      <c r="J699" s="632" t="s">
        <v>1655</v>
      </c>
      <c r="K699" s="632" t="s">
        <v>3765</v>
      </c>
      <c r="L699" s="633">
        <v>432.32</v>
      </c>
      <c r="M699" s="633">
        <v>1729.28</v>
      </c>
      <c r="N699" s="632">
        <v>4</v>
      </c>
      <c r="O699" s="700">
        <v>2.5</v>
      </c>
      <c r="P699" s="633">
        <v>1296.96</v>
      </c>
      <c r="Q699" s="656">
        <v>0.75</v>
      </c>
      <c r="R699" s="632">
        <v>3</v>
      </c>
      <c r="S699" s="656">
        <v>0.75</v>
      </c>
      <c r="T699" s="700">
        <v>2</v>
      </c>
      <c r="U699" s="682">
        <v>0.8</v>
      </c>
    </row>
    <row r="700" spans="1:21" ht="14.4" customHeight="1" x14ac:dyDescent="0.3">
      <c r="A700" s="631">
        <v>30</v>
      </c>
      <c r="B700" s="632" t="s">
        <v>533</v>
      </c>
      <c r="C700" s="632">
        <v>89301303</v>
      </c>
      <c r="D700" s="698" t="s">
        <v>3944</v>
      </c>
      <c r="E700" s="699" t="s">
        <v>3031</v>
      </c>
      <c r="F700" s="632" t="s">
        <v>3024</v>
      </c>
      <c r="G700" s="632" t="s">
        <v>3766</v>
      </c>
      <c r="H700" s="632" t="s">
        <v>534</v>
      </c>
      <c r="I700" s="632" t="s">
        <v>3767</v>
      </c>
      <c r="J700" s="632" t="s">
        <v>1492</v>
      </c>
      <c r="K700" s="632" t="s">
        <v>3768</v>
      </c>
      <c r="L700" s="633">
        <v>17.53</v>
      </c>
      <c r="M700" s="633">
        <v>35.06</v>
      </c>
      <c r="N700" s="632">
        <v>2</v>
      </c>
      <c r="O700" s="700">
        <v>1</v>
      </c>
      <c r="P700" s="633">
        <v>35.06</v>
      </c>
      <c r="Q700" s="656">
        <v>1</v>
      </c>
      <c r="R700" s="632">
        <v>2</v>
      </c>
      <c r="S700" s="656">
        <v>1</v>
      </c>
      <c r="T700" s="700">
        <v>1</v>
      </c>
      <c r="U700" s="682">
        <v>1</v>
      </c>
    </row>
    <row r="701" spans="1:21" ht="14.4" customHeight="1" x14ac:dyDescent="0.3">
      <c r="A701" s="631">
        <v>30</v>
      </c>
      <c r="B701" s="632" t="s">
        <v>533</v>
      </c>
      <c r="C701" s="632">
        <v>89301303</v>
      </c>
      <c r="D701" s="698" t="s">
        <v>3944</v>
      </c>
      <c r="E701" s="699" t="s">
        <v>3031</v>
      </c>
      <c r="F701" s="632" t="s">
        <v>3024</v>
      </c>
      <c r="G701" s="632" t="s">
        <v>3216</v>
      </c>
      <c r="H701" s="632" t="s">
        <v>534</v>
      </c>
      <c r="I701" s="632" t="s">
        <v>3769</v>
      </c>
      <c r="J701" s="632" t="s">
        <v>853</v>
      </c>
      <c r="K701" s="632" t="s">
        <v>3770</v>
      </c>
      <c r="L701" s="633">
        <v>0</v>
      </c>
      <c r="M701" s="633">
        <v>0</v>
      </c>
      <c r="N701" s="632">
        <v>2</v>
      </c>
      <c r="O701" s="700">
        <v>0.5</v>
      </c>
      <c r="P701" s="633">
        <v>0</v>
      </c>
      <c r="Q701" s="656"/>
      <c r="R701" s="632">
        <v>2</v>
      </c>
      <c r="S701" s="656">
        <v>1</v>
      </c>
      <c r="T701" s="700">
        <v>0.5</v>
      </c>
      <c r="U701" s="682">
        <v>1</v>
      </c>
    </row>
    <row r="702" spans="1:21" ht="14.4" customHeight="1" x14ac:dyDescent="0.3">
      <c r="A702" s="631">
        <v>30</v>
      </c>
      <c r="B702" s="632" t="s">
        <v>533</v>
      </c>
      <c r="C702" s="632">
        <v>89301303</v>
      </c>
      <c r="D702" s="698" t="s">
        <v>3944</v>
      </c>
      <c r="E702" s="699" t="s">
        <v>3031</v>
      </c>
      <c r="F702" s="632" t="s">
        <v>3024</v>
      </c>
      <c r="G702" s="632" t="s">
        <v>3451</v>
      </c>
      <c r="H702" s="632" t="s">
        <v>534</v>
      </c>
      <c r="I702" s="632" t="s">
        <v>3771</v>
      </c>
      <c r="J702" s="632" t="s">
        <v>1046</v>
      </c>
      <c r="K702" s="632" t="s">
        <v>1047</v>
      </c>
      <c r="L702" s="633">
        <v>91.88</v>
      </c>
      <c r="M702" s="633">
        <v>275.64</v>
      </c>
      <c r="N702" s="632">
        <v>3</v>
      </c>
      <c r="O702" s="700">
        <v>0.5</v>
      </c>
      <c r="P702" s="633"/>
      <c r="Q702" s="656">
        <v>0</v>
      </c>
      <c r="R702" s="632"/>
      <c r="S702" s="656">
        <v>0</v>
      </c>
      <c r="T702" s="700"/>
      <c r="U702" s="682">
        <v>0</v>
      </c>
    </row>
    <row r="703" spans="1:21" ht="14.4" customHeight="1" x14ac:dyDescent="0.3">
      <c r="A703" s="631">
        <v>30</v>
      </c>
      <c r="B703" s="632" t="s">
        <v>533</v>
      </c>
      <c r="C703" s="632">
        <v>89301303</v>
      </c>
      <c r="D703" s="698" t="s">
        <v>3944</v>
      </c>
      <c r="E703" s="699" t="s">
        <v>3031</v>
      </c>
      <c r="F703" s="632" t="s">
        <v>3024</v>
      </c>
      <c r="G703" s="632" t="s">
        <v>3451</v>
      </c>
      <c r="H703" s="632" t="s">
        <v>534</v>
      </c>
      <c r="I703" s="632" t="s">
        <v>1041</v>
      </c>
      <c r="J703" s="632" t="s">
        <v>1042</v>
      </c>
      <c r="K703" s="632" t="s">
        <v>1043</v>
      </c>
      <c r="L703" s="633">
        <v>45.94</v>
      </c>
      <c r="M703" s="633">
        <v>137.82</v>
      </c>
      <c r="N703" s="632">
        <v>3</v>
      </c>
      <c r="O703" s="700">
        <v>0.5</v>
      </c>
      <c r="P703" s="633"/>
      <c r="Q703" s="656">
        <v>0</v>
      </c>
      <c r="R703" s="632"/>
      <c r="S703" s="656">
        <v>0</v>
      </c>
      <c r="T703" s="700"/>
      <c r="U703" s="682">
        <v>0</v>
      </c>
    </row>
    <row r="704" spans="1:21" ht="14.4" customHeight="1" x14ac:dyDescent="0.3">
      <c r="A704" s="631">
        <v>30</v>
      </c>
      <c r="B704" s="632" t="s">
        <v>533</v>
      </c>
      <c r="C704" s="632">
        <v>89301303</v>
      </c>
      <c r="D704" s="698" t="s">
        <v>3944</v>
      </c>
      <c r="E704" s="699" t="s">
        <v>3031</v>
      </c>
      <c r="F704" s="632" t="s">
        <v>3024</v>
      </c>
      <c r="G704" s="632" t="s">
        <v>3451</v>
      </c>
      <c r="H704" s="632" t="s">
        <v>534</v>
      </c>
      <c r="I704" s="632" t="s">
        <v>1045</v>
      </c>
      <c r="J704" s="632" t="s">
        <v>1046</v>
      </c>
      <c r="K704" s="632" t="s">
        <v>1047</v>
      </c>
      <c r="L704" s="633">
        <v>91.88</v>
      </c>
      <c r="M704" s="633">
        <v>275.64</v>
      </c>
      <c r="N704" s="632">
        <v>3</v>
      </c>
      <c r="O704" s="700">
        <v>0.5</v>
      </c>
      <c r="P704" s="633">
        <v>275.64</v>
      </c>
      <c r="Q704" s="656">
        <v>1</v>
      </c>
      <c r="R704" s="632">
        <v>3</v>
      </c>
      <c r="S704" s="656">
        <v>1</v>
      </c>
      <c r="T704" s="700">
        <v>0.5</v>
      </c>
      <c r="U704" s="682">
        <v>1</v>
      </c>
    </row>
    <row r="705" spans="1:21" ht="14.4" customHeight="1" x14ac:dyDescent="0.3">
      <c r="A705" s="631">
        <v>30</v>
      </c>
      <c r="B705" s="632" t="s">
        <v>533</v>
      </c>
      <c r="C705" s="632">
        <v>89301303</v>
      </c>
      <c r="D705" s="698" t="s">
        <v>3944</v>
      </c>
      <c r="E705" s="699" t="s">
        <v>3031</v>
      </c>
      <c r="F705" s="632" t="s">
        <v>3024</v>
      </c>
      <c r="G705" s="632" t="s">
        <v>3221</v>
      </c>
      <c r="H705" s="632" t="s">
        <v>534</v>
      </c>
      <c r="I705" s="632" t="s">
        <v>1394</v>
      </c>
      <c r="J705" s="632" t="s">
        <v>1395</v>
      </c>
      <c r="K705" s="632" t="s">
        <v>1396</v>
      </c>
      <c r="L705" s="633">
        <v>286.63</v>
      </c>
      <c r="M705" s="633">
        <v>2006.4100000000003</v>
      </c>
      <c r="N705" s="632">
        <v>7</v>
      </c>
      <c r="O705" s="700">
        <v>4</v>
      </c>
      <c r="P705" s="633">
        <v>286.63</v>
      </c>
      <c r="Q705" s="656">
        <v>0.14285714285714282</v>
      </c>
      <c r="R705" s="632">
        <v>1</v>
      </c>
      <c r="S705" s="656">
        <v>0.14285714285714285</v>
      </c>
      <c r="T705" s="700">
        <v>1</v>
      </c>
      <c r="U705" s="682">
        <v>0.25</v>
      </c>
    </row>
    <row r="706" spans="1:21" ht="14.4" customHeight="1" x14ac:dyDescent="0.3">
      <c r="A706" s="631">
        <v>30</v>
      </c>
      <c r="B706" s="632" t="s">
        <v>533</v>
      </c>
      <c r="C706" s="632">
        <v>89301303</v>
      </c>
      <c r="D706" s="698" t="s">
        <v>3944</v>
      </c>
      <c r="E706" s="699" t="s">
        <v>3031</v>
      </c>
      <c r="F706" s="632" t="s">
        <v>3024</v>
      </c>
      <c r="G706" s="632" t="s">
        <v>3229</v>
      </c>
      <c r="H706" s="632" t="s">
        <v>2102</v>
      </c>
      <c r="I706" s="632" t="s">
        <v>2117</v>
      </c>
      <c r="J706" s="632" t="s">
        <v>2118</v>
      </c>
      <c r="K706" s="632" t="s">
        <v>1265</v>
      </c>
      <c r="L706" s="633">
        <v>0</v>
      </c>
      <c r="M706" s="633">
        <v>0</v>
      </c>
      <c r="N706" s="632">
        <v>1</v>
      </c>
      <c r="O706" s="700">
        <v>1</v>
      </c>
      <c r="P706" s="633">
        <v>0</v>
      </c>
      <c r="Q706" s="656"/>
      <c r="R706" s="632">
        <v>1</v>
      </c>
      <c r="S706" s="656">
        <v>1</v>
      </c>
      <c r="T706" s="700">
        <v>1</v>
      </c>
      <c r="U706" s="682">
        <v>1</v>
      </c>
    </row>
    <row r="707" spans="1:21" ht="14.4" customHeight="1" x14ac:dyDescent="0.3">
      <c r="A707" s="631">
        <v>30</v>
      </c>
      <c r="B707" s="632" t="s">
        <v>533</v>
      </c>
      <c r="C707" s="632">
        <v>89301303</v>
      </c>
      <c r="D707" s="698" t="s">
        <v>3944</v>
      </c>
      <c r="E707" s="699" t="s">
        <v>3031</v>
      </c>
      <c r="F707" s="632" t="s">
        <v>3024</v>
      </c>
      <c r="G707" s="632" t="s">
        <v>3229</v>
      </c>
      <c r="H707" s="632" t="s">
        <v>2102</v>
      </c>
      <c r="I707" s="632" t="s">
        <v>3772</v>
      </c>
      <c r="J707" s="632" t="s">
        <v>2118</v>
      </c>
      <c r="K707" s="632" t="s">
        <v>3607</v>
      </c>
      <c r="L707" s="633">
        <v>0</v>
      </c>
      <c r="M707" s="633">
        <v>0</v>
      </c>
      <c r="N707" s="632">
        <v>3</v>
      </c>
      <c r="O707" s="700">
        <v>2</v>
      </c>
      <c r="P707" s="633">
        <v>0</v>
      </c>
      <c r="Q707" s="656"/>
      <c r="R707" s="632">
        <v>1</v>
      </c>
      <c r="S707" s="656">
        <v>0.33333333333333331</v>
      </c>
      <c r="T707" s="700">
        <v>1</v>
      </c>
      <c r="U707" s="682">
        <v>0.5</v>
      </c>
    </row>
    <row r="708" spans="1:21" ht="14.4" customHeight="1" x14ac:dyDescent="0.3">
      <c r="A708" s="631">
        <v>30</v>
      </c>
      <c r="B708" s="632" t="s">
        <v>533</v>
      </c>
      <c r="C708" s="632">
        <v>89301303</v>
      </c>
      <c r="D708" s="698" t="s">
        <v>3944</v>
      </c>
      <c r="E708" s="699" t="s">
        <v>3031</v>
      </c>
      <c r="F708" s="632" t="s">
        <v>3024</v>
      </c>
      <c r="G708" s="632" t="s">
        <v>3773</v>
      </c>
      <c r="H708" s="632" t="s">
        <v>534</v>
      </c>
      <c r="I708" s="632" t="s">
        <v>3774</v>
      </c>
      <c r="J708" s="632" t="s">
        <v>3775</v>
      </c>
      <c r="K708" s="632" t="s">
        <v>3776</v>
      </c>
      <c r="L708" s="633">
        <v>0</v>
      </c>
      <c r="M708" s="633">
        <v>0</v>
      </c>
      <c r="N708" s="632">
        <v>2</v>
      </c>
      <c r="O708" s="700">
        <v>1</v>
      </c>
      <c r="P708" s="633">
        <v>0</v>
      </c>
      <c r="Q708" s="656"/>
      <c r="R708" s="632">
        <v>1</v>
      </c>
      <c r="S708" s="656">
        <v>0.5</v>
      </c>
      <c r="T708" s="700">
        <v>0.5</v>
      </c>
      <c r="U708" s="682">
        <v>0.5</v>
      </c>
    </row>
    <row r="709" spans="1:21" ht="14.4" customHeight="1" x14ac:dyDescent="0.3">
      <c r="A709" s="631">
        <v>30</v>
      </c>
      <c r="B709" s="632" t="s">
        <v>533</v>
      </c>
      <c r="C709" s="632">
        <v>89301303</v>
      </c>
      <c r="D709" s="698" t="s">
        <v>3944</v>
      </c>
      <c r="E709" s="699" t="s">
        <v>3031</v>
      </c>
      <c r="F709" s="632" t="s">
        <v>3024</v>
      </c>
      <c r="G709" s="632" t="s">
        <v>3773</v>
      </c>
      <c r="H709" s="632" t="s">
        <v>534</v>
      </c>
      <c r="I709" s="632" t="s">
        <v>3777</v>
      </c>
      <c r="J709" s="632" t="s">
        <v>3775</v>
      </c>
      <c r="K709" s="632" t="s">
        <v>3778</v>
      </c>
      <c r="L709" s="633">
        <v>0</v>
      </c>
      <c r="M709" s="633">
        <v>0</v>
      </c>
      <c r="N709" s="632">
        <v>1</v>
      </c>
      <c r="O709" s="700">
        <v>1</v>
      </c>
      <c r="P709" s="633">
        <v>0</v>
      </c>
      <c r="Q709" s="656"/>
      <c r="R709" s="632">
        <v>1</v>
      </c>
      <c r="S709" s="656">
        <v>1</v>
      </c>
      <c r="T709" s="700">
        <v>1</v>
      </c>
      <c r="U709" s="682">
        <v>1</v>
      </c>
    </row>
    <row r="710" spans="1:21" ht="14.4" customHeight="1" x14ac:dyDescent="0.3">
      <c r="A710" s="631">
        <v>30</v>
      </c>
      <c r="B710" s="632" t="s">
        <v>533</v>
      </c>
      <c r="C710" s="632">
        <v>89301303</v>
      </c>
      <c r="D710" s="698" t="s">
        <v>3944</v>
      </c>
      <c r="E710" s="699" t="s">
        <v>3031</v>
      </c>
      <c r="F710" s="632" t="s">
        <v>3024</v>
      </c>
      <c r="G710" s="632" t="s">
        <v>3232</v>
      </c>
      <c r="H710" s="632" t="s">
        <v>2102</v>
      </c>
      <c r="I710" s="632" t="s">
        <v>2277</v>
      </c>
      <c r="J710" s="632" t="s">
        <v>2874</v>
      </c>
      <c r="K710" s="632" t="s">
        <v>1258</v>
      </c>
      <c r="L710" s="633">
        <v>193.14</v>
      </c>
      <c r="M710" s="633">
        <v>579.41999999999996</v>
      </c>
      <c r="N710" s="632">
        <v>3</v>
      </c>
      <c r="O710" s="700">
        <v>2</v>
      </c>
      <c r="P710" s="633"/>
      <c r="Q710" s="656">
        <v>0</v>
      </c>
      <c r="R710" s="632"/>
      <c r="S710" s="656">
        <v>0</v>
      </c>
      <c r="T710" s="700"/>
      <c r="U710" s="682">
        <v>0</v>
      </c>
    </row>
    <row r="711" spans="1:21" ht="14.4" customHeight="1" x14ac:dyDescent="0.3">
      <c r="A711" s="631">
        <v>30</v>
      </c>
      <c r="B711" s="632" t="s">
        <v>533</v>
      </c>
      <c r="C711" s="632">
        <v>89301303</v>
      </c>
      <c r="D711" s="698" t="s">
        <v>3944</v>
      </c>
      <c r="E711" s="699" t="s">
        <v>3031</v>
      </c>
      <c r="F711" s="632" t="s">
        <v>3024</v>
      </c>
      <c r="G711" s="632" t="s">
        <v>3336</v>
      </c>
      <c r="H711" s="632" t="s">
        <v>534</v>
      </c>
      <c r="I711" s="632" t="s">
        <v>3779</v>
      </c>
      <c r="J711" s="632" t="s">
        <v>2007</v>
      </c>
      <c r="K711" s="632" t="s">
        <v>1120</v>
      </c>
      <c r="L711" s="633">
        <v>0</v>
      </c>
      <c r="M711" s="633">
        <v>0</v>
      </c>
      <c r="N711" s="632">
        <v>3</v>
      </c>
      <c r="O711" s="700">
        <v>2</v>
      </c>
      <c r="P711" s="633">
        <v>0</v>
      </c>
      <c r="Q711" s="656"/>
      <c r="R711" s="632">
        <v>1</v>
      </c>
      <c r="S711" s="656">
        <v>0.33333333333333331</v>
      </c>
      <c r="T711" s="700">
        <v>1</v>
      </c>
      <c r="U711" s="682">
        <v>0.5</v>
      </c>
    </row>
    <row r="712" spans="1:21" ht="14.4" customHeight="1" x14ac:dyDescent="0.3">
      <c r="A712" s="631">
        <v>30</v>
      </c>
      <c r="B712" s="632" t="s">
        <v>533</v>
      </c>
      <c r="C712" s="632">
        <v>89301303</v>
      </c>
      <c r="D712" s="698" t="s">
        <v>3944</v>
      </c>
      <c r="E712" s="699" t="s">
        <v>3031</v>
      </c>
      <c r="F712" s="632" t="s">
        <v>3024</v>
      </c>
      <c r="G712" s="632" t="s">
        <v>3336</v>
      </c>
      <c r="H712" s="632" t="s">
        <v>534</v>
      </c>
      <c r="I712" s="632" t="s">
        <v>3780</v>
      </c>
      <c r="J712" s="632" t="s">
        <v>3781</v>
      </c>
      <c r="K712" s="632" t="s">
        <v>1020</v>
      </c>
      <c r="L712" s="633">
        <v>0</v>
      </c>
      <c r="M712" s="633">
        <v>0</v>
      </c>
      <c r="N712" s="632">
        <v>3</v>
      </c>
      <c r="O712" s="700">
        <v>0.5</v>
      </c>
      <c r="P712" s="633">
        <v>0</v>
      </c>
      <c r="Q712" s="656"/>
      <c r="R712" s="632">
        <v>3</v>
      </c>
      <c r="S712" s="656">
        <v>1</v>
      </c>
      <c r="T712" s="700">
        <v>0.5</v>
      </c>
      <c r="U712" s="682">
        <v>1</v>
      </c>
    </row>
    <row r="713" spans="1:21" ht="14.4" customHeight="1" x14ac:dyDescent="0.3">
      <c r="A713" s="631">
        <v>30</v>
      </c>
      <c r="B713" s="632" t="s">
        <v>533</v>
      </c>
      <c r="C713" s="632">
        <v>89301303</v>
      </c>
      <c r="D713" s="698" t="s">
        <v>3944</v>
      </c>
      <c r="E713" s="699" t="s">
        <v>3031</v>
      </c>
      <c r="F713" s="632" t="s">
        <v>3024</v>
      </c>
      <c r="G713" s="632" t="s">
        <v>3336</v>
      </c>
      <c r="H713" s="632" t="s">
        <v>534</v>
      </c>
      <c r="I713" s="632" t="s">
        <v>3782</v>
      </c>
      <c r="J713" s="632" t="s">
        <v>3783</v>
      </c>
      <c r="K713" s="632" t="s">
        <v>1020</v>
      </c>
      <c r="L713" s="633">
        <v>0</v>
      </c>
      <c r="M713" s="633">
        <v>0</v>
      </c>
      <c r="N713" s="632">
        <v>2</v>
      </c>
      <c r="O713" s="700">
        <v>1</v>
      </c>
      <c r="P713" s="633"/>
      <c r="Q713" s="656"/>
      <c r="R713" s="632"/>
      <c r="S713" s="656">
        <v>0</v>
      </c>
      <c r="T713" s="700"/>
      <c r="U713" s="682">
        <v>0</v>
      </c>
    </row>
    <row r="714" spans="1:21" ht="14.4" customHeight="1" x14ac:dyDescent="0.3">
      <c r="A714" s="631">
        <v>30</v>
      </c>
      <c r="B714" s="632" t="s">
        <v>533</v>
      </c>
      <c r="C714" s="632">
        <v>89301303</v>
      </c>
      <c r="D714" s="698" t="s">
        <v>3944</v>
      </c>
      <c r="E714" s="699" t="s">
        <v>3031</v>
      </c>
      <c r="F714" s="632" t="s">
        <v>3024</v>
      </c>
      <c r="G714" s="632" t="s">
        <v>3336</v>
      </c>
      <c r="H714" s="632" t="s">
        <v>534</v>
      </c>
      <c r="I714" s="632" t="s">
        <v>3784</v>
      </c>
      <c r="J714" s="632" t="s">
        <v>2007</v>
      </c>
      <c r="K714" s="632" t="s">
        <v>1020</v>
      </c>
      <c r="L714" s="633">
        <v>0</v>
      </c>
      <c r="M714" s="633">
        <v>0</v>
      </c>
      <c r="N714" s="632">
        <v>5</v>
      </c>
      <c r="O714" s="700">
        <v>2</v>
      </c>
      <c r="P714" s="633">
        <v>0</v>
      </c>
      <c r="Q714" s="656"/>
      <c r="R714" s="632">
        <v>2</v>
      </c>
      <c r="S714" s="656">
        <v>0.4</v>
      </c>
      <c r="T714" s="700">
        <v>0.5</v>
      </c>
      <c r="U714" s="682">
        <v>0.25</v>
      </c>
    </row>
    <row r="715" spans="1:21" ht="14.4" customHeight="1" x14ac:dyDescent="0.3">
      <c r="A715" s="631">
        <v>30</v>
      </c>
      <c r="B715" s="632" t="s">
        <v>533</v>
      </c>
      <c r="C715" s="632">
        <v>89301303</v>
      </c>
      <c r="D715" s="698" t="s">
        <v>3944</v>
      </c>
      <c r="E715" s="699" t="s">
        <v>3031</v>
      </c>
      <c r="F715" s="632" t="s">
        <v>3024</v>
      </c>
      <c r="G715" s="632" t="s">
        <v>3785</v>
      </c>
      <c r="H715" s="632" t="s">
        <v>534</v>
      </c>
      <c r="I715" s="632" t="s">
        <v>702</v>
      </c>
      <c r="J715" s="632" t="s">
        <v>703</v>
      </c>
      <c r="K715" s="632" t="s">
        <v>704</v>
      </c>
      <c r="L715" s="633">
        <v>238.94</v>
      </c>
      <c r="M715" s="633">
        <v>238.94</v>
      </c>
      <c r="N715" s="632">
        <v>1</v>
      </c>
      <c r="O715" s="700">
        <v>0.5</v>
      </c>
      <c r="P715" s="633">
        <v>238.94</v>
      </c>
      <c r="Q715" s="656">
        <v>1</v>
      </c>
      <c r="R715" s="632">
        <v>1</v>
      </c>
      <c r="S715" s="656">
        <v>1</v>
      </c>
      <c r="T715" s="700">
        <v>0.5</v>
      </c>
      <c r="U715" s="682">
        <v>1</v>
      </c>
    </row>
    <row r="716" spans="1:21" ht="14.4" customHeight="1" x14ac:dyDescent="0.3">
      <c r="A716" s="631">
        <v>30</v>
      </c>
      <c r="B716" s="632" t="s">
        <v>533</v>
      </c>
      <c r="C716" s="632">
        <v>89301303</v>
      </c>
      <c r="D716" s="698" t="s">
        <v>3944</v>
      </c>
      <c r="E716" s="699" t="s">
        <v>3031</v>
      </c>
      <c r="F716" s="632" t="s">
        <v>3025</v>
      </c>
      <c r="G716" s="632" t="s">
        <v>3233</v>
      </c>
      <c r="H716" s="632" t="s">
        <v>534</v>
      </c>
      <c r="I716" s="632" t="s">
        <v>3786</v>
      </c>
      <c r="J716" s="632" t="s">
        <v>3235</v>
      </c>
      <c r="K716" s="632"/>
      <c r="L716" s="633">
        <v>0</v>
      </c>
      <c r="M716" s="633">
        <v>0</v>
      </c>
      <c r="N716" s="632">
        <v>1</v>
      </c>
      <c r="O716" s="700">
        <v>1</v>
      </c>
      <c r="P716" s="633">
        <v>0</v>
      </c>
      <c r="Q716" s="656"/>
      <c r="R716" s="632">
        <v>1</v>
      </c>
      <c r="S716" s="656">
        <v>1</v>
      </c>
      <c r="T716" s="700">
        <v>1</v>
      </c>
      <c r="U716" s="682">
        <v>1</v>
      </c>
    </row>
    <row r="717" spans="1:21" ht="14.4" customHeight="1" x14ac:dyDescent="0.3">
      <c r="A717" s="631">
        <v>30</v>
      </c>
      <c r="B717" s="632" t="s">
        <v>533</v>
      </c>
      <c r="C717" s="632">
        <v>89301303</v>
      </c>
      <c r="D717" s="698" t="s">
        <v>3944</v>
      </c>
      <c r="E717" s="699" t="s">
        <v>3031</v>
      </c>
      <c r="F717" s="632" t="s">
        <v>3025</v>
      </c>
      <c r="G717" s="632" t="s">
        <v>3233</v>
      </c>
      <c r="H717" s="632" t="s">
        <v>534</v>
      </c>
      <c r="I717" s="632" t="s">
        <v>3586</v>
      </c>
      <c r="J717" s="632" t="s">
        <v>3235</v>
      </c>
      <c r="K717" s="632"/>
      <c r="L717" s="633">
        <v>0</v>
      </c>
      <c r="M717" s="633">
        <v>0</v>
      </c>
      <c r="N717" s="632">
        <v>1</v>
      </c>
      <c r="O717" s="700">
        <v>1</v>
      </c>
      <c r="P717" s="633">
        <v>0</v>
      </c>
      <c r="Q717" s="656"/>
      <c r="R717" s="632">
        <v>1</v>
      </c>
      <c r="S717" s="656">
        <v>1</v>
      </c>
      <c r="T717" s="700">
        <v>1</v>
      </c>
      <c r="U717" s="682">
        <v>1</v>
      </c>
    </row>
    <row r="718" spans="1:21" ht="14.4" customHeight="1" x14ac:dyDescent="0.3">
      <c r="A718" s="631">
        <v>30</v>
      </c>
      <c r="B718" s="632" t="s">
        <v>533</v>
      </c>
      <c r="C718" s="632">
        <v>89301303</v>
      </c>
      <c r="D718" s="698" t="s">
        <v>3944</v>
      </c>
      <c r="E718" s="699" t="s">
        <v>3031</v>
      </c>
      <c r="F718" s="632" t="s">
        <v>3026</v>
      </c>
      <c r="G718" s="632" t="s">
        <v>3787</v>
      </c>
      <c r="H718" s="632" t="s">
        <v>534</v>
      </c>
      <c r="I718" s="632" t="s">
        <v>3788</v>
      </c>
      <c r="J718" s="632" t="s">
        <v>3789</v>
      </c>
      <c r="K718" s="632" t="s">
        <v>3790</v>
      </c>
      <c r="L718" s="633">
        <v>410</v>
      </c>
      <c r="M718" s="633">
        <v>410</v>
      </c>
      <c r="N718" s="632">
        <v>1</v>
      </c>
      <c r="O718" s="700">
        <v>1</v>
      </c>
      <c r="P718" s="633"/>
      <c r="Q718" s="656">
        <v>0</v>
      </c>
      <c r="R718" s="632"/>
      <c r="S718" s="656">
        <v>0</v>
      </c>
      <c r="T718" s="700"/>
      <c r="U718" s="682">
        <v>0</v>
      </c>
    </row>
    <row r="719" spans="1:21" ht="14.4" customHeight="1" x14ac:dyDescent="0.3">
      <c r="A719" s="631">
        <v>30</v>
      </c>
      <c r="B719" s="632" t="s">
        <v>533</v>
      </c>
      <c r="C719" s="632">
        <v>89301303</v>
      </c>
      <c r="D719" s="698" t="s">
        <v>3944</v>
      </c>
      <c r="E719" s="699" t="s">
        <v>3031</v>
      </c>
      <c r="F719" s="632" t="s">
        <v>3026</v>
      </c>
      <c r="G719" s="632" t="s">
        <v>3787</v>
      </c>
      <c r="H719" s="632" t="s">
        <v>534</v>
      </c>
      <c r="I719" s="632" t="s">
        <v>3791</v>
      </c>
      <c r="J719" s="632" t="s">
        <v>3789</v>
      </c>
      <c r="K719" s="632" t="s">
        <v>3792</v>
      </c>
      <c r="L719" s="633">
        <v>410</v>
      </c>
      <c r="M719" s="633">
        <v>410</v>
      </c>
      <c r="N719" s="632">
        <v>1</v>
      </c>
      <c r="O719" s="700">
        <v>1</v>
      </c>
      <c r="P719" s="633"/>
      <c r="Q719" s="656">
        <v>0</v>
      </c>
      <c r="R719" s="632"/>
      <c r="S719" s="656">
        <v>0</v>
      </c>
      <c r="T719" s="700"/>
      <c r="U719" s="682">
        <v>0</v>
      </c>
    </row>
    <row r="720" spans="1:21" ht="14.4" customHeight="1" x14ac:dyDescent="0.3">
      <c r="A720" s="631">
        <v>30</v>
      </c>
      <c r="B720" s="632" t="s">
        <v>533</v>
      </c>
      <c r="C720" s="632">
        <v>89301303</v>
      </c>
      <c r="D720" s="698" t="s">
        <v>3944</v>
      </c>
      <c r="E720" s="699" t="s">
        <v>3031</v>
      </c>
      <c r="F720" s="632" t="s">
        <v>3026</v>
      </c>
      <c r="G720" s="632" t="s">
        <v>3237</v>
      </c>
      <c r="H720" s="632" t="s">
        <v>534</v>
      </c>
      <c r="I720" s="632" t="s">
        <v>3793</v>
      </c>
      <c r="J720" s="632" t="s">
        <v>3794</v>
      </c>
      <c r="K720" s="632" t="s">
        <v>3795</v>
      </c>
      <c r="L720" s="633">
        <v>1200</v>
      </c>
      <c r="M720" s="633">
        <v>1200</v>
      </c>
      <c r="N720" s="632">
        <v>1</v>
      </c>
      <c r="O720" s="700">
        <v>1</v>
      </c>
      <c r="P720" s="633">
        <v>1200</v>
      </c>
      <c r="Q720" s="656">
        <v>1</v>
      </c>
      <c r="R720" s="632">
        <v>1</v>
      </c>
      <c r="S720" s="656">
        <v>1</v>
      </c>
      <c r="T720" s="700">
        <v>1</v>
      </c>
      <c r="U720" s="682">
        <v>1</v>
      </c>
    </row>
    <row r="721" spans="1:21" ht="14.4" customHeight="1" x14ac:dyDescent="0.3">
      <c r="A721" s="631">
        <v>30</v>
      </c>
      <c r="B721" s="632" t="s">
        <v>533</v>
      </c>
      <c r="C721" s="632">
        <v>89301303</v>
      </c>
      <c r="D721" s="698" t="s">
        <v>3944</v>
      </c>
      <c r="E721" s="699" t="s">
        <v>3031</v>
      </c>
      <c r="F721" s="632" t="s">
        <v>3026</v>
      </c>
      <c r="G721" s="632" t="s">
        <v>3237</v>
      </c>
      <c r="H721" s="632" t="s">
        <v>534</v>
      </c>
      <c r="I721" s="632" t="s">
        <v>3796</v>
      </c>
      <c r="J721" s="632" t="s">
        <v>3797</v>
      </c>
      <c r="K721" s="632" t="s">
        <v>3798</v>
      </c>
      <c r="L721" s="633">
        <v>4000</v>
      </c>
      <c r="M721" s="633">
        <v>4000</v>
      </c>
      <c r="N721" s="632">
        <v>1</v>
      </c>
      <c r="O721" s="700">
        <v>1</v>
      </c>
      <c r="P721" s="633">
        <v>4000</v>
      </c>
      <c r="Q721" s="656">
        <v>1</v>
      </c>
      <c r="R721" s="632">
        <v>1</v>
      </c>
      <c r="S721" s="656">
        <v>1</v>
      </c>
      <c r="T721" s="700">
        <v>1</v>
      </c>
      <c r="U721" s="682">
        <v>1</v>
      </c>
    </row>
    <row r="722" spans="1:21" ht="14.4" customHeight="1" x14ac:dyDescent="0.3">
      <c r="A722" s="631">
        <v>30</v>
      </c>
      <c r="B722" s="632" t="s">
        <v>533</v>
      </c>
      <c r="C722" s="632">
        <v>89301303</v>
      </c>
      <c r="D722" s="698" t="s">
        <v>3944</v>
      </c>
      <c r="E722" s="699" t="s">
        <v>3031</v>
      </c>
      <c r="F722" s="632" t="s">
        <v>3026</v>
      </c>
      <c r="G722" s="632" t="s">
        <v>3799</v>
      </c>
      <c r="H722" s="632" t="s">
        <v>534</v>
      </c>
      <c r="I722" s="632" t="s">
        <v>3800</v>
      </c>
      <c r="J722" s="632" t="s">
        <v>3801</v>
      </c>
      <c r="K722" s="632" t="s">
        <v>3802</v>
      </c>
      <c r="L722" s="633">
        <v>90</v>
      </c>
      <c r="M722" s="633">
        <v>1350</v>
      </c>
      <c r="N722" s="632">
        <v>15</v>
      </c>
      <c r="O722" s="700">
        <v>1</v>
      </c>
      <c r="P722" s="633"/>
      <c r="Q722" s="656">
        <v>0</v>
      </c>
      <c r="R722" s="632"/>
      <c r="S722" s="656">
        <v>0</v>
      </c>
      <c r="T722" s="700"/>
      <c r="U722" s="682">
        <v>0</v>
      </c>
    </row>
    <row r="723" spans="1:21" ht="14.4" customHeight="1" x14ac:dyDescent="0.3">
      <c r="A723" s="631">
        <v>30</v>
      </c>
      <c r="B723" s="632" t="s">
        <v>533</v>
      </c>
      <c r="C723" s="632">
        <v>89301303</v>
      </c>
      <c r="D723" s="698" t="s">
        <v>3944</v>
      </c>
      <c r="E723" s="699" t="s">
        <v>3031</v>
      </c>
      <c r="F723" s="632" t="s">
        <v>3026</v>
      </c>
      <c r="G723" s="632" t="s">
        <v>3799</v>
      </c>
      <c r="H723" s="632" t="s">
        <v>534</v>
      </c>
      <c r="I723" s="632" t="s">
        <v>3803</v>
      </c>
      <c r="J723" s="632" t="s">
        <v>3804</v>
      </c>
      <c r="K723" s="632" t="s">
        <v>3805</v>
      </c>
      <c r="L723" s="633">
        <v>112.01</v>
      </c>
      <c r="M723" s="633">
        <v>1344.1200000000001</v>
      </c>
      <c r="N723" s="632">
        <v>12</v>
      </c>
      <c r="O723" s="700">
        <v>1</v>
      </c>
      <c r="P723" s="633">
        <v>1344.1200000000001</v>
      </c>
      <c r="Q723" s="656">
        <v>1</v>
      </c>
      <c r="R723" s="632">
        <v>12</v>
      </c>
      <c r="S723" s="656">
        <v>1</v>
      </c>
      <c r="T723" s="700">
        <v>1</v>
      </c>
      <c r="U723" s="682">
        <v>1</v>
      </c>
    </row>
    <row r="724" spans="1:21" ht="14.4" customHeight="1" x14ac:dyDescent="0.3">
      <c r="A724" s="631">
        <v>30</v>
      </c>
      <c r="B724" s="632" t="s">
        <v>533</v>
      </c>
      <c r="C724" s="632">
        <v>89301303</v>
      </c>
      <c r="D724" s="698" t="s">
        <v>3944</v>
      </c>
      <c r="E724" s="699" t="s">
        <v>3032</v>
      </c>
      <c r="F724" s="632" t="s">
        <v>3024</v>
      </c>
      <c r="G724" s="632" t="s">
        <v>3591</v>
      </c>
      <c r="H724" s="632" t="s">
        <v>534</v>
      </c>
      <c r="I724" s="632" t="s">
        <v>3806</v>
      </c>
      <c r="J724" s="632" t="s">
        <v>3807</v>
      </c>
      <c r="K724" s="632" t="s">
        <v>3808</v>
      </c>
      <c r="L724" s="633">
        <v>275.23</v>
      </c>
      <c r="M724" s="633">
        <v>275.23</v>
      </c>
      <c r="N724" s="632">
        <v>1</v>
      </c>
      <c r="O724" s="700">
        <v>1</v>
      </c>
      <c r="P724" s="633"/>
      <c r="Q724" s="656">
        <v>0</v>
      </c>
      <c r="R724" s="632"/>
      <c r="S724" s="656">
        <v>0</v>
      </c>
      <c r="T724" s="700"/>
      <c r="U724" s="682">
        <v>0</v>
      </c>
    </row>
    <row r="725" spans="1:21" ht="14.4" customHeight="1" x14ac:dyDescent="0.3">
      <c r="A725" s="631">
        <v>30</v>
      </c>
      <c r="B725" s="632" t="s">
        <v>533</v>
      </c>
      <c r="C725" s="632">
        <v>89301303</v>
      </c>
      <c r="D725" s="698" t="s">
        <v>3944</v>
      </c>
      <c r="E725" s="699" t="s">
        <v>3032</v>
      </c>
      <c r="F725" s="632" t="s">
        <v>3024</v>
      </c>
      <c r="G725" s="632" t="s">
        <v>3060</v>
      </c>
      <c r="H725" s="632" t="s">
        <v>2102</v>
      </c>
      <c r="I725" s="632" t="s">
        <v>2186</v>
      </c>
      <c r="J725" s="632" t="s">
        <v>2187</v>
      </c>
      <c r="K725" s="632" t="s">
        <v>1181</v>
      </c>
      <c r="L725" s="633">
        <v>44.89</v>
      </c>
      <c r="M725" s="633">
        <v>179.56</v>
      </c>
      <c r="N725" s="632">
        <v>4</v>
      </c>
      <c r="O725" s="700">
        <v>1</v>
      </c>
      <c r="P725" s="633"/>
      <c r="Q725" s="656">
        <v>0</v>
      </c>
      <c r="R725" s="632"/>
      <c r="S725" s="656">
        <v>0</v>
      </c>
      <c r="T725" s="700"/>
      <c r="U725" s="682">
        <v>0</v>
      </c>
    </row>
    <row r="726" spans="1:21" ht="14.4" customHeight="1" x14ac:dyDescent="0.3">
      <c r="A726" s="631">
        <v>30</v>
      </c>
      <c r="B726" s="632" t="s">
        <v>533</v>
      </c>
      <c r="C726" s="632">
        <v>89301303</v>
      </c>
      <c r="D726" s="698" t="s">
        <v>3944</v>
      </c>
      <c r="E726" s="699" t="s">
        <v>3032</v>
      </c>
      <c r="F726" s="632" t="s">
        <v>3024</v>
      </c>
      <c r="G726" s="632" t="s">
        <v>3075</v>
      </c>
      <c r="H726" s="632" t="s">
        <v>534</v>
      </c>
      <c r="I726" s="632" t="s">
        <v>779</v>
      </c>
      <c r="J726" s="632" t="s">
        <v>780</v>
      </c>
      <c r="K726" s="632" t="s">
        <v>2868</v>
      </c>
      <c r="L726" s="633">
        <v>115.3</v>
      </c>
      <c r="M726" s="633">
        <v>345.9</v>
      </c>
      <c r="N726" s="632">
        <v>3</v>
      </c>
      <c r="O726" s="700">
        <v>0.5</v>
      </c>
      <c r="P726" s="633">
        <v>345.9</v>
      </c>
      <c r="Q726" s="656">
        <v>1</v>
      </c>
      <c r="R726" s="632">
        <v>3</v>
      </c>
      <c r="S726" s="656">
        <v>1</v>
      </c>
      <c r="T726" s="700">
        <v>0.5</v>
      </c>
      <c r="U726" s="682">
        <v>1</v>
      </c>
    </row>
    <row r="727" spans="1:21" ht="14.4" customHeight="1" x14ac:dyDescent="0.3">
      <c r="A727" s="631">
        <v>30</v>
      </c>
      <c r="B727" s="632" t="s">
        <v>533</v>
      </c>
      <c r="C727" s="632">
        <v>89301303</v>
      </c>
      <c r="D727" s="698" t="s">
        <v>3944</v>
      </c>
      <c r="E727" s="699" t="s">
        <v>3032</v>
      </c>
      <c r="F727" s="632" t="s">
        <v>3024</v>
      </c>
      <c r="G727" s="632" t="s">
        <v>3089</v>
      </c>
      <c r="H727" s="632" t="s">
        <v>534</v>
      </c>
      <c r="I727" s="632" t="s">
        <v>1015</v>
      </c>
      <c r="J727" s="632" t="s">
        <v>1016</v>
      </c>
      <c r="K727" s="632" t="s">
        <v>3090</v>
      </c>
      <c r="L727" s="633">
        <v>163.9</v>
      </c>
      <c r="M727" s="633">
        <v>655.6</v>
      </c>
      <c r="N727" s="632">
        <v>4</v>
      </c>
      <c r="O727" s="700">
        <v>0.5</v>
      </c>
      <c r="P727" s="633">
        <v>655.6</v>
      </c>
      <c r="Q727" s="656">
        <v>1</v>
      </c>
      <c r="R727" s="632">
        <v>4</v>
      </c>
      <c r="S727" s="656">
        <v>1</v>
      </c>
      <c r="T727" s="700">
        <v>0.5</v>
      </c>
      <c r="U727" s="682">
        <v>1</v>
      </c>
    </row>
    <row r="728" spans="1:21" ht="14.4" customHeight="1" x14ac:dyDescent="0.3">
      <c r="A728" s="631">
        <v>30</v>
      </c>
      <c r="B728" s="632" t="s">
        <v>533</v>
      </c>
      <c r="C728" s="632">
        <v>89301303</v>
      </c>
      <c r="D728" s="698" t="s">
        <v>3944</v>
      </c>
      <c r="E728" s="699" t="s">
        <v>3032</v>
      </c>
      <c r="F728" s="632" t="s">
        <v>3024</v>
      </c>
      <c r="G728" s="632" t="s">
        <v>3255</v>
      </c>
      <c r="H728" s="632" t="s">
        <v>534</v>
      </c>
      <c r="I728" s="632" t="s">
        <v>856</v>
      </c>
      <c r="J728" s="632" t="s">
        <v>857</v>
      </c>
      <c r="K728" s="632" t="s">
        <v>3256</v>
      </c>
      <c r="L728" s="633">
        <v>175.73</v>
      </c>
      <c r="M728" s="633">
        <v>351.46</v>
      </c>
      <c r="N728" s="632">
        <v>2</v>
      </c>
      <c r="O728" s="700">
        <v>0.5</v>
      </c>
      <c r="P728" s="633"/>
      <c r="Q728" s="656">
        <v>0</v>
      </c>
      <c r="R728" s="632"/>
      <c r="S728" s="656">
        <v>0</v>
      </c>
      <c r="T728" s="700"/>
      <c r="U728" s="682">
        <v>0</v>
      </c>
    </row>
    <row r="729" spans="1:21" ht="14.4" customHeight="1" x14ac:dyDescent="0.3">
      <c r="A729" s="631">
        <v>30</v>
      </c>
      <c r="B729" s="632" t="s">
        <v>533</v>
      </c>
      <c r="C729" s="632">
        <v>89301303</v>
      </c>
      <c r="D729" s="698" t="s">
        <v>3944</v>
      </c>
      <c r="E729" s="699" t="s">
        <v>3032</v>
      </c>
      <c r="F729" s="632" t="s">
        <v>3024</v>
      </c>
      <c r="G729" s="632" t="s">
        <v>3371</v>
      </c>
      <c r="H729" s="632" t="s">
        <v>2102</v>
      </c>
      <c r="I729" s="632" t="s">
        <v>2672</v>
      </c>
      <c r="J729" s="632" t="s">
        <v>2673</v>
      </c>
      <c r="K729" s="632" t="s">
        <v>2945</v>
      </c>
      <c r="L729" s="633">
        <v>116.8</v>
      </c>
      <c r="M729" s="633">
        <v>233.6</v>
      </c>
      <c r="N729" s="632">
        <v>2</v>
      </c>
      <c r="O729" s="700">
        <v>1</v>
      </c>
      <c r="P729" s="633"/>
      <c r="Q729" s="656">
        <v>0</v>
      </c>
      <c r="R729" s="632"/>
      <c r="S729" s="656">
        <v>0</v>
      </c>
      <c r="T729" s="700"/>
      <c r="U729" s="682">
        <v>0</v>
      </c>
    </row>
    <row r="730" spans="1:21" ht="14.4" customHeight="1" x14ac:dyDescent="0.3">
      <c r="A730" s="631">
        <v>30</v>
      </c>
      <c r="B730" s="632" t="s">
        <v>533</v>
      </c>
      <c r="C730" s="632">
        <v>89301303</v>
      </c>
      <c r="D730" s="698" t="s">
        <v>3944</v>
      </c>
      <c r="E730" s="699" t="s">
        <v>3032</v>
      </c>
      <c r="F730" s="632" t="s">
        <v>3024</v>
      </c>
      <c r="G730" s="632" t="s">
        <v>3115</v>
      </c>
      <c r="H730" s="632" t="s">
        <v>534</v>
      </c>
      <c r="I730" s="632" t="s">
        <v>3514</v>
      </c>
      <c r="J730" s="632" t="s">
        <v>3116</v>
      </c>
      <c r="K730" s="632" t="s">
        <v>3515</v>
      </c>
      <c r="L730" s="633">
        <v>34.31</v>
      </c>
      <c r="M730" s="633">
        <v>68.62</v>
      </c>
      <c r="N730" s="632">
        <v>2</v>
      </c>
      <c r="O730" s="700">
        <v>1.5</v>
      </c>
      <c r="P730" s="633"/>
      <c r="Q730" s="656">
        <v>0</v>
      </c>
      <c r="R730" s="632"/>
      <c r="S730" s="656">
        <v>0</v>
      </c>
      <c r="T730" s="700"/>
      <c r="U730" s="682">
        <v>0</v>
      </c>
    </row>
    <row r="731" spans="1:21" ht="14.4" customHeight="1" x14ac:dyDescent="0.3">
      <c r="A731" s="631">
        <v>30</v>
      </c>
      <c r="B731" s="632" t="s">
        <v>533</v>
      </c>
      <c r="C731" s="632">
        <v>89301303</v>
      </c>
      <c r="D731" s="698" t="s">
        <v>3944</v>
      </c>
      <c r="E731" s="699" t="s">
        <v>3032</v>
      </c>
      <c r="F731" s="632" t="s">
        <v>3024</v>
      </c>
      <c r="G731" s="632" t="s">
        <v>3383</v>
      </c>
      <c r="H731" s="632" t="s">
        <v>2102</v>
      </c>
      <c r="I731" s="632" t="s">
        <v>3809</v>
      </c>
      <c r="J731" s="632" t="s">
        <v>2292</v>
      </c>
      <c r="K731" s="632" t="s">
        <v>1205</v>
      </c>
      <c r="L731" s="633">
        <v>0</v>
      </c>
      <c r="M731" s="633">
        <v>0</v>
      </c>
      <c r="N731" s="632">
        <v>1</v>
      </c>
      <c r="O731" s="700">
        <v>1</v>
      </c>
      <c r="P731" s="633">
        <v>0</v>
      </c>
      <c r="Q731" s="656"/>
      <c r="R731" s="632">
        <v>1</v>
      </c>
      <c r="S731" s="656">
        <v>1</v>
      </c>
      <c r="T731" s="700">
        <v>1</v>
      </c>
      <c r="U731" s="682">
        <v>1</v>
      </c>
    </row>
    <row r="732" spans="1:21" ht="14.4" customHeight="1" x14ac:dyDescent="0.3">
      <c r="A732" s="631">
        <v>30</v>
      </c>
      <c r="B732" s="632" t="s">
        <v>533</v>
      </c>
      <c r="C732" s="632">
        <v>89301303</v>
      </c>
      <c r="D732" s="698" t="s">
        <v>3944</v>
      </c>
      <c r="E732" s="699" t="s">
        <v>3032</v>
      </c>
      <c r="F732" s="632" t="s">
        <v>3024</v>
      </c>
      <c r="G732" s="632" t="s">
        <v>3810</v>
      </c>
      <c r="H732" s="632" t="s">
        <v>534</v>
      </c>
      <c r="I732" s="632" t="s">
        <v>3811</v>
      </c>
      <c r="J732" s="632" t="s">
        <v>3812</v>
      </c>
      <c r="K732" s="632" t="s">
        <v>3813</v>
      </c>
      <c r="L732" s="633">
        <v>95.08</v>
      </c>
      <c r="M732" s="633">
        <v>285.24</v>
      </c>
      <c r="N732" s="632">
        <v>3</v>
      </c>
      <c r="O732" s="700">
        <v>1</v>
      </c>
      <c r="P732" s="633"/>
      <c r="Q732" s="656">
        <v>0</v>
      </c>
      <c r="R732" s="632"/>
      <c r="S732" s="656">
        <v>0</v>
      </c>
      <c r="T732" s="700"/>
      <c r="U732" s="682">
        <v>0</v>
      </c>
    </row>
    <row r="733" spans="1:21" ht="14.4" customHeight="1" x14ac:dyDescent="0.3">
      <c r="A733" s="631">
        <v>30</v>
      </c>
      <c r="B733" s="632" t="s">
        <v>533</v>
      </c>
      <c r="C733" s="632">
        <v>89301303</v>
      </c>
      <c r="D733" s="698" t="s">
        <v>3944</v>
      </c>
      <c r="E733" s="699" t="s">
        <v>3032</v>
      </c>
      <c r="F733" s="632" t="s">
        <v>3024</v>
      </c>
      <c r="G733" s="632" t="s">
        <v>3147</v>
      </c>
      <c r="H733" s="632" t="s">
        <v>534</v>
      </c>
      <c r="I733" s="632" t="s">
        <v>3814</v>
      </c>
      <c r="J733" s="632" t="s">
        <v>3815</v>
      </c>
      <c r="K733" s="632" t="s">
        <v>3816</v>
      </c>
      <c r="L733" s="633">
        <v>86.41</v>
      </c>
      <c r="M733" s="633">
        <v>172.82</v>
      </c>
      <c r="N733" s="632">
        <v>2</v>
      </c>
      <c r="O733" s="700">
        <v>0.5</v>
      </c>
      <c r="P733" s="633"/>
      <c r="Q733" s="656">
        <v>0</v>
      </c>
      <c r="R733" s="632"/>
      <c r="S733" s="656">
        <v>0</v>
      </c>
      <c r="T733" s="700"/>
      <c r="U733" s="682">
        <v>0</v>
      </c>
    </row>
    <row r="734" spans="1:21" ht="14.4" customHeight="1" x14ac:dyDescent="0.3">
      <c r="A734" s="631">
        <v>30</v>
      </c>
      <c r="B734" s="632" t="s">
        <v>533</v>
      </c>
      <c r="C734" s="632">
        <v>89301303</v>
      </c>
      <c r="D734" s="698" t="s">
        <v>3944</v>
      </c>
      <c r="E734" s="699" t="s">
        <v>3032</v>
      </c>
      <c r="F734" s="632" t="s">
        <v>3024</v>
      </c>
      <c r="G734" s="632" t="s">
        <v>3147</v>
      </c>
      <c r="H734" s="632" t="s">
        <v>534</v>
      </c>
      <c r="I734" s="632" t="s">
        <v>3814</v>
      </c>
      <c r="J734" s="632" t="s">
        <v>3815</v>
      </c>
      <c r="K734" s="632" t="s">
        <v>3816</v>
      </c>
      <c r="L734" s="633">
        <v>53.16</v>
      </c>
      <c r="M734" s="633">
        <v>106.32</v>
      </c>
      <c r="N734" s="632">
        <v>2</v>
      </c>
      <c r="O734" s="700">
        <v>0.5</v>
      </c>
      <c r="P734" s="633"/>
      <c r="Q734" s="656">
        <v>0</v>
      </c>
      <c r="R734" s="632"/>
      <c r="S734" s="656">
        <v>0</v>
      </c>
      <c r="T734" s="700"/>
      <c r="U734" s="682">
        <v>0</v>
      </c>
    </row>
    <row r="735" spans="1:21" ht="14.4" customHeight="1" x14ac:dyDescent="0.3">
      <c r="A735" s="631">
        <v>30</v>
      </c>
      <c r="B735" s="632" t="s">
        <v>533</v>
      </c>
      <c r="C735" s="632">
        <v>89301303</v>
      </c>
      <c r="D735" s="698" t="s">
        <v>3944</v>
      </c>
      <c r="E735" s="699" t="s">
        <v>3032</v>
      </c>
      <c r="F735" s="632" t="s">
        <v>3024</v>
      </c>
      <c r="G735" s="632" t="s">
        <v>3817</v>
      </c>
      <c r="H735" s="632" t="s">
        <v>534</v>
      </c>
      <c r="I735" s="632" t="s">
        <v>3818</v>
      </c>
      <c r="J735" s="632" t="s">
        <v>3819</v>
      </c>
      <c r="K735" s="632" t="s">
        <v>3820</v>
      </c>
      <c r="L735" s="633">
        <v>228.89</v>
      </c>
      <c r="M735" s="633">
        <v>228.89</v>
      </c>
      <c r="N735" s="632">
        <v>1</v>
      </c>
      <c r="O735" s="700">
        <v>1</v>
      </c>
      <c r="P735" s="633"/>
      <c r="Q735" s="656">
        <v>0</v>
      </c>
      <c r="R735" s="632"/>
      <c r="S735" s="656">
        <v>0</v>
      </c>
      <c r="T735" s="700"/>
      <c r="U735" s="682">
        <v>0</v>
      </c>
    </row>
    <row r="736" spans="1:21" ht="14.4" customHeight="1" x14ac:dyDescent="0.3">
      <c r="A736" s="631">
        <v>30</v>
      </c>
      <c r="B736" s="632" t="s">
        <v>533</v>
      </c>
      <c r="C736" s="632">
        <v>89301303</v>
      </c>
      <c r="D736" s="698" t="s">
        <v>3944</v>
      </c>
      <c r="E736" s="699" t="s">
        <v>3032</v>
      </c>
      <c r="F736" s="632" t="s">
        <v>3024</v>
      </c>
      <c r="G736" s="632" t="s">
        <v>3821</v>
      </c>
      <c r="H736" s="632" t="s">
        <v>2102</v>
      </c>
      <c r="I736" s="632" t="s">
        <v>3822</v>
      </c>
      <c r="J736" s="632" t="s">
        <v>3823</v>
      </c>
      <c r="K736" s="632" t="s">
        <v>3824</v>
      </c>
      <c r="L736" s="633">
        <v>1019.11</v>
      </c>
      <c r="M736" s="633">
        <v>1019.11</v>
      </c>
      <c r="N736" s="632">
        <v>1</v>
      </c>
      <c r="O736" s="700">
        <v>1</v>
      </c>
      <c r="P736" s="633">
        <v>1019.11</v>
      </c>
      <c r="Q736" s="656">
        <v>1</v>
      </c>
      <c r="R736" s="632">
        <v>1</v>
      </c>
      <c r="S736" s="656">
        <v>1</v>
      </c>
      <c r="T736" s="700">
        <v>1</v>
      </c>
      <c r="U736" s="682">
        <v>1</v>
      </c>
    </row>
    <row r="737" spans="1:21" ht="14.4" customHeight="1" x14ac:dyDescent="0.3">
      <c r="A737" s="631">
        <v>30</v>
      </c>
      <c r="B737" s="632" t="s">
        <v>533</v>
      </c>
      <c r="C737" s="632">
        <v>89301303</v>
      </c>
      <c r="D737" s="698" t="s">
        <v>3944</v>
      </c>
      <c r="E737" s="699" t="s">
        <v>3032</v>
      </c>
      <c r="F737" s="632" t="s">
        <v>3024</v>
      </c>
      <c r="G737" s="632" t="s">
        <v>3821</v>
      </c>
      <c r="H737" s="632" t="s">
        <v>2102</v>
      </c>
      <c r="I737" s="632" t="s">
        <v>3825</v>
      </c>
      <c r="J737" s="632" t="s">
        <v>3826</v>
      </c>
      <c r="K737" s="632" t="s">
        <v>3827</v>
      </c>
      <c r="L737" s="633">
        <v>1359.61</v>
      </c>
      <c r="M737" s="633">
        <v>1359.61</v>
      </c>
      <c r="N737" s="632">
        <v>1</v>
      </c>
      <c r="O737" s="700">
        <v>1</v>
      </c>
      <c r="P737" s="633">
        <v>1359.61</v>
      </c>
      <c r="Q737" s="656">
        <v>1</v>
      </c>
      <c r="R737" s="632">
        <v>1</v>
      </c>
      <c r="S737" s="656">
        <v>1</v>
      </c>
      <c r="T737" s="700">
        <v>1</v>
      </c>
      <c r="U737" s="682">
        <v>1</v>
      </c>
    </row>
    <row r="738" spans="1:21" ht="14.4" customHeight="1" x14ac:dyDescent="0.3">
      <c r="A738" s="631">
        <v>30</v>
      </c>
      <c r="B738" s="632" t="s">
        <v>533</v>
      </c>
      <c r="C738" s="632">
        <v>89301303</v>
      </c>
      <c r="D738" s="698" t="s">
        <v>3944</v>
      </c>
      <c r="E738" s="699" t="s">
        <v>3032</v>
      </c>
      <c r="F738" s="632" t="s">
        <v>3024</v>
      </c>
      <c r="G738" s="632" t="s">
        <v>3310</v>
      </c>
      <c r="H738" s="632" t="s">
        <v>534</v>
      </c>
      <c r="I738" s="632" t="s">
        <v>1683</v>
      </c>
      <c r="J738" s="632" t="s">
        <v>1684</v>
      </c>
      <c r="K738" s="632" t="s">
        <v>1396</v>
      </c>
      <c r="L738" s="633">
        <v>610.14</v>
      </c>
      <c r="M738" s="633">
        <v>610.14</v>
      </c>
      <c r="N738" s="632">
        <v>1</v>
      </c>
      <c r="O738" s="700">
        <v>1</v>
      </c>
      <c r="P738" s="633">
        <v>610.14</v>
      </c>
      <c r="Q738" s="656">
        <v>1</v>
      </c>
      <c r="R738" s="632">
        <v>1</v>
      </c>
      <c r="S738" s="656">
        <v>1</v>
      </c>
      <c r="T738" s="700">
        <v>1</v>
      </c>
      <c r="U738" s="682">
        <v>1</v>
      </c>
    </row>
    <row r="739" spans="1:21" ht="14.4" customHeight="1" x14ac:dyDescent="0.3">
      <c r="A739" s="631">
        <v>30</v>
      </c>
      <c r="B739" s="632" t="s">
        <v>533</v>
      </c>
      <c r="C739" s="632">
        <v>89301303</v>
      </c>
      <c r="D739" s="698" t="s">
        <v>3944</v>
      </c>
      <c r="E739" s="699" t="s">
        <v>3032</v>
      </c>
      <c r="F739" s="632" t="s">
        <v>3024</v>
      </c>
      <c r="G739" s="632" t="s">
        <v>3731</v>
      </c>
      <c r="H739" s="632" t="s">
        <v>534</v>
      </c>
      <c r="I739" s="632" t="s">
        <v>1589</v>
      </c>
      <c r="J739" s="632" t="s">
        <v>3732</v>
      </c>
      <c r="K739" s="632" t="s">
        <v>927</v>
      </c>
      <c r="L739" s="633">
        <v>117.41</v>
      </c>
      <c r="M739" s="633">
        <v>704.46</v>
      </c>
      <c r="N739" s="632">
        <v>6</v>
      </c>
      <c r="O739" s="700">
        <v>1</v>
      </c>
      <c r="P739" s="633"/>
      <c r="Q739" s="656">
        <v>0</v>
      </c>
      <c r="R739" s="632"/>
      <c r="S739" s="656">
        <v>0</v>
      </c>
      <c r="T739" s="700"/>
      <c r="U739" s="682">
        <v>0</v>
      </c>
    </row>
    <row r="740" spans="1:21" ht="14.4" customHeight="1" x14ac:dyDescent="0.3">
      <c r="A740" s="631">
        <v>30</v>
      </c>
      <c r="B740" s="632" t="s">
        <v>533</v>
      </c>
      <c r="C740" s="632">
        <v>89301303</v>
      </c>
      <c r="D740" s="698" t="s">
        <v>3944</v>
      </c>
      <c r="E740" s="699" t="s">
        <v>3032</v>
      </c>
      <c r="F740" s="632" t="s">
        <v>3024</v>
      </c>
      <c r="G740" s="632" t="s">
        <v>3192</v>
      </c>
      <c r="H740" s="632" t="s">
        <v>534</v>
      </c>
      <c r="I740" s="632" t="s">
        <v>819</v>
      </c>
      <c r="J740" s="632" t="s">
        <v>820</v>
      </c>
      <c r="K740" s="632" t="s">
        <v>3828</v>
      </c>
      <c r="L740" s="633">
        <v>116.52</v>
      </c>
      <c r="M740" s="633">
        <v>233.04</v>
      </c>
      <c r="N740" s="632">
        <v>2</v>
      </c>
      <c r="O740" s="700">
        <v>1</v>
      </c>
      <c r="P740" s="633"/>
      <c r="Q740" s="656">
        <v>0</v>
      </c>
      <c r="R740" s="632"/>
      <c r="S740" s="656">
        <v>0</v>
      </c>
      <c r="T740" s="700"/>
      <c r="U740" s="682">
        <v>0</v>
      </c>
    </row>
    <row r="741" spans="1:21" ht="14.4" customHeight="1" x14ac:dyDescent="0.3">
      <c r="A741" s="631">
        <v>30</v>
      </c>
      <c r="B741" s="632" t="s">
        <v>533</v>
      </c>
      <c r="C741" s="632">
        <v>89301303</v>
      </c>
      <c r="D741" s="698" t="s">
        <v>3944</v>
      </c>
      <c r="E741" s="699" t="s">
        <v>3032</v>
      </c>
      <c r="F741" s="632" t="s">
        <v>3024</v>
      </c>
      <c r="G741" s="632" t="s">
        <v>3195</v>
      </c>
      <c r="H741" s="632" t="s">
        <v>534</v>
      </c>
      <c r="I741" s="632" t="s">
        <v>1122</v>
      </c>
      <c r="J741" s="632" t="s">
        <v>1123</v>
      </c>
      <c r="K741" s="632" t="s">
        <v>3196</v>
      </c>
      <c r="L741" s="633">
        <v>472.71</v>
      </c>
      <c r="M741" s="633">
        <v>2836.2599999999998</v>
      </c>
      <c r="N741" s="632">
        <v>6</v>
      </c>
      <c r="O741" s="700">
        <v>1</v>
      </c>
      <c r="P741" s="633"/>
      <c r="Q741" s="656">
        <v>0</v>
      </c>
      <c r="R741" s="632"/>
      <c r="S741" s="656">
        <v>0</v>
      </c>
      <c r="T741" s="700"/>
      <c r="U741" s="682">
        <v>0</v>
      </c>
    </row>
    <row r="742" spans="1:21" ht="14.4" customHeight="1" x14ac:dyDescent="0.3">
      <c r="A742" s="631">
        <v>30</v>
      </c>
      <c r="B742" s="632" t="s">
        <v>533</v>
      </c>
      <c r="C742" s="632">
        <v>89301303</v>
      </c>
      <c r="D742" s="698" t="s">
        <v>3944</v>
      </c>
      <c r="E742" s="699" t="s">
        <v>3032</v>
      </c>
      <c r="F742" s="632" t="s">
        <v>3024</v>
      </c>
      <c r="G742" s="632" t="s">
        <v>3201</v>
      </c>
      <c r="H742" s="632" t="s">
        <v>534</v>
      </c>
      <c r="I742" s="632" t="s">
        <v>3202</v>
      </c>
      <c r="J742" s="632" t="s">
        <v>3203</v>
      </c>
      <c r="K742" s="632" t="s">
        <v>3204</v>
      </c>
      <c r="L742" s="633">
        <v>0</v>
      </c>
      <c r="M742" s="633">
        <v>0</v>
      </c>
      <c r="N742" s="632">
        <v>2</v>
      </c>
      <c r="O742" s="700">
        <v>0.5</v>
      </c>
      <c r="P742" s="633"/>
      <c r="Q742" s="656"/>
      <c r="R742" s="632"/>
      <c r="S742" s="656">
        <v>0</v>
      </c>
      <c r="T742" s="700"/>
      <c r="U742" s="682">
        <v>0</v>
      </c>
    </row>
    <row r="743" spans="1:21" ht="14.4" customHeight="1" x14ac:dyDescent="0.3">
      <c r="A743" s="631">
        <v>30</v>
      </c>
      <c r="B743" s="632" t="s">
        <v>533</v>
      </c>
      <c r="C743" s="632">
        <v>89301303</v>
      </c>
      <c r="D743" s="698" t="s">
        <v>3944</v>
      </c>
      <c r="E743" s="699" t="s">
        <v>3032</v>
      </c>
      <c r="F743" s="632" t="s">
        <v>3024</v>
      </c>
      <c r="G743" s="632" t="s">
        <v>3451</v>
      </c>
      <c r="H743" s="632" t="s">
        <v>534</v>
      </c>
      <c r="I743" s="632" t="s">
        <v>1041</v>
      </c>
      <c r="J743" s="632" t="s">
        <v>1042</v>
      </c>
      <c r="K743" s="632" t="s">
        <v>1043</v>
      </c>
      <c r="L743" s="633">
        <v>45.94</v>
      </c>
      <c r="M743" s="633">
        <v>91.88</v>
      </c>
      <c r="N743" s="632">
        <v>2</v>
      </c>
      <c r="O743" s="700">
        <v>0.5</v>
      </c>
      <c r="P743" s="633"/>
      <c r="Q743" s="656">
        <v>0</v>
      </c>
      <c r="R743" s="632"/>
      <c r="S743" s="656">
        <v>0</v>
      </c>
      <c r="T743" s="700"/>
      <c r="U743" s="682">
        <v>0</v>
      </c>
    </row>
    <row r="744" spans="1:21" ht="14.4" customHeight="1" x14ac:dyDescent="0.3">
      <c r="A744" s="631">
        <v>30</v>
      </c>
      <c r="B744" s="632" t="s">
        <v>533</v>
      </c>
      <c r="C744" s="632">
        <v>89301303</v>
      </c>
      <c r="D744" s="698" t="s">
        <v>3944</v>
      </c>
      <c r="E744" s="699" t="s">
        <v>3032</v>
      </c>
      <c r="F744" s="632" t="s">
        <v>3025</v>
      </c>
      <c r="G744" s="632" t="s">
        <v>3233</v>
      </c>
      <c r="H744" s="632" t="s">
        <v>534</v>
      </c>
      <c r="I744" s="632" t="s">
        <v>3829</v>
      </c>
      <c r="J744" s="632" t="s">
        <v>3235</v>
      </c>
      <c r="K744" s="632"/>
      <c r="L744" s="633">
        <v>0</v>
      </c>
      <c r="M744" s="633">
        <v>0</v>
      </c>
      <c r="N744" s="632">
        <v>1</v>
      </c>
      <c r="O744" s="700">
        <v>1</v>
      </c>
      <c r="P744" s="633"/>
      <c r="Q744" s="656"/>
      <c r="R744" s="632"/>
      <c r="S744" s="656">
        <v>0</v>
      </c>
      <c r="T744" s="700"/>
      <c r="U744" s="682">
        <v>0</v>
      </c>
    </row>
    <row r="745" spans="1:21" ht="14.4" customHeight="1" x14ac:dyDescent="0.3">
      <c r="A745" s="631">
        <v>30</v>
      </c>
      <c r="B745" s="632" t="s">
        <v>533</v>
      </c>
      <c r="C745" s="632">
        <v>89301303</v>
      </c>
      <c r="D745" s="698" t="s">
        <v>3944</v>
      </c>
      <c r="E745" s="699" t="s">
        <v>3033</v>
      </c>
      <c r="F745" s="632" t="s">
        <v>3024</v>
      </c>
      <c r="G745" s="632" t="s">
        <v>3046</v>
      </c>
      <c r="H745" s="632" t="s">
        <v>534</v>
      </c>
      <c r="I745" s="632" t="s">
        <v>3048</v>
      </c>
      <c r="J745" s="632" t="s">
        <v>1257</v>
      </c>
      <c r="K745" s="632" t="s">
        <v>1261</v>
      </c>
      <c r="L745" s="633">
        <v>0</v>
      </c>
      <c r="M745" s="633">
        <v>0</v>
      </c>
      <c r="N745" s="632">
        <v>2</v>
      </c>
      <c r="O745" s="700">
        <v>0.5</v>
      </c>
      <c r="P745" s="633"/>
      <c r="Q745" s="656"/>
      <c r="R745" s="632"/>
      <c r="S745" s="656">
        <v>0</v>
      </c>
      <c r="T745" s="700"/>
      <c r="U745" s="682">
        <v>0</v>
      </c>
    </row>
    <row r="746" spans="1:21" ht="14.4" customHeight="1" x14ac:dyDescent="0.3">
      <c r="A746" s="631">
        <v>30</v>
      </c>
      <c r="B746" s="632" t="s">
        <v>533</v>
      </c>
      <c r="C746" s="632">
        <v>89301303</v>
      </c>
      <c r="D746" s="698" t="s">
        <v>3944</v>
      </c>
      <c r="E746" s="699" t="s">
        <v>3033</v>
      </c>
      <c r="F746" s="632" t="s">
        <v>3024</v>
      </c>
      <c r="G746" s="632" t="s">
        <v>3056</v>
      </c>
      <c r="H746" s="632" t="s">
        <v>534</v>
      </c>
      <c r="I746" s="632" t="s">
        <v>3830</v>
      </c>
      <c r="J746" s="632" t="s">
        <v>3831</v>
      </c>
      <c r="K746" s="632" t="s">
        <v>1688</v>
      </c>
      <c r="L746" s="633">
        <v>124.32</v>
      </c>
      <c r="M746" s="633">
        <v>124.32</v>
      </c>
      <c r="N746" s="632">
        <v>1</v>
      </c>
      <c r="O746" s="700">
        <v>0.5</v>
      </c>
      <c r="P746" s="633"/>
      <c r="Q746" s="656">
        <v>0</v>
      </c>
      <c r="R746" s="632"/>
      <c r="S746" s="656">
        <v>0</v>
      </c>
      <c r="T746" s="700"/>
      <c r="U746" s="682">
        <v>0</v>
      </c>
    </row>
    <row r="747" spans="1:21" ht="14.4" customHeight="1" x14ac:dyDescent="0.3">
      <c r="A747" s="631">
        <v>30</v>
      </c>
      <c r="B747" s="632" t="s">
        <v>533</v>
      </c>
      <c r="C747" s="632">
        <v>89301303</v>
      </c>
      <c r="D747" s="698" t="s">
        <v>3944</v>
      </c>
      <c r="E747" s="699" t="s">
        <v>3033</v>
      </c>
      <c r="F747" s="632" t="s">
        <v>3024</v>
      </c>
      <c r="G747" s="632" t="s">
        <v>3529</v>
      </c>
      <c r="H747" s="632" t="s">
        <v>534</v>
      </c>
      <c r="I747" s="632" t="s">
        <v>3832</v>
      </c>
      <c r="J747" s="632" t="s">
        <v>3680</v>
      </c>
      <c r="K747" s="632" t="s">
        <v>3833</v>
      </c>
      <c r="L747" s="633">
        <v>75.91</v>
      </c>
      <c r="M747" s="633">
        <v>75.91</v>
      </c>
      <c r="N747" s="632">
        <v>1</v>
      </c>
      <c r="O747" s="700">
        <v>0.5</v>
      </c>
      <c r="P747" s="633"/>
      <c r="Q747" s="656">
        <v>0</v>
      </c>
      <c r="R747" s="632"/>
      <c r="S747" s="656">
        <v>0</v>
      </c>
      <c r="T747" s="700"/>
      <c r="U747" s="682">
        <v>0</v>
      </c>
    </row>
    <row r="748" spans="1:21" ht="14.4" customHeight="1" x14ac:dyDescent="0.3">
      <c r="A748" s="631">
        <v>30</v>
      </c>
      <c r="B748" s="632" t="s">
        <v>533</v>
      </c>
      <c r="C748" s="632">
        <v>89301303</v>
      </c>
      <c r="D748" s="698" t="s">
        <v>3944</v>
      </c>
      <c r="E748" s="699" t="s">
        <v>3033</v>
      </c>
      <c r="F748" s="632" t="s">
        <v>3024</v>
      </c>
      <c r="G748" s="632" t="s">
        <v>3173</v>
      </c>
      <c r="H748" s="632" t="s">
        <v>2102</v>
      </c>
      <c r="I748" s="632" t="s">
        <v>2192</v>
      </c>
      <c r="J748" s="632" t="s">
        <v>2104</v>
      </c>
      <c r="K748" s="632" t="s">
        <v>2855</v>
      </c>
      <c r="L748" s="633">
        <v>48.98</v>
      </c>
      <c r="M748" s="633">
        <v>48.98</v>
      </c>
      <c r="N748" s="632">
        <v>1</v>
      </c>
      <c r="O748" s="700">
        <v>1</v>
      </c>
      <c r="P748" s="633"/>
      <c r="Q748" s="656">
        <v>0</v>
      </c>
      <c r="R748" s="632"/>
      <c r="S748" s="656">
        <v>0</v>
      </c>
      <c r="T748" s="700"/>
      <c r="U748" s="682">
        <v>0</v>
      </c>
    </row>
    <row r="749" spans="1:21" ht="14.4" customHeight="1" x14ac:dyDescent="0.3">
      <c r="A749" s="631">
        <v>30</v>
      </c>
      <c r="B749" s="632" t="s">
        <v>533</v>
      </c>
      <c r="C749" s="632">
        <v>89301303</v>
      </c>
      <c r="D749" s="698" t="s">
        <v>3944</v>
      </c>
      <c r="E749" s="699" t="s">
        <v>3033</v>
      </c>
      <c r="F749" s="632" t="s">
        <v>3024</v>
      </c>
      <c r="G749" s="632" t="s">
        <v>3216</v>
      </c>
      <c r="H749" s="632" t="s">
        <v>534</v>
      </c>
      <c r="I749" s="632" t="s">
        <v>3331</v>
      </c>
      <c r="J749" s="632" t="s">
        <v>3332</v>
      </c>
      <c r="K749" s="632" t="s">
        <v>3333</v>
      </c>
      <c r="L749" s="633">
        <v>157.01</v>
      </c>
      <c r="M749" s="633">
        <v>157.01</v>
      </c>
      <c r="N749" s="632">
        <v>1</v>
      </c>
      <c r="O749" s="700">
        <v>0.5</v>
      </c>
      <c r="P749" s="633"/>
      <c r="Q749" s="656">
        <v>0</v>
      </c>
      <c r="R749" s="632"/>
      <c r="S749" s="656">
        <v>0</v>
      </c>
      <c r="T749" s="700"/>
      <c r="U749" s="682">
        <v>0</v>
      </c>
    </row>
    <row r="750" spans="1:21" ht="14.4" customHeight="1" x14ac:dyDescent="0.3">
      <c r="A750" s="631">
        <v>30</v>
      </c>
      <c r="B750" s="632" t="s">
        <v>533</v>
      </c>
      <c r="C750" s="632">
        <v>89301303</v>
      </c>
      <c r="D750" s="698" t="s">
        <v>3944</v>
      </c>
      <c r="E750" s="699" t="s">
        <v>3034</v>
      </c>
      <c r="F750" s="632" t="s">
        <v>3025</v>
      </c>
      <c r="G750" s="632" t="s">
        <v>3233</v>
      </c>
      <c r="H750" s="632" t="s">
        <v>534</v>
      </c>
      <c r="I750" s="632" t="s">
        <v>3834</v>
      </c>
      <c r="J750" s="632" t="s">
        <v>3235</v>
      </c>
      <c r="K750" s="632"/>
      <c r="L750" s="633">
        <v>0</v>
      </c>
      <c r="M750" s="633">
        <v>0</v>
      </c>
      <c r="N750" s="632">
        <v>1</v>
      </c>
      <c r="O750" s="700">
        <v>1</v>
      </c>
      <c r="P750" s="633">
        <v>0</v>
      </c>
      <c r="Q750" s="656"/>
      <c r="R750" s="632">
        <v>1</v>
      </c>
      <c r="S750" s="656">
        <v>1</v>
      </c>
      <c r="T750" s="700">
        <v>1</v>
      </c>
      <c r="U750" s="682">
        <v>1</v>
      </c>
    </row>
    <row r="751" spans="1:21" ht="14.4" customHeight="1" x14ac:dyDescent="0.3">
      <c r="A751" s="631">
        <v>30</v>
      </c>
      <c r="B751" s="632" t="s">
        <v>533</v>
      </c>
      <c r="C751" s="632">
        <v>89301303</v>
      </c>
      <c r="D751" s="698" t="s">
        <v>3944</v>
      </c>
      <c r="E751" s="699" t="s">
        <v>3035</v>
      </c>
      <c r="F751" s="632" t="s">
        <v>3024</v>
      </c>
      <c r="G751" s="632" t="s">
        <v>3338</v>
      </c>
      <c r="H751" s="632" t="s">
        <v>534</v>
      </c>
      <c r="I751" s="632" t="s">
        <v>1037</v>
      </c>
      <c r="J751" s="632" t="s">
        <v>3339</v>
      </c>
      <c r="K751" s="632" t="s">
        <v>3340</v>
      </c>
      <c r="L751" s="633">
        <v>44.89</v>
      </c>
      <c r="M751" s="633">
        <v>134.67000000000002</v>
      </c>
      <c r="N751" s="632">
        <v>3</v>
      </c>
      <c r="O751" s="700">
        <v>1</v>
      </c>
      <c r="P751" s="633"/>
      <c r="Q751" s="656">
        <v>0</v>
      </c>
      <c r="R751" s="632"/>
      <c r="S751" s="656">
        <v>0</v>
      </c>
      <c r="T751" s="700"/>
      <c r="U751" s="682">
        <v>0</v>
      </c>
    </row>
    <row r="752" spans="1:21" ht="14.4" customHeight="1" x14ac:dyDescent="0.3">
      <c r="A752" s="631">
        <v>30</v>
      </c>
      <c r="B752" s="632" t="s">
        <v>533</v>
      </c>
      <c r="C752" s="632">
        <v>89301303</v>
      </c>
      <c r="D752" s="698" t="s">
        <v>3944</v>
      </c>
      <c r="E752" s="699" t="s">
        <v>3035</v>
      </c>
      <c r="F752" s="632" t="s">
        <v>3024</v>
      </c>
      <c r="G752" s="632" t="s">
        <v>3591</v>
      </c>
      <c r="H752" s="632" t="s">
        <v>534</v>
      </c>
      <c r="I752" s="632" t="s">
        <v>3835</v>
      </c>
      <c r="J752" s="632" t="s">
        <v>3836</v>
      </c>
      <c r="K752" s="632" t="s">
        <v>3808</v>
      </c>
      <c r="L752" s="633">
        <v>275.23</v>
      </c>
      <c r="M752" s="633">
        <v>550.46</v>
      </c>
      <c r="N752" s="632">
        <v>2</v>
      </c>
      <c r="O752" s="700">
        <v>1</v>
      </c>
      <c r="P752" s="633"/>
      <c r="Q752" s="656">
        <v>0</v>
      </c>
      <c r="R752" s="632"/>
      <c r="S752" s="656">
        <v>0</v>
      </c>
      <c r="T752" s="700"/>
      <c r="U752" s="682">
        <v>0</v>
      </c>
    </row>
    <row r="753" spans="1:21" ht="14.4" customHeight="1" x14ac:dyDescent="0.3">
      <c r="A753" s="631">
        <v>30</v>
      </c>
      <c r="B753" s="632" t="s">
        <v>533</v>
      </c>
      <c r="C753" s="632">
        <v>89301303</v>
      </c>
      <c r="D753" s="698" t="s">
        <v>3944</v>
      </c>
      <c r="E753" s="699" t="s">
        <v>3035</v>
      </c>
      <c r="F753" s="632" t="s">
        <v>3024</v>
      </c>
      <c r="G753" s="632" t="s">
        <v>3039</v>
      </c>
      <c r="H753" s="632" t="s">
        <v>534</v>
      </c>
      <c r="I753" s="632" t="s">
        <v>3341</v>
      </c>
      <c r="J753" s="632" t="s">
        <v>1235</v>
      </c>
      <c r="K753" s="632" t="s">
        <v>3043</v>
      </c>
      <c r="L753" s="633">
        <v>0</v>
      </c>
      <c r="M753" s="633">
        <v>0</v>
      </c>
      <c r="N753" s="632">
        <v>2</v>
      </c>
      <c r="O753" s="700">
        <v>1</v>
      </c>
      <c r="P753" s="633"/>
      <c r="Q753" s="656"/>
      <c r="R753" s="632"/>
      <c r="S753" s="656">
        <v>0</v>
      </c>
      <c r="T753" s="700"/>
      <c r="U753" s="682">
        <v>0</v>
      </c>
    </row>
    <row r="754" spans="1:21" ht="14.4" customHeight="1" x14ac:dyDescent="0.3">
      <c r="A754" s="631">
        <v>30</v>
      </c>
      <c r="B754" s="632" t="s">
        <v>533</v>
      </c>
      <c r="C754" s="632">
        <v>89301303</v>
      </c>
      <c r="D754" s="698" t="s">
        <v>3944</v>
      </c>
      <c r="E754" s="699" t="s">
        <v>3035</v>
      </c>
      <c r="F754" s="632" t="s">
        <v>3024</v>
      </c>
      <c r="G754" s="632" t="s">
        <v>3342</v>
      </c>
      <c r="H754" s="632" t="s">
        <v>534</v>
      </c>
      <c r="I754" s="632" t="s">
        <v>3837</v>
      </c>
      <c r="J754" s="632" t="s">
        <v>1172</v>
      </c>
      <c r="K754" s="632" t="s">
        <v>3838</v>
      </c>
      <c r="L754" s="633">
        <v>0</v>
      </c>
      <c r="M754" s="633">
        <v>0</v>
      </c>
      <c r="N754" s="632">
        <v>1</v>
      </c>
      <c r="O754" s="700">
        <v>1</v>
      </c>
      <c r="P754" s="633"/>
      <c r="Q754" s="656"/>
      <c r="R754" s="632"/>
      <c r="S754" s="656">
        <v>0</v>
      </c>
      <c r="T754" s="700"/>
      <c r="U754" s="682">
        <v>0</v>
      </c>
    </row>
    <row r="755" spans="1:21" ht="14.4" customHeight="1" x14ac:dyDescent="0.3">
      <c r="A755" s="631">
        <v>30</v>
      </c>
      <c r="B755" s="632" t="s">
        <v>533</v>
      </c>
      <c r="C755" s="632">
        <v>89301303</v>
      </c>
      <c r="D755" s="698" t="s">
        <v>3944</v>
      </c>
      <c r="E755" s="699" t="s">
        <v>3035</v>
      </c>
      <c r="F755" s="632" t="s">
        <v>3024</v>
      </c>
      <c r="G755" s="632" t="s">
        <v>3046</v>
      </c>
      <c r="H755" s="632" t="s">
        <v>534</v>
      </c>
      <c r="I755" s="632" t="s">
        <v>3839</v>
      </c>
      <c r="J755" s="632" t="s">
        <v>3840</v>
      </c>
      <c r="K755" s="632" t="s">
        <v>1261</v>
      </c>
      <c r="L755" s="633">
        <v>60.92</v>
      </c>
      <c r="M755" s="633">
        <v>182.76</v>
      </c>
      <c r="N755" s="632">
        <v>3</v>
      </c>
      <c r="O755" s="700">
        <v>0.5</v>
      </c>
      <c r="P755" s="633">
        <v>182.76</v>
      </c>
      <c r="Q755" s="656">
        <v>1</v>
      </c>
      <c r="R755" s="632">
        <v>3</v>
      </c>
      <c r="S755" s="656">
        <v>1</v>
      </c>
      <c r="T755" s="700">
        <v>0.5</v>
      </c>
      <c r="U755" s="682">
        <v>1</v>
      </c>
    </row>
    <row r="756" spans="1:21" ht="14.4" customHeight="1" x14ac:dyDescent="0.3">
      <c r="A756" s="631">
        <v>30</v>
      </c>
      <c r="B756" s="632" t="s">
        <v>533</v>
      </c>
      <c r="C756" s="632">
        <v>89301303</v>
      </c>
      <c r="D756" s="698" t="s">
        <v>3944</v>
      </c>
      <c r="E756" s="699" t="s">
        <v>3035</v>
      </c>
      <c r="F756" s="632" t="s">
        <v>3024</v>
      </c>
      <c r="G756" s="632" t="s">
        <v>3841</v>
      </c>
      <c r="H756" s="632" t="s">
        <v>534</v>
      </c>
      <c r="I756" s="632" t="s">
        <v>1412</v>
      </c>
      <c r="J756" s="632" t="s">
        <v>1413</v>
      </c>
      <c r="K756" s="632" t="s">
        <v>1414</v>
      </c>
      <c r="L756" s="633">
        <v>0</v>
      </c>
      <c r="M756" s="633">
        <v>0</v>
      </c>
      <c r="N756" s="632">
        <v>1</v>
      </c>
      <c r="O756" s="700">
        <v>1</v>
      </c>
      <c r="P756" s="633">
        <v>0</v>
      </c>
      <c r="Q756" s="656"/>
      <c r="R756" s="632">
        <v>1</v>
      </c>
      <c r="S756" s="656">
        <v>1</v>
      </c>
      <c r="T756" s="700">
        <v>1</v>
      </c>
      <c r="U756" s="682">
        <v>1</v>
      </c>
    </row>
    <row r="757" spans="1:21" ht="14.4" customHeight="1" x14ac:dyDescent="0.3">
      <c r="A757" s="631">
        <v>30</v>
      </c>
      <c r="B757" s="632" t="s">
        <v>533</v>
      </c>
      <c r="C757" s="632">
        <v>89301303</v>
      </c>
      <c r="D757" s="698" t="s">
        <v>3944</v>
      </c>
      <c r="E757" s="699" t="s">
        <v>3035</v>
      </c>
      <c r="F757" s="632" t="s">
        <v>3024</v>
      </c>
      <c r="G757" s="632" t="s">
        <v>3842</v>
      </c>
      <c r="H757" s="632" t="s">
        <v>534</v>
      </c>
      <c r="I757" s="632" t="s">
        <v>3843</v>
      </c>
      <c r="J757" s="632" t="s">
        <v>3844</v>
      </c>
      <c r="K757" s="632" t="s">
        <v>3720</v>
      </c>
      <c r="L757" s="633">
        <v>67.040000000000006</v>
      </c>
      <c r="M757" s="633">
        <v>67.040000000000006</v>
      </c>
      <c r="N757" s="632">
        <v>1</v>
      </c>
      <c r="O757" s="700">
        <v>1</v>
      </c>
      <c r="P757" s="633"/>
      <c r="Q757" s="656">
        <v>0</v>
      </c>
      <c r="R757" s="632"/>
      <c r="S757" s="656">
        <v>0</v>
      </c>
      <c r="T757" s="700"/>
      <c r="U757" s="682">
        <v>0</v>
      </c>
    </row>
    <row r="758" spans="1:21" ht="14.4" customHeight="1" x14ac:dyDescent="0.3">
      <c r="A758" s="631">
        <v>30</v>
      </c>
      <c r="B758" s="632" t="s">
        <v>533</v>
      </c>
      <c r="C758" s="632">
        <v>89301303</v>
      </c>
      <c r="D758" s="698" t="s">
        <v>3944</v>
      </c>
      <c r="E758" s="699" t="s">
        <v>3035</v>
      </c>
      <c r="F758" s="632" t="s">
        <v>3024</v>
      </c>
      <c r="G758" s="632" t="s">
        <v>3619</v>
      </c>
      <c r="H758" s="632" t="s">
        <v>534</v>
      </c>
      <c r="I758" s="632" t="s">
        <v>1072</v>
      </c>
      <c r="J758" s="632" t="s">
        <v>3624</v>
      </c>
      <c r="K758" s="632" t="s">
        <v>2302</v>
      </c>
      <c r="L758" s="633">
        <v>0</v>
      </c>
      <c r="M758" s="633">
        <v>0</v>
      </c>
      <c r="N758" s="632">
        <v>3</v>
      </c>
      <c r="O758" s="700">
        <v>0.5</v>
      </c>
      <c r="P758" s="633"/>
      <c r="Q758" s="656"/>
      <c r="R758" s="632"/>
      <c r="S758" s="656">
        <v>0</v>
      </c>
      <c r="T758" s="700"/>
      <c r="U758" s="682">
        <v>0</v>
      </c>
    </row>
    <row r="759" spans="1:21" ht="14.4" customHeight="1" x14ac:dyDescent="0.3">
      <c r="A759" s="631">
        <v>30</v>
      </c>
      <c r="B759" s="632" t="s">
        <v>533</v>
      </c>
      <c r="C759" s="632">
        <v>89301303</v>
      </c>
      <c r="D759" s="698" t="s">
        <v>3944</v>
      </c>
      <c r="E759" s="699" t="s">
        <v>3035</v>
      </c>
      <c r="F759" s="632" t="s">
        <v>3024</v>
      </c>
      <c r="G759" s="632" t="s">
        <v>3560</v>
      </c>
      <c r="H759" s="632" t="s">
        <v>534</v>
      </c>
      <c r="I759" s="632" t="s">
        <v>1477</v>
      </c>
      <c r="J759" s="632" t="s">
        <v>1478</v>
      </c>
      <c r="K759" s="632" t="s">
        <v>591</v>
      </c>
      <c r="L759" s="633">
        <v>44.89</v>
      </c>
      <c r="M759" s="633">
        <v>134.67000000000002</v>
      </c>
      <c r="N759" s="632">
        <v>3</v>
      </c>
      <c r="O759" s="700">
        <v>0.5</v>
      </c>
      <c r="P759" s="633"/>
      <c r="Q759" s="656">
        <v>0</v>
      </c>
      <c r="R759" s="632"/>
      <c r="S759" s="656">
        <v>0</v>
      </c>
      <c r="T759" s="700"/>
      <c r="U759" s="682">
        <v>0</v>
      </c>
    </row>
    <row r="760" spans="1:21" ht="14.4" customHeight="1" x14ac:dyDescent="0.3">
      <c r="A760" s="631">
        <v>30</v>
      </c>
      <c r="B760" s="632" t="s">
        <v>533</v>
      </c>
      <c r="C760" s="632">
        <v>89301303</v>
      </c>
      <c r="D760" s="698" t="s">
        <v>3944</v>
      </c>
      <c r="E760" s="699" t="s">
        <v>3035</v>
      </c>
      <c r="F760" s="632" t="s">
        <v>3024</v>
      </c>
      <c r="G760" s="632" t="s">
        <v>3845</v>
      </c>
      <c r="H760" s="632" t="s">
        <v>534</v>
      </c>
      <c r="I760" s="632" t="s">
        <v>3846</v>
      </c>
      <c r="J760" s="632" t="s">
        <v>3847</v>
      </c>
      <c r="K760" s="632" t="s">
        <v>3848</v>
      </c>
      <c r="L760" s="633">
        <v>0</v>
      </c>
      <c r="M760" s="633">
        <v>0</v>
      </c>
      <c r="N760" s="632">
        <v>3</v>
      </c>
      <c r="O760" s="700">
        <v>0.5</v>
      </c>
      <c r="P760" s="633">
        <v>0</v>
      </c>
      <c r="Q760" s="656"/>
      <c r="R760" s="632">
        <v>3</v>
      </c>
      <c r="S760" s="656">
        <v>1</v>
      </c>
      <c r="T760" s="700">
        <v>0.5</v>
      </c>
      <c r="U760" s="682">
        <v>1</v>
      </c>
    </row>
    <row r="761" spans="1:21" ht="14.4" customHeight="1" x14ac:dyDescent="0.3">
      <c r="A761" s="631">
        <v>30</v>
      </c>
      <c r="B761" s="632" t="s">
        <v>533</v>
      </c>
      <c r="C761" s="632">
        <v>89301303</v>
      </c>
      <c r="D761" s="698" t="s">
        <v>3944</v>
      </c>
      <c r="E761" s="699" t="s">
        <v>3035</v>
      </c>
      <c r="F761" s="632" t="s">
        <v>3024</v>
      </c>
      <c r="G761" s="632" t="s">
        <v>3634</v>
      </c>
      <c r="H761" s="632" t="s">
        <v>534</v>
      </c>
      <c r="I761" s="632" t="s">
        <v>1463</v>
      </c>
      <c r="J761" s="632" t="s">
        <v>1464</v>
      </c>
      <c r="K761" s="632" t="s">
        <v>1465</v>
      </c>
      <c r="L761" s="633">
        <v>84.78</v>
      </c>
      <c r="M761" s="633">
        <v>254.34</v>
      </c>
      <c r="N761" s="632">
        <v>3</v>
      </c>
      <c r="O761" s="700">
        <v>1</v>
      </c>
      <c r="P761" s="633">
        <v>254.34</v>
      </c>
      <c r="Q761" s="656">
        <v>1</v>
      </c>
      <c r="R761" s="632">
        <v>3</v>
      </c>
      <c r="S761" s="656">
        <v>1</v>
      </c>
      <c r="T761" s="700">
        <v>1</v>
      </c>
      <c r="U761" s="682">
        <v>1</v>
      </c>
    </row>
    <row r="762" spans="1:21" ht="14.4" customHeight="1" x14ac:dyDescent="0.3">
      <c r="A762" s="631">
        <v>30</v>
      </c>
      <c r="B762" s="632" t="s">
        <v>533</v>
      </c>
      <c r="C762" s="632">
        <v>89301303</v>
      </c>
      <c r="D762" s="698" t="s">
        <v>3944</v>
      </c>
      <c r="E762" s="699" t="s">
        <v>3035</v>
      </c>
      <c r="F762" s="632" t="s">
        <v>3024</v>
      </c>
      <c r="G762" s="632" t="s">
        <v>3634</v>
      </c>
      <c r="H762" s="632" t="s">
        <v>534</v>
      </c>
      <c r="I762" s="632" t="s">
        <v>3849</v>
      </c>
      <c r="J762" s="632" t="s">
        <v>3850</v>
      </c>
      <c r="K762" s="632" t="s">
        <v>3851</v>
      </c>
      <c r="L762" s="633">
        <v>0</v>
      </c>
      <c r="M762" s="633">
        <v>0</v>
      </c>
      <c r="N762" s="632">
        <v>1</v>
      </c>
      <c r="O762" s="700">
        <v>0.5</v>
      </c>
      <c r="P762" s="633"/>
      <c r="Q762" s="656"/>
      <c r="R762" s="632"/>
      <c r="S762" s="656">
        <v>0</v>
      </c>
      <c r="T762" s="700"/>
      <c r="U762" s="682">
        <v>0</v>
      </c>
    </row>
    <row r="763" spans="1:21" ht="14.4" customHeight="1" x14ac:dyDescent="0.3">
      <c r="A763" s="631">
        <v>30</v>
      </c>
      <c r="B763" s="632" t="s">
        <v>533</v>
      </c>
      <c r="C763" s="632">
        <v>89301303</v>
      </c>
      <c r="D763" s="698" t="s">
        <v>3944</v>
      </c>
      <c r="E763" s="699" t="s">
        <v>3035</v>
      </c>
      <c r="F763" s="632" t="s">
        <v>3024</v>
      </c>
      <c r="G763" s="632" t="s">
        <v>3075</v>
      </c>
      <c r="H763" s="632" t="s">
        <v>534</v>
      </c>
      <c r="I763" s="632" t="s">
        <v>3643</v>
      </c>
      <c r="J763" s="632" t="s">
        <v>780</v>
      </c>
      <c r="K763" s="632" t="s">
        <v>2868</v>
      </c>
      <c r="L763" s="633">
        <v>115.3</v>
      </c>
      <c r="M763" s="633">
        <v>345.9</v>
      </c>
      <c r="N763" s="632">
        <v>3</v>
      </c>
      <c r="O763" s="700">
        <v>0.5</v>
      </c>
      <c r="P763" s="633">
        <v>345.9</v>
      </c>
      <c r="Q763" s="656">
        <v>1</v>
      </c>
      <c r="R763" s="632">
        <v>3</v>
      </c>
      <c r="S763" s="656">
        <v>1</v>
      </c>
      <c r="T763" s="700">
        <v>0.5</v>
      </c>
      <c r="U763" s="682">
        <v>1</v>
      </c>
    </row>
    <row r="764" spans="1:21" ht="14.4" customHeight="1" x14ac:dyDescent="0.3">
      <c r="A764" s="631">
        <v>30</v>
      </c>
      <c r="B764" s="632" t="s">
        <v>533</v>
      </c>
      <c r="C764" s="632">
        <v>89301303</v>
      </c>
      <c r="D764" s="698" t="s">
        <v>3944</v>
      </c>
      <c r="E764" s="699" t="s">
        <v>3035</v>
      </c>
      <c r="F764" s="632" t="s">
        <v>3024</v>
      </c>
      <c r="G764" s="632" t="s">
        <v>3482</v>
      </c>
      <c r="H764" s="632" t="s">
        <v>534</v>
      </c>
      <c r="I764" s="632" t="s">
        <v>3852</v>
      </c>
      <c r="J764" s="632" t="s">
        <v>804</v>
      </c>
      <c r="K764" s="632" t="s">
        <v>3853</v>
      </c>
      <c r="L764" s="633">
        <v>0</v>
      </c>
      <c r="M764" s="633">
        <v>0</v>
      </c>
      <c r="N764" s="632">
        <v>6</v>
      </c>
      <c r="O764" s="700">
        <v>1</v>
      </c>
      <c r="P764" s="633"/>
      <c r="Q764" s="656"/>
      <c r="R764" s="632"/>
      <c r="S764" s="656">
        <v>0</v>
      </c>
      <c r="T764" s="700"/>
      <c r="U764" s="682">
        <v>0</v>
      </c>
    </row>
    <row r="765" spans="1:21" ht="14.4" customHeight="1" x14ac:dyDescent="0.3">
      <c r="A765" s="631">
        <v>30</v>
      </c>
      <c r="B765" s="632" t="s">
        <v>533</v>
      </c>
      <c r="C765" s="632">
        <v>89301303</v>
      </c>
      <c r="D765" s="698" t="s">
        <v>3944</v>
      </c>
      <c r="E765" s="699" t="s">
        <v>3035</v>
      </c>
      <c r="F765" s="632" t="s">
        <v>3024</v>
      </c>
      <c r="G765" s="632" t="s">
        <v>3854</v>
      </c>
      <c r="H765" s="632" t="s">
        <v>534</v>
      </c>
      <c r="I765" s="632" t="s">
        <v>645</v>
      </c>
      <c r="J765" s="632" t="s">
        <v>646</v>
      </c>
      <c r="K765" s="632" t="s">
        <v>3855</v>
      </c>
      <c r="L765" s="633">
        <v>99</v>
      </c>
      <c r="M765" s="633">
        <v>99</v>
      </c>
      <c r="N765" s="632">
        <v>1</v>
      </c>
      <c r="O765" s="700">
        <v>1</v>
      </c>
      <c r="P765" s="633"/>
      <c r="Q765" s="656">
        <v>0</v>
      </c>
      <c r="R765" s="632"/>
      <c r="S765" s="656">
        <v>0</v>
      </c>
      <c r="T765" s="700"/>
      <c r="U765" s="682">
        <v>0</v>
      </c>
    </row>
    <row r="766" spans="1:21" ht="14.4" customHeight="1" x14ac:dyDescent="0.3">
      <c r="A766" s="631">
        <v>30</v>
      </c>
      <c r="B766" s="632" t="s">
        <v>533</v>
      </c>
      <c r="C766" s="632">
        <v>89301303</v>
      </c>
      <c r="D766" s="698" t="s">
        <v>3944</v>
      </c>
      <c r="E766" s="699" t="s">
        <v>3035</v>
      </c>
      <c r="F766" s="632" t="s">
        <v>3024</v>
      </c>
      <c r="G766" s="632" t="s">
        <v>3856</v>
      </c>
      <c r="H766" s="632" t="s">
        <v>534</v>
      </c>
      <c r="I766" s="632" t="s">
        <v>3857</v>
      </c>
      <c r="J766" s="632" t="s">
        <v>3858</v>
      </c>
      <c r="K766" s="632" t="s">
        <v>3859</v>
      </c>
      <c r="L766" s="633">
        <v>0</v>
      </c>
      <c r="M766" s="633">
        <v>0</v>
      </c>
      <c r="N766" s="632">
        <v>1</v>
      </c>
      <c r="O766" s="700">
        <v>1</v>
      </c>
      <c r="P766" s="633"/>
      <c r="Q766" s="656"/>
      <c r="R766" s="632"/>
      <c r="S766" s="656">
        <v>0</v>
      </c>
      <c r="T766" s="700"/>
      <c r="U766" s="682">
        <v>0</v>
      </c>
    </row>
    <row r="767" spans="1:21" ht="14.4" customHeight="1" x14ac:dyDescent="0.3">
      <c r="A767" s="631">
        <v>30</v>
      </c>
      <c r="B767" s="632" t="s">
        <v>533</v>
      </c>
      <c r="C767" s="632">
        <v>89301303</v>
      </c>
      <c r="D767" s="698" t="s">
        <v>3944</v>
      </c>
      <c r="E767" s="699" t="s">
        <v>3035</v>
      </c>
      <c r="F767" s="632" t="s">
        <v>3024</v>
      </c>
      <c r="G767" s="632" t="s">
        <v>3089</v>
      </c>
      <c r="H767" s="632" t="s">
        <v>534</v>
      </c>
      <c r="I767" s="632" t="s">
        <v>1015</v>
      </c>
      <c r="J767" s="632" t="s">
        <v>1016</v>
      </c>
      <c r="K767" s="632" t="s">
        <v>3090</v>
      </c>
      <c r="L767" s="633">
        <v>163.9</v>
      </c>
      <c r="M767" s="633">
        <v>1147.3000000000002</v>
      </c>
      <c r="N767" s="632">
        <v>7</v>
      </c>
      <c r="O767" s="700">
        <v>1</v>
      </c>
      <c r="P767" s="633"/>
      <c r="Q767" s="656">
        <v>0</v>
      </c>
      <c r="R767" s="632"/>
      <c r="S767" s="656">
        <v>0</v>
      </c>
      <c r="T767" s="700"/>
      <c r="U767" s="682">
        <v>0</v>
      </c>
    </row>
    <row r="768" spans="1:21" ht="14.4" customHeight="1" x14ac:dyDescent="0.3">
      <c r="A768" s="631">
        <v>30</v>
      </c>
      <c r="B768" s="632" t="s">
        <v>533</v>
      </c>
      <c r="C768" s="632">
        <v>89301303</v>
      </c>
      <c r="D768" s="698" t="s">
        <v>3944</v>
      </c>
      <c r="E768" s="699" t="s">
        <v>3035</v>
      </c>
      <c r="F768" s="632" t="s">
        <v>3024</v>
      </c>
      <c r="G768" s="632" t="s">
        <v>3091</v>
      </c>
      <c r="H768" s="632" t="s">
        <v>534</v>
      </c>
      <c r="I768" s="632" t="s">
        <v>3668</v>
      </c>
      <c r="J768" s="632" t="s">
        <v>3669</v>
      </c>
      <c r="K768" s="632" t="s">
        <v>1058</v>
      </c>
      <c r="L768" s="633">
        <v>33.729999999999997</v>
      </c>
      <c r="M768" s="633">
        <v>101.19</v>
      </c>
      <c r="N768" s="632">
        <v>3</v>
      </c>
      <c r="O768" s="700">
        <v>0.5</v>
      </c>
      <c r="P768" s="633"/>
      <c r="Q768" s="656">
        <v>0</v>
      </c>
      <c r="R768" s="632"/>
      <c r="S768" s="656">
        <v>0</v>
      </c>
      <c r="T768" s="700"/>
      <c r="U768" s="682">
        <v>0</v>
      </c>
    </row>
    <row r="769" spans="1:21" ht="14.4" customHeight="1" x14ac:dyDescent="0.3">
      <c r="A769" s="631">
        <v>30</v>
      </c>
      <c r="B769" s="632" t="s">
        <v>533</v>
      </c>
      <c r="C769" s="632">
        <v>89301303</v>
      </c>
      <c r="D769" s="698" t="s">
        <v>3944</v>
      </c>
      <c r="E769" s="699" t="s">
        <v>3035</v>
      </c>
      <c r="F769" s="632" t="s">
        <v>3024</v>
      </c>
      <c r="G769" s="632" t="s">
        <v>3860</v>
      </c>
      <c r="H769" s="632" t="s">
        <v>534</v>
      </c>
      <c r="I769" s="632" t="s">
        <v>3861</v>
      </c>
      <c r="J769" s="632" t="s">
        <v>3862</v>
      </c>
      <c r="K769" s="632" t="s">
        <v>3863</v>
      </c>
      <c r="L769" s="633">
        <v>86.16</v>
      </c>
      <c r="M769" s="633">
        <v>172.32</v>
      </c>
      <c r="N769" s="632">
        <v>2</v>
      </c>
      <c r="O769" s="700">
        <v>1</v>
      </c>
      <c r="P769" s="633"/>
      <c r="Q769" s="656">
        <v>0</v>
      </c>
      <c r="R769" s="632"/>
      <c r="S769" s="656">
        <v>0</v>
      </c>
      <c r="T769" s="700"/>
      <c r="U769" s="682">
        <v>0</v>
      </c>
    </row>
    <row r="770" spans="1:21" ht="14.4" customHeight="1" x14ac:dyDescent="0.3">
      <c r="A770" s="631">
        <v>30</v>
      </c>
      <c r="B770" s="632" t="s">
        <v>533</v>
      </c>
      <c r="C770" s="632">
        <v>89301303</v>
      </c>
      <c r="D770" s="698" t="s">
        <v>3944</v>
      </c>
      <c r="E770" s="699" t="s">
        <v>3035</v>
      </c>
      <c r="F770" s="632" t="s">
        <v>3024</v>
      </c>
      <c r="G770" s="632" t="s">
        <v>3099</v>
      </c>
      <c r="H770" s="632" t="s">
        <v>534</v>
      </c>
      <c r="I770" s="632" t="s">
        <v>1707</v>
      </c>
      <c r="J770" s="632" t="s">
        <v>1708</v>
      </c>
      <c r="K770" s="632" t="s">
        <v>1709</v>
      </c>
      <c r="L770" s="633">
        <v>23.72</v>
      </c>
      <c r="M770" s="633">
        <v>23.72</v>
      </c>
      <c r="N770" s="632">
        <v>1</v>
      </c>
      <c r="O770" s="700">
        <v>1</v>
      </c>
      <c r="P770" s="633"/>
      <c r="Q770" s="656">
        <v>0</v>
      </c>
      <c r="R770" s="632"/>
      <c r="S770" s="656">
        <v>0</v>
      </c>
      <c r="T770" s="700"/>
      <c r="U770" s="682">
        <v>0</v>
      </c>
    </row>
    <row r="771" spans="1:21" ht="14.4" customHeight="1" x14ac:dyDescent="0.3">
      <c r="A771" s="631">
        <v>30</v>
      </c>
      <c r="B771" s="632" t="s">
        <v>533</v>
      </c>
      <c r="C771" s="632">
        <v>89301303</v>
      </c>
      <c r="D771" s="698" t="s">
        <v>3944</v>
      </c>
      <c r="E771" s="699" t="s">
        <v>3035</v>
      </c>
      <c r="F771" s="632" t="s">
        <v>3024</v>
      </c>
      <c r="G771" s="632" t="s">
        <v>3671</v>
      </c>
      <c r="H771" s="632" t="s">
        <v>534</v>
      </c>
      <c r="I771" s="632" t="s">
        <v>2634</v>
      </c>
      <c r="J771" s="632" t="s">
        <v>3864</v>
      </c>
      <c r="K771" s="632" t="s">
        <v>3865</v>
      </c>
      <c r="L771" s="633">
        <v>93.99</v>
      </c>
      <c r="M771" s="633">
        <v>187.98</v>
      </c>
      <c r="N771" s="632">
        <v>2</v>
      </c>
      <c r="O771" s="700">
        <v>1</v>
      </c>
      <c r="P771" s="633">
        <v>187.98</v>
      </c>
      <c r="Q771" s="656">
        <v>1</v>
      </c>
      <c r="R771" s="632">
        <v>2</v>
      </c>
      <c r="S771" s="656">
        <v>1</v>
      </c>
      <c r="T771" s="700">
        <v>1</v>
      </c>
      <c r="U771" s="682">
        <v>1</v>
      </c>
    </row>
    <row r="772" spans="1:21" ht="14.4" customHeight="1" x14ac:dyDescent="0.3">
      <c r="A772" s="631">
        <v>30</v>
      </c>
      <c r="B772" s="632" t="s">
        <v>533</v>
      </c>
      <c r="C772" s="632">
        <v>89301303</v>
      </c>
      <c r="D772" s="698" t="s">
        <v>3944</v>
      </c>
      <c r="E772" s="699" t="s">
        <v>3035</v>
      </c>
      <c r="F772" s="632" t="s">
        <v>3024</v>
      </c>
      <c r="G772" s="632" t="s">
        <v>3371</v>
      </c>
      <c r="H772" s="632" t="s">
        <v>2102</v>
      </c>
      <c r="I772" s="632" t="s">
        <v>2672</v>
      </c>
      <c r="J772" s="632" t="s">
        <v>2673</v>
      </c>
      <c r="K772" s="632" t="s">
        <v>2945</v>
      </c>
      <c r="L772" s="633">
        <v>116.8</v>
      </c>
      <c r="M772" s="633">
        <v>350.4</v>
      </c>
      <c r="N772" s="632">
        <v>3</v>
      </c>
      <c r="O772" s="700">
        <v>1</v>
      </c>
      <c r="P772" s="633"/>
      <c r="Q772" s="656">
        <v>0</v>
      </c>
      <c r="R772" s="632"/>
      <c r="S772" s="656">
        <v>0</v>
      </c>
      <c r="T772" s="700"/>
      <c r="U772" s="682">
        <v>0</v>
      </c>
    </row>
    <row r="773" spans="1:21" ht="14.4" customHeight="1" x14ac:dyDescent="0.3">
      <c r="A773" s="631">
        <v>30</v>
      </c>
      <c r="B773" s="632" t="s">
        <v>533</v>
      </c>
      <c r="C773" s="632">
        <v>89301303</v>
      </c>
      <c r="D773" s="698" t="s">
        <v>3944</v>
      </c>
      <c r="E773" s="699" t="s">
        <v>3035</v>
      </c>
      <c r="F773" s="632" t="s">
        <v>3024</v>
      </c>
      <c r="G773" s="632" t="s">
        <v>3866</v>
      </c>
      <c r="H773" s="632" t="s">
        <v>534</v>
      </c>
      <c r="I773" s="632" t="s">
        <v>3867</v>
      </c>
      <c r="J773" s="632" t="s">
        <v>3868</v>
      </c>
      <c r="K773" s="632" t="s">
        <v>2731</v>
      </c>
      <c r="L773" s="633">
        <v>0</v>
      </c>
      <c r="M773" s="633">
        <v>0</v>
      </c>
      <c r="N773" s="632">
        <v>1</v>
      </c>
      <c r="O773" s="700">
        <v>1</v>
      </c>
      <c r="P773" s="633"/>
      <c r="Q773" s="656"/>
      <c r="R773" s="632"/>
      <c r="S773" s="656">
        <v>0</v>
      </c>
      <c r="T773" s="700"/>
      <c r="U773" s="682">
        <v>0</v>
      </c>
    </row>
    <row r="774" spans="1:21" ht="14.4" customHeight="1" x14ac:dyDescent="0.3">
      <c r="A774" s="631">
        <v>30</v>
      </c>
      <c r="B774" s="632" t="s">
        <v>533</v>
      </c>
      <c r="C774" s="632">
        <v>89301303</v>
      </c>
      <c r="D774" s="698" t="s">
        <v>3944</v>
      </c>
      <c r="E774" s="699" t="s">
        <v>3035</v>
      </c>
      <c r="F774" s="632" t="s">
        <v>3024</v>
      </c>
      <c r="G774" s="632" t="s">
        <v>3869</v>
      </c>
      <c r="H774" s="632" t="s">
        <v>534</v>
      </c>
      <c r="I774" s="632" t="s">
        <v>969</v>
      </c>
      <c r="J774" s="632" t="s">
        <v>3870</v>
      </c>
      <c r="K774" s="632" t="s">
        <v>3871</v>
      </c>
      <c r="L774" s="633">
        <v>72.05</v>
      </c>
      <c r="M774" s="633">
        <v>72.05</v>
      </c>
      <c r="N774" s="632">
        <v>1</v>
      </c>
      <c r="O774" s="700">
        <v>1</v>
      </c>
      <c r="P774" s="633">
        <v>72.05</v>
      </c>
      <c r="Q774" s="656">
        <v>1</v>
      </c>
      <c r="R774" s="632">
        <v>1</v>
      </c>
      <c r="S774" s="656">
        <v>1</v>
      </c>
      <c r="T774" s="700">
        <v>1</v>
      </c>
      <c r="U774" s="682">
        <v>1</v>
      </c>
    </row>
    <row r="775" spans="1:21" ht="14.4" customHeight="1" x14ac:dyDescent="0.3">
      <c r="A775" s="631">
        <v>30</v>
      </c>
      <c r="B775" s="632" t="s">
        <v>533</v>
      </c>
      <c r="C775" s="632">
        <v>89301303</v>
      </c>
      <c r="D775" s="698" t="s">
        <v>3944</v>
      </c>
      <c r="E775" s="699" t="s">
        <v>3035</v>
      </c>
      <c r="F775" s="632" t="s">
        <v>3024</v>
      </c>
      <c r="G775" s="632" t="s">
        <v>3115</v>
      </c>
      <c r="H775" s="632" t="s">
        <v>534</v>
      </c>
      <c r="I775" s="632" t="s">
        <v>3274</v>
      </c>
      <c r="J775" s="632" t="s">
        <v>3116</v>
      </c>
      <c r="K775" s="632" t="s">
        <v>2965</v>
      </c>
      <c r="L775" s="633">
        <v>0</v>
      </c>
      <c r="M775" s="633">
        <v>0</v>
      </c>
      <c r="N775" s="632">
        <v>3</v>
      </c>
      <c r="O775" s="700">
        <v>0.5</v>
      </c>
      <c r="P775" s="633"/>
      <c r="Q775" s="656"/>
      <c r="R775" s="632"/>
      <c r="S775" s="656">
        <v>0</v>
      </c>
      <c r="T775" s="700"/>
      <c r="U775" s="682">
        <v>0</v>
      </c>
    </row>
    <row r="776" spans="1:21" ht="14.4" customHeight="1" x14ac:dyDescent="0.3">
      <c r="A776" s="631">
        <v>30</v>
      </c>
      <c r="B776" s="632" t="s">
        <v>533</v>
      </c>
      <c r="C776" s="632">
        <v>89301303</v>
      </c>
      <c r="D776" s="698" t="s">
        <v>3944</v>
      </c>
      <c r="E776" s="699" t="s">
        <v>3035</v>
      </c>
      <c r="F776" s="632" t="s">
        <v>3024</v>
      </c>
      <c r="G776" s="632" t="s">
        <v>3115</v>
      </c>
      <c r="H776" s="632" t="s">
        <v>534</v>
      </c>
      <c r="I776" s="632" t="s">
        <v>3380</v>
      </c>
      <c r="J776" s="632" t="s">
        <v>1004</v>
      </c>
      <c r="K776" s="632" t="s">
        <v>3381</v>
      </c>
      <c r="L776" s="633">
        <v>30.65</v>
      </c>
      <c r="M776" s="633">
        <v>61.3</v>
      </c>
      <c r="N776" s="632">
        <v>2</v>
      </c>
      <c r="O776" s="700">
        <v>0.5</v>
      </c>
      <c r="P776" s="633">
        <v>61.3</v>
      </c>
      <c r="Q776" s="656">
        <v>1</v>
      </c>
      <c r="R776" s="632">
        <v>2</v>
      </c>
      <c r="S776" s="656">
        <v>1</v>
      </c>
      <c r="T776" s="700">
        <v>0.5</v>
      </c>
      <c r="U776" s="682">
        <v>1</v>
      </c>
    </row>
    <row r="777" spans="1:21" ht="14.4" customHeight="1" x14ac:dyDescent="0.3">
      <c r="A777" s="631">
        <v>30</v>
      </c>
      <c r="B777" s="632" t="s">
        <v>533</v>
      </c>
      <c r="C777" s="632">
        <v>89301303</v>
      </c>
      <c r="D777" s="698" t="s">
        <v>3944</v>
      </c>
      <c r="E777" s="699" t="s">
        <v>3035</v>
      </c>
      <c r="F777" s="632" t="s">
        <v>3024</v>
      </c>
      <c r="G777" s="632" t="s">
        <v>3129</v>
      </c>
      <c r="H777" s="632" t="s">
        <v>534</v>
      </c>
      <c r="I777" s="632" t="s">
        <v>1658</v>
      </c>
      <c r="J777" s="632" t="s">
        <v>3130</v>
      </c>
      <c r="K777" s="632" t="s">
        <v>3131</v>
      </c>
      <c r="L777" s="633">
        <v>65.069999999999993</v>
      </c>
      <c r="M777" s="633">
        <v>65.069999999999993</v>
      </c>
      <c r="N777" s="632">
        <v>1</v>
      </c>
      <c r="O777" s="700">
        <v>0.5</v>
      </c>
      <c r="P777" s="633"/>
      <c r="Q777" s="656">
        <v>0</v>
      </c>
      <c r="R777" s="632"/>
      <c r="S777" s="656">
        <v>0</v>
      </c>
      <c r="T777" s="700"/>
      <c r="U777" s="682">
        <v>0</v>
      </c>
    </row>
    <row r="778" spans="1:21" ht="14.4" customHeight="1" x14ac:dyDescent="0.3">
      <c r="A778" s="631">
        <v>30</v>
      </c>
      <c r="B778" s="632" t="s">
        <v>533</v>
      </c>
      <c r="C778" s="632">
        <v>89301303</v>
      </c>
      <c r="D778" s="698" t="s">
        <v>3944</v>
      </c>
      <c r="E778" s="699" t="s">
        <v>3035</v>
      </c>
      <c r="F778" s="632" t="s">
        <v>3024</v>
      </c>
      <c r="G778" s="632" t="s">
        <v>3872</v>
      </c>
      <c r="H778" s="632" t="s">
        <v>534</v>
      </c>
      <c r="I778" s="632" t="s">
        <v>3873</v>
      </c>
      <c r="J778" s="632" t="s">
        <v>3874</v>
      </c>
      <c r="K778" s="632" t="s">
        <v>3875</v>
      </c>
      <c r="L778" s="633">
        <v>108.98</v>
      </c>
      <c r="M778" s="633">
        <v>435.92</v>
      </c>
      <c r="N778" s="632">
        <v>4</v>
      </c>
      <c r="O778" s="700">
        <v>1</v>
      </c>
      <c r="P778" s="633">
        <v>435.92</v>
      </c>
      <c r="Q778" s="656">
        <v>1</v>
      </c>
      <c r="R778" s="632">
        <v>4</v>
      </c>
      <c r="S778" s="656">
        <v>1</v>
      </c>
      <c r="T778" s="700">
        <v>1</v>
      </c>
      <c r="U778" s="682">
        <v>1</v>
      </c>
    </row>
    <row r="779" spans="1:21" ht="14.4" customHeight="1" x14ac:dyDescent="0.3">
      <c r="A779" s="631">
        <v>30</v>
      </c>
      <c r="B779" s="632" t="s">
        <v>533</v>
      </c>
      <c r="C779" s="632">
        <v>89301303</v>
      </c>
      <c r="D779" s="698" t="s">
        <v>3944</v>
      </c>
      <c r="E779" s="699" t="s">
        <v>3035</v>
      </c>
      <c r="F779" s="632" t="s">
        <v>3024</v>
      </c>
      <c r="G779" s="632" t="s">
        <v>3145</v>
      </c>
      <c r="H779" s="632" t="s">
        <v>534</v>
      </c>
      <c r="I779" s="632" t="s">
        <v>3146</v>
      </c>
      <c r="J779" s="632" t="s">
        <v>1674</v>
      </c>
      <c r="K779" s="632" t="s">
        <v>1675</v>
      </c>
      <c r="L779" s="633">
        <v>98.31</v>
      </c>
      <c r="M779" s="633">
        <v>196.62</v>
      </c>
      <c r="N779" s="632">
        <v>2</v>
      </c>
      <c r="O779" s="700">
        <v>0.5</v>
      </c>
      <c r="P779" s="633">
        <v>196.62</v>
      </c>
      <c r="Q779" s="656">
        <v>1</v>
      </c>
      <c r="R779" s="632">
        <v>2</v>
      </c>
      <c r="S779" s="656">
        <v>1</v>
      </c>
      <c r="T779" s="700">
        <v>0.5</v>
      </c>
      <c r="U779" s="682">
        <v>1</v>
      </c>
    </row>
    <row r="780" spans="1:21" ht="14.4" customHeight="1" x14ac:dyDescent="0.3">
      <c r="A780" s="631">
        <v>30</v>
      </c>
      <c r="B780" s="632" t="s">
        <v>533</v>
      </c>
      <c r="C780" s="632">
        <v>89301303</v>
      </c>
      <c r="D780" s="698" t="s">
        <v>3944</v>
      </c>
      <c r="E780" s="699" t="s">
        <v>3035</v>
      </c>
      <c r="F780" s="632" t="s">
        <v>3024</v>
      </c>
      <c r="G780" s="632" t="s">
        <v>3876</v>
      </c>
      <c r="H780" s="632" t="s">
        <v>534</v>
      </c>
      <c r="I780" s="632" t="s">
        <v>3877</v>
      </c>
      <c r="J780" s="632" t="s">
        <v>3878</v>
      </c>
      <c r="K780" s="632" t="s">
        <v>3879</v>
      </c>
      <c r="L780" s="633">
        <v>540.22</v>
      </c>
      <c r="M780" s="633">
        <v>1620.66</v>
      </c>
      <c r="N780" s="632">
        <v>3</v>
      </c>
      <c r="O780" s="700">
        <v>0.5</v>
      </c>
      <c r="P780" s="633"/>
      <c r="Q780" s="656">
        <v>0</v>
      </c>
      <c r="R780" s="632"/>
      <c r="S780" s="656">
        <v>0</v>
      </c>
      <c r="T780" s="700"/>
      <c r="U780" s="682">
        <v>0</v>
      </c>
    </row>
    <row r="781" spans="1:21" ht="14.4" customHeight="1" x14ac:dyDescent="0.3">
      <c r="A781" s="631">
        <v>30</v>
      </c>
      <c r="B781" s="632" t="s">
        <v>533</v>
      </c>
      <c r="C781" s="632">
        <v>89301303</v>
      </c>
      <c r="D781" s="698" t="s">
        <v>3944</v>
      </c>
      <c r="E781" s="699" t="s">
        <v>3035</v>
      </c>
      <c r="F781" s="632" t="s">
        <v>3024</v>
      </c>
      <c r="G781" s="632" t="s">
        <v>3155</v>
      </c>
      <c r="H781" s="632" t="s">
        <v>534</v>
      </c>
      <c r="I781" s="632" t="s">
        <v>3880</v>
      </c>
      <c r="J781" s="632" t="s">
        <v>1247</v>
      </c>
      <c r="K781" s="632" t="s">
        <v>1248</v>
      </c>
      <c r="L781" s="633">
        <v>49.92</v>
      </c>
      <c r="M781" s="633">
        <v>99.84</v>
      </c>
      <c r="N781" s="632">
        <v>2</v>
      </c>
      <c r="O781" s="700">
        <v>0.5</v>
      </c>
      <c r="P781" s="633">
        <v>99.84</v>
      </c>
      <c r="Q781" s="656">
        <v>1</v>
      </c>
      <c r="R781" s="632">
        <v>2</v>
      </c>
      <c r="S781" s="656">
        <v>1</v>
      </c>
      <c r="T781" s="700">
        <v>0.5</v>
      </c>
      <c r="U781" s="682">
        <v>1</v>
      </c>
    </row>
    <row r="782" spans="1:21" ht="14.4" customHeight="1" x14ac:dyDescent="0.3">
      <c r="A782" s="631">
        <v>30</v>
      </c>
      <c r="B782" s="632" t="s">
        <v>533</v>
      </c>
      <c r="C782" s="632">
        <v>89301303</v>
      </c>
      <c r="D782" s="698" t="s">
        <v>3944</v>
      </c>
      <c r="E782" s="699" t="s">
        <v>3035</v>
      </c>
      <c r="F782" s="632" t="s">
        <v>3024</v>
      </c>
      <c r="G782" s="632" t="s">
        <v>3881</v>
      </c>
      <c r="H782" s="632" t="s">
        <v>2102</v>
      </c>
      <c r="I782" s="632" t="s">
        <v>3882</v>
      </c>
      <c r="J782" s="632" t="s">
        <v>3883</v>
      </c>
      <c r="K782" s="632" t="s">
        <v>3884</v>
      </c>
      <c r="L782" s="633">
        <v>185.9</v>
      </c>
      <c r="M782" s="633">
        <v>557.70000000000005</v>
      </c>
      <c r="N782" s="632">
        <v>3</v>
      </c>
      <c r="O782" s="700">
        <v>0.5</v>
      </c>
      <c r="P782" s="633">
        <v>557.70000000000005</v>
      </c>
      <c r="Q782" s="656">
        <v>1</v>
      </c>
      <c r="R782" s="632">
        <v>3</v>
      </c>
      <c r="S782" s="656">
        <v>1</v>
      </c>
      <c r="T782" s="700">
        <v>0.5</v>
      </c>
      <c r="U782" s="682">
        <v>1</v>
      </c>
    </row>
    <row r="783" spans="1:21" ht="14.4" customHeight="1" x14ac:dyDescent="0.3">
      <c r="A783" s="631">
        <v>30</v>
      </c>
      <c r="B783" s="632" t="s">
        <v>533</v>
      </c>
      <c r="C783" s="632">
        <v>89301303</v>
      </c>
      <c r="D783" s="698" t="s">
        <v>3944</v>
      </c>
      <c r="E783" s="699" t="s">
        <v>3035</v>
      </c>
      <c r="F783" s="632" t="s">
        <v>3024</v>
      </c>
      <c r="G783" s="632" t="s">
        <v>3403</v>
      </c>
      <c r="H783" s="632" t="s">
        <v>534</v>
      </c>
      <c r="I783" s="632" t="s">
        <v>945</v>
      </c>
      <c r="J783" s="632" t="s">
        <v>3407</v>
      </c>
      <c r="K783" s="632" t="s">
        <v>3590</v>
      </c>
      <c r="L783" s="633">
        <v>391.83</v>
      </c>
      <c r="M783" s="633">
        <v>1175.49</v>
      </c>
      <c r="N783" s="632">
        <v>3</v>
      </c>
      <c r="O783" s="700">
        <v>0.5</v>
      </c>
      <c r="P783" s="633"/>
      <c r="Q783" s="656">
        <v>0</v>
      </c>
      <c r="R783" s="632"/>
      <c r="S783" s="656">
        <v>0</v>
      </c>
      <c r="T783" s="700"/>
      <c r="U783" s="682">
        <v>0</v>
      </c>
    </row>
    <row r="784" spans="1:21" ht="14.4" customHeight="1" x14ac:dyDescent="0.3">
      <c r="A784" s="631">
        <v>30</v>
      </c>
      <c r="B784" s="632" t="s">
        <v>533</v>
      </c>
      <c r="C784" s="632">
        <v>89301303</v>
      </c>
      <c r="D784" s="698" t="s">
        <v>3944</v>
      </c>
      <c r="E784" s="699" t="s">
        <v>3035</v>
      </c>
      <c r="F784" s="632" t="s">
        <v>3024</v>
      </c>
      <c r="G784" s="632" t="s">
        <v>3403</v>
      </c>
      <c r="H784" s="632" t="s">
        <v>534</v>
      </c>
      <c r="I784" s="632" t="s">
        <v>3885</v>
      </c>
      <c r="J784" s="632" t="s">
        <v>784</v>
      </c>
      <c r="K784" s="632" t="s">
        <v>3886</v>
      </c>
      <c r="L784" s="633">
        <v>0</v>
      </c>
      <c r="M784" s="633">
        <v>0</v>
      </c>
      <c r="N784" s="632">
        <v>2</v>
      </c>
      <c r="O784" s="700">
        <v>0.5</v>
      </c>
      <c r="P784" s="633"/>
      <c r="Q784" s="656"/>
      <c r="R784" s="632"/>
      <c r="S784" s="656">
        <v>0</v>
      </c>
      <c r="T784" s="700"/>
      <c r="U784" s="682">
        <v>0</v>
      </c>
    </row>
    <row r="785" spans="1:21" ht="14.4" customHeight="1" x14ac:dyDescent="0.3">
      <c r="A785" s="631">
        <v>30</v>
      </c>
      <c r="B785" s="632" t="s">
        <v>533</v>
      </c>
      <c r="C785" s="632">
        <v>89301303</v>
      </c>
      <c r="D785" s="698" t="s">
        <v>3944</v>
      </c>
      <c r="E785" s="699" t="s">
        <v>3035</v>
      </c>
      <c r="F785" s="632" t="s">
        <v>3024</v>
      </c>
      <c r="G785" s="632" t="s">
        <v>3165</v>
      </c>
      <c r="H785" s="632" t="s">
        <v>534</v>
      </c>
      <c r="I785" s="632" t="s">
        <v>1138</v>
      </c>
      <c r="J785" s="632" t="s">
        <v>1012</v>
      </c>
      <c r="K785" s="632" t="s">
        <v>2973</v>
      </c>
      <c r="L785" s="633">
        <v>59.89</v>
      </c>
      <c r="M785" s="633">
        <v>119.78</v>
      </c>
      <c r="N785" s="632">
        <v>2</v>
      </c>
      <c r="O785" s="700">
        <v>0.5</v>
      </c>
      <c r="P785" s="633"/>
      <c r="Q785" s="656">
        <v>0</v>
      </c>
      <c r="R785" s="632"/>
      <c r="S785" s="656">
        <v>0</v>
      </c>
      <c r="T785" s="700"/>
      <c r="U785" s="682">
        <v>0</v>
      </c>
    </row>
    <row r="786" spans="1:21" ht="14.4" customHeight="1" x14ac:dyDescent="0.3">
      <c r="A786" s="631">
        <v>30</v>
      </c>
      <c r="B786" s="632" t="s">
        <v>533</v>
      </c>
      <c r="C786" s="632">
        <v>89301303</v>
      </c>
      <c r="D786" s="698" t="s">
        <v>3944</v>
      </c>
      <c r="E786" s="699" t="s">
        <v>3035</v>
      </c>
      <c r="F786" s="632" t="s">
        <v>3024</v>
      </c>
      <c r="G786" s="632" t="s">
        <v>3168</v>
      </c>
      <c r="H786" s="632" t="s">
        <v>2102</v>
      </c>
      <c r="I786" s="632" t="s">
        <v>2383</v>
      </c>
      <c r="J786" s="632" t="s">
        <v>2384</v>
      </c>
      <c r="K786" s="632" t="s">
        <v>2385</v>
      </c>
      <c r="L786" s="633">
        <v>55.38</v>
      </c>
      <c r="M786" s="633">
        <v>166.14000000000001</v>
      </c>
      <c r="N786" s="632">
        <v>3</v>
      </c>
      <c r="O786" s="700">
        <v>0.5</v>
      </c>
      <c r="P786" s="633"/>
      <c r="Q786" s="656">
        <v>0</v>
      </c>
      <c r="R786" s="632"/>
      <c r="S786" s="656">
        <v>0</v>
      </c>
      <c r="T786" s="700"/>
      <c r="U786" s="682">
        <v>0</v>
      </c>
    </row>
    <row r="787" spans="1:21" ht="14.4" customHeight="1" x14ac:dyDescent="0.3">
      <c r="A787" s="631">
        <v>30</v>
      </c>
      <c r="B787" s="632" t="s">
        <v>533</v>
      </c>
      <c r="C787" s="632">
        <v>89301303</v>
      </c>
      <c r="D787" s="698" t="s">
        <v>3944</v>
      </c>
      <c r="E787" s="699" t="s">
        <v>3035</v>
      </c>
      <c r="F787" s="632" t="s">
        <v>3024</v>
      </c>
      <c r="G787" s="632" t="s">
        <v>3169</v>
      </c>
      <c r="H787" s="632" t="s">
        <v>534</v>
      </c>
      <c r="I787" s="632" t="s">
        <v>3714</v>
      </c>
      <c r="J787" s="632" t="s">
        <v>3171</v>
      </c>
      <c r="K787" s="632" t="s">
        <v>828</v>
      </c>
      <c r="L787" s="633">
        <v>314.89999999999998</v>
      </c>
      <c r="M787" s="633">
        <v>1889.3999999999999</v>
      </c>
      <c r="N787" s="632">
        <v>6</v>
      </c>
      <c r="O787" s="700">
        <v>2</v>
      </c>
      <c r="P787" s="633">
        <v>1259.5999999999999</v>
      </c>
      <c r="Q787" s="656">
        <v>0.66666666666666663</v>
      </c>
      <c r="R787" s="632">
        <v>4</v>
      </c>
      <c r="S787" s="656">
        <v>0.66666666666666663</v>
      </c>
      <c r="T787" s="700">
        <v>1.5</v>
      </c>
      <c r="U787" s="682">
        <v>0.75</v>
      </c>
    </row>
    <row r="788" spans="1:21" ht="14.4" customHeight="1" x14ac:dyDescent="0.3">
      <c r="A788" s="631">
        <v>30</v>
      </c>
      <c r="B788" s="632" t="s">
        <v>533</v>
      </c>
      <c r="C788" s="632">
        <v>89301303</v>
      </c>
      <c r="D788" s="698" t="s">
        <v>3944</v>
      </c>
      <c r="E788" s="699" t="s">
        <v>3035</v>
      </c>
      <c r="F788" s="632" t="s">
        <v>3024</v>
      </c>
      <c r="G788" s="632" t="s">
        <v>3169</v>
      </c>
      <c r="H788" s="632" t="s">
        <v>534</v>
      </c>
      <c r="I788" s="632" t="s">
        <v>826</v>
      </c>
      <c r="J788" s="632" t="s">
        <v>827</v>
      </c>
      <c r="K788" s="632" t="s">
        <v>3887</v>
      </c>
      <c r="L788" s="633">
        <v>314.89999999999998</v>
      </c>
      <c r="M788" s="633">
        <v>1259.5999999999999</v>
      </c>
      <c r="N788" s="632">
        <v>4</v>
      </c>
      <c r="O788" s="700">
        <v>2</v>
      </c>
      <c r="P788" s="633">
        <v>314.89999999999998</v>
      </c>
      <c r="Q788" s="656">
        <v>0.25</v>
      </c>
      <c r="R788" s="632">
        <v>1</v>
      </c>
      <c r="S788" s="656">
        <v>0.25</v>
      </c>
      <c r="T788" s="700">
        <v>1</v>
      </c>
      <c r="U788" s="682">
        <v>0.5</v>
      </c>
    </row>
    <row r="789" spans="1:21" ht="14.4" customHeight="1" x14ac:dyDescent="0.3">
      <c r="A789" s="631">
        <v>30</v>
      </c>
      <c r="B789" s="632" t="s">
        <v>533</v>
      </c>
      <c r="C789" s="632">
        <v>89301303</v>
      </c>
      <c r="D789" s="698" t="s">
        <v>3944</v>
      </c>
      <c r="E789" s="699" t="s">
        <v>3035</v>
      </c>
      <c r="F789" s="632" t="s">
        <v>3024</v>
      </c>
      <c r="G789" s="632" t="s">
        <v>3888</v>
      </c>
      <c r="H789" s="632" t="s">
        <v>534</v>
      </c>
      <c r="I789" s="632" t="s">
        <v>3889</v>
      </c>
      <c r="J789" s="632" t="s">
        <v>3890</v>
      </c>
      <c r="K789" s="632" t="s">
        <v>1194</v>
      </c>
      <c r="L789" s="633">
        <v>216.16</v>
      </c>
      <c r="M789" s="633">
        <v>648.48</v>
      </c>
      <c r="N789" s="632">
        <v>3</v>
      </c>
      <c r="O789" s="700">
        <v>0.5</v>
      </c>
      <c r="P789" s="633"/>
      <c r="Q789" s="656">
        <v>0</v>
      </c>
      <c r="R789" s="632"/>
      <c r="S789" s="656">
        <v>0</v>
      </c>
      <c r="T789" s="700"/>
      <c r="U789" s="682">
        <v>0</v>
      </c>
    </row>
    <row r="790" spans="1:21" ht="14.4" customHeight="1" x14ac:dyDescent="0.3">
      <c r="A790" s="631">
        <v>30</v>
      </c>
      <c r="B790" s="632" t="s">
        <v>533</v>
      </c>
      <c r="C790" s="632">
        <v>89301303</v>
      </c>
      <c r="D790" s="698" t="s">
        <v>3944</v>
      </c>
      <c r="E790" s="699" t="s">
        <v>3035</v>
      </c>
      <c r="F790" s="632" t="s">
        <v>3024</v>
      </c>
      <c r="G790" s="632" t="s">
        <v>3180</v>
      </c>
      <c r="H790" s="632" t="s">
        <v>2102</v>
      </c>
      <c r="I790" s="632" t="s">
        <v>2315</v>
      </c>
      <c r="J790" s="632" t="s">
        <v>2316</v>
      </c>
      <c r="K790" s="632" t="s">
        <v>552</v>
      </c>
      <c r="L790" s="633">
        <v>67.42</v>
      </c>
      <c r="M790" s="633">
        <v>202.26</v>
      </c>
      <c r="N790" s="632">
        <v>3</v>
      </c>
      <c r="O790" s="700">
        <v>0.5</v>
      </c>
      <c r="P790" s="633">
        <v>202.26</v>
      </c>
      <c r="Q790" s="656">
        <v>1</v>
      </c>
      <c r="R790" s="632">
        <v>3</v>
      </c>
      <c r="S790" s="656">
        <v>1</v>
      </c>
      <c r="T790" s="700">
        <v>0.5</v>
      </c>
      <c r="U790" s="682">
        <v>1</v>
      </c>
    </row>
    <row r="791" spans="1:21" ht="14.4" customHeight="1" x14ac:dyDescent="0.3">
      <c r="A791" s="631">
        <v>30</v>
      </c>
      <c r="B791" s="632" t="s">
        <v>533</v>
      </c>
      <c r="C791" s="632">
        <v>89301303</v>
      </c>
      <c r="D791" s="698" t="s">
        <v>3944</v>
      </c>
      <c r="E791" s="699" t="s">
        <v>3035</v>
      </c>
      <c r="F791" s="632" t="s">
        <v>3024</v>
      </c>
      <c r="G791" s="632" t="s">
        <v>3181</v>
      </c>
      <c r="H791" s="632" t="s">
        <v>534</v>
      </c>
      <c r="I791" s="632" t="s">
        <v>3891</v>
      </c>
      <c r="J791" s="632" t="s">
        <v>3892</v>
      </c>
      <c r="K791" s="632" t="s">
        <v>1058</v>
      </c>
      <c r="L791" s="633">
        <v>193.98</v>
      </c>
      <c r="M791" s="633">
        <v>581.93999999999994</v>
      </c>
      <c r="N791" s="632">
        <v>3</v>
      </c>
      <c r="O791" s="700">
        <v>0.5</v>
      </c>
      <c r="P791" s="633"/>
      <c r="Q791" s="656">
        <v>0</v>
      </c>
      <c r="R791" s="632"/>
      <c r="S791" s="656">
        <v>0</v>
      </c>
      <c r="T791" s="700"/>
      <c r="U791" s="682">
        <v>0</v>
      </c>
    </row>
    <row r="792" spans="1:21" ht="14.4" customHeight="1" x14ac:dyDescent="0.3">
      <c r="A792" s="631">
        <v>30</v>
      </c>
      <c r="B792" s="632" t="s">
        <v>533</v>
      </c>
      <c r="C792" s="632">
        <v>89301303</v>
      </c>
      <c r="D792" s="698" t="s">
        <v>3944</v>
      </c>
      <c r="E792" s="699" t="s">
        <v>3035</v>
      </c>
      <c r="F792" s="632" t="s">
        <v>3024</v>
      </c>
      <c r="G792" s="632" t="s">
        <v>3431</v>
      </c>
      <c r="H792" s="632" t="s">
        <v>2102</v>
      </c>
      <c r="I792" s="632" t="s">
        <v>2297</v>
      </c>
      <c r="J792" s="632" t="s">
        <v>2298</v>
      </c>
      <c r="K792" s="632" t="s">
        <v>1194</v>
      </c>
      <c r="L792" s="633">
        <v>201.88</v>
      </c>
      <c r="M792" s="633">
        <v>605.64</v>
      </c>
      <c r="N792" s="632">
        <v>3</v>
      </c>
      <c r="O792" s="700">
        <v>0.5</v>
      </c>
      <c r="P792" s="633"/>
      <c r="Q792" s="656">
        <v>0</v>
      </c>
      <c r="R792" s="632"/>
      <c r="S792" s="656">
        <v>0</v>
      </c>
      <c r="T792" s="700"/>
      <c r="U792" s="682">
        <v>0</v>
      </c>
    </row>
    <row r="793" spans="1:21" ht="14.4" customHeight="1" x14ac:dyDescent="0.3">
      <c r="A793" s="631">
        <v>30</v>
      </c>
      <c r="B793" s="632" t="s">
        <v>533</v>
      </c>
      <c r="C793" s="632">
        <v>89301303</v>
      </c>
      <c r="D793" s="698" t="s">
        <v>3944</v>
      </c>
      <c r="E793" s="699" t="s">
        <v>3035</v>
      </c>
      <c r="F793" s="632" t="s">
        <v>3024</v>
      </c>
      <c r="G793" s="632" t="s">
        <v>3434</v>
      </c>
      <c r="H793" s="632" t="s">
        <v>2102</v>
      </c>
      <c r="I793" s="632" t="s">
        <v>2437</v>
      </c>
      <c r="J793" s="632" t="s">
        <v>3000</v>
      </c>
      <c r="K793" s="632" t="s">
        <v>3001</v>
      </c>
      <c r="L793" s="633">
        <v>201.75</v>
      </c>
      <c r="M793" s="633">
        <v>605.25</v>
      </c>
      <c r="N793" s="632">
        <v>3</v>
      </c>
      <c r="O793" s="700">
        <v>0.5</v>
      </c>
      <c r="P793" s="633"/>
      <c r="Q793" s="656">
        <v>0</v>
      </c>
      <c r="R793" s="632"/>
      <c r="S793" s="656">
        <v>0</v>
      </c>
      <c r="T793" s="700"/>
      <c r="U793" s="682">
        <v>0</v>
      </c>
    </row>
    <row r="794" spans="1:21" ht="14.4" customHeight="1" x14ac:dyDescent="0.3">
      <c r="A794" s="631">
        <v>30</v>
      </c>
      <c r="B794" s="632" t="s">
        <v>533</v>
      </c>
      <c r="C794" s="632">
        <v>89301303</v>
      </c>
      <c r="D794" s="698" t="s">
        <v>3944</v>
      </c>
      <c r="E794" s="699" t="s">
        <v>3035</v>
      </c>
      <c r="F794" s="632" t="s">
        <v>3024</v>
      </c>
      <c r="G794" s="632" t="s">
        <v>3320</v>
      </c>
      <c r="H794" s="632" t="s">
        <v>534</v>
      </c>
      <c r="I794" s="632" t="s">
        <v>949</v>
      </c>
      <c r="J794" s="632" t="s">
        <v>3321</v>
      </c>
      <c r="K794" s="632" t="s">
        <v>3322</v>
      </c>
      <c r="L794" s="633">
        <v>0</v>
      </c>
      <c r="M794" s="633">
        <v>0</v>
      </c>
      <c r="N794" s="632">
        <v>4</v>
      </c>
      <c r="O794" s="700">
        <v>1</v>
      </c>
      <c r="P794" s="633">
        <v>0</v>
      </c>
      <c r="Q794" s="656"/>
      <c r="R794" s="632">
        <v>4</v>
      </c>
      <c r="S794" s="656">
        <v>1</v>
      </c>
      <c r="T794" s="700">
        <v>1</v>
      </c>
      <c r="U794" s="682">
        <v>1</v>
      </c>
    </row>
    <row r="795" spans="1:21" ht="14.4" customHeight="1" x14ac:dyDescent="0.3">
      <c r="A795" s="631">
        <v>30</v>
      </c>
      <c r="B795" s="632" t="s">
        <v>533</v>
      </c>
      <c r="C795" s="632">
        <v>89301303</v>
      </c>
      <c r="D795" s="698" t="s">
        <v>3944</v>
      </c>
      <c r="E795" s="699" t="s">
        <v>3035</v>
      </c>
      <c r="F795" s="632" t="s">
        <v>3024</v>
      </c>
      <c r="G795" s="632" t="s">
        <v>3330</v>
      </c>
      <c r="H795" s="632" t="s">
        <v>2102</v>
      </c>
      <c r="I795" s="632" t="s">
        <v>2163</v>
      </c>
      <c r="J795" s="632" t="s">
        <v>2164</v>
      </c>
      <c r="K795" s="632" t="s">
        <v>2165</v>
      </c>
      <c r="L795" s="633">
        <v>32.74</v>
      </c>
      <c r="M795" s="633">
        <v>98.22</v>
      </c>
      <c r="N795" s="632">
        <v>3</v>
      </c>
      <c r="O795" s="700">
        <v>1</v>
      </c>
      <c r="P795" s="633">
        <v>98.22</v>
      </c>
      <c r="Q795" s="656">
        <v>1</v>
      </c>
      <c r="R795" s="632">
        <v>3</v>
      </c>
      <c r="S795" s="656">
        <v>1</v>
      </c>
      <c r="T795" s="700">
        <v>1</v>
      </c>
      <c r="U795" s="682">
        <v>1</v>
      </c>
    </row>
    <row r="796" spans="1:21" ht="14.4" customHeight="1" x14ac:dyDescent="0.3">
      <c r="A796" s="631">
        <v>30</v>
      </c>
      <c r="B796" s="632" t="s">
        <v>533</v>
      </c>
      <c r="C796" s="632">
        <v>89301303</v>
      </c>
      <c r="D796" s="698" t="s">
        <v>3944</v>
      </c>
      <c r="E796" s="699" t="s">
        <v>3035</v>
      </c>
      <c r="F796" s="632" t="s">
        <v>3024</v>
      </c>
      <c r="G796" s="632" t="s">
        <v>3336</v>
      </c>
      <c r="H796" s="632" t="s">
        <v>534</v>
      </c>
      <c r="I796" s="632" t="s">
        <v>3779</v>
      </c>
      <c r="J796" s="632" t="s">
        <v>2007</v>
      </c>
      <c r="K796" s="632" t="s">
        <v>1120</v>
      </c>
      <c r="L796" s="633">
        <v>0</v>
      </c>
      <c r="M796" s="633">
        <v>0</v>
      </c>
      <c r="N796" s="632">
        <v>3</v>
      </c>
      <c r="O796" s="700">
        <v>0.5</v>
      </c>
      <c r="P796" s="633">
        <v>0</v>
      </c>
      <c r="Q796" s="656"/>
      <c r="R796" s="632">
        <v>3</v>
      </c>
      <c r="S796" s="656">
        <v>1</v>
      </c>
      <c r="T796" s="700">
        <v>0.5</v>
      </c>
      <c r="U796" s="682">
        <v>1</v>
      </c>
    </row>
    <row r="797" spans="1:21" ht="14.4" customHeight="1" x14ac:dyDescent="0.3">
      <c r="A797" s="631">
        <v>30</v>
      </c>
      <c r="B797" s="632" t="s">
        <v>533</v>
      </c>
      <c r="C797" s="632">
        <v>89301303</v>
      </c>
      <c r="D797" s="698" t="s">
        <v>3944</v>
      </c>
      <c r="E797" s="699" t="s">
        <v>3035</v>
      </c>
      <c r="F797" s="632" t="s">
        <v>3025</v>
      </c>
      <c r="G797" s="632" t="s">
        <v>3233</v>
      </c>
      <c r="H797" s="632" t="s">
        <v>534</v>
      </c>
      <c r="I797" s="632" t="s">
        <v>3786</v>
      </c>
      <c r="J797" s="632" t="s">
        <v>3235</v>
      </c>
      <c r="K797" s="632"/>
      <c r="L797" s="633">
        <v>0</v>
      </c>
      <c r="M797" s="633">
        <v>0</v>
      </c>
      <c r="N797" s="632">
        <v>5</v>
      </c>
      <c r="O797" s="700">
        <v>5</v>
      </c>
      <c r="P797" s="633">
        <v>0</v>
      </c>
      <c r="Q797" s="656"/>
      <c r="R797" s="632">
        <v>5</v>
      </c>
      <c r="S797" s="656">
        <v>1</v>
      </c>
      <c r="T797" s="700">
        <v>5</v>
      </c>
      <c r="U797" s="682">
        <v>1</v>
      </c>
    </row>
    <row r="798" spans="1:21" ht="14.4" customHeight="1" x14ac:dyDescent="0.3">
      <c r="A798" s="631">
        <v>30</v>
      </c>
      <c r="B798" s="632" t="s">
        <v>533</v>
      </c>
      <c r="C798" s="632">
        <v>89301303</v>
      </c>
      <c r="D798" s="698" t="s">
        <v>3944</v>
      </c>
      <c r="E798" s="699" t="s">
        <v>3035</v>
      </c>
      <c r="F798" s="632" t="s">
        <v>3025</v>
      </c>
      <c r="G798" s="632" t="s">
        <v>3233</v>
      </c>
      <c r="H798" s="632" t="s">
        <v>534</v>
      </c>
      <c r="I798" s="632" t="s">
        <v>3893</v>
      </c>
      <c r="J798" s="632" t="s">
        <v>3235</v>
      </c>
      <c r="K798" s="632"/>
      <c r="L798" s="633">
        <v>0</v>
      </c>
      <c r="M798" s="633">
        <v>0</v>
      </c>
      <c r="N798" s="632">
        <v>1</v>
      </c>
      <c r="O798" s="700">
        <v>1</v>
      </c>
      <c r="P798" s="633"/>
      <c r="Q798" s="656"/>
      <c r="R798" s="632"/>
      <c r="S798" s="656">
        <v>0</v>
      </c>
      <c r="T798" s="700"/>
      <c r="U798" s="682">
        <v>0</v>
      </c>
    </row>
    <row r="799" spans="1:21" ht="14.4" customHeight="1" x14ac:dyDescent="0.3">
      <c r="A799" s="631">
        <v>30</v>
      </c>
      <c r="B799" s="632" t="s">
        <v>533</v>
      </c>
      <c r="C799" s="632">
        <v>89301303</v>
      </c>
      <c r="D799" s="698" t="s">
        <v>3944</v>
      </c>
      <c r="E799" s="699" t="s">
        <v>3035</v>
      </c>
      <c r="F799" s="632" t="s">
        <v>3026</v>
      </c>
      <c r="G799" s="632" t="s">
        <v>3894</v>
      </c>
      <c r="H799" s="632" t="s">
        <v>534</v>
      </c>
      <c r="I799" s="632" t="s">
        <v>3895</v>
      </c>
      <c r="J799" s="632" t="s">
        <v>3896</v>
      </c>
      <c r="K799" s="632" t="s">
        <v>3897</v>
      </c>
      <c r="L799" s="633">
        <v>770.84</v>
      </c>
      <c r="M799" s="633">
        <v>3083.36</v>
      </c>
      <c r="N799" s="632">
        <v>4</v>
      </c>
      <c r="O799" s="700">
        <v>1</v>
      </c>
      <c r="P799" s="633">
        <v>3083.36</v>
      </c>
      <c r="Q799" s="656">
        <v>1</v>
      </c>
      <c r="R799" s="632">
        <v>4</v>
      </c>
      <c r="S799" s="656">
        <v>1</v>
      </c>
      <c r="T799" s="700">
        <v>1</v>
      </c>
      <c r="U799" s="682">
        <v>1</v>
      </c>
    </row>
    <row r="800" spans="1:21" ht="14.4" customHeight="1" x14ac:dyDescent="0.3">
      <c r="A800" s="631">
        <v>30</v>
      </c>
      <c r="B800" s="632" t="s">
        <v>533</v>
      </c>
      <c r="C800" s="632">
        <v>89301303</v>
      </c>
      <c r="D800" s="698" t="s">
        <v>3944</v>
      </c>
      <c r="E800" s="699" t="s">
        <v>3036</v>
      </c>
      <c r="F800" s="632" t="s">
        <v>3024</v>
      </c>
      <c r="G800" s="632" t="s">
        <v>3046</v>
      </c>
      <c r="H800" s="632" t="s">
        <v>534</v>
      </c>
      <c r="I800" s="632" t="s">
        <v>1256</v>
      </c>
      <c r="J800" s="632" t="s">
        <v>1257</v>
      </c>
      <c r="K800" s="632" t="s">
        <v>1258</v>
      </c>
      <c r="L800" s="633">
        <v>203.07</v>
      </c>
      <c r="M800" s="633">
        <v>406.14</v>
      </c>
      <c r="N800" s="632">
        <v>2</v>
      </c>
      <c r="O800" s="700">
        <v>1</v>
      </c>
      <c r="P800" s="633"/>
      <c r="Q800" s="656">
        <v>0</v>
      </c>
      <c r="R800" s="632"/>
      <c r="S800" s="656">
        <v>0</v>
      </c>
      <c r="T800" s="700"/>
      <c r="U800" s="682">
        <v>0</v>
      </c>
    </row>
    <row r="801" spans="1:21" ht="14.4" customHeight="1" x14ac:dyDescent="0.3">
      <c r="A801" s="631">
        <v>30</v>
      </c>
      <c r="B801" s="632" t="s">
        <v>533</v>
      </c>
      <c r="C801" s="632">
        <v>89301303</v>
      </c>
      <c r="D801" s="698" t="s">
        <v>3944</v>
      </c>
      <c r="E801" s="699" t="s">
        <v>3036</v>
      </c>
      <c r="F801" s="632" t="s">
        <v>3024</v>
      </c>
      <c r="G801" s="632" t="s">
        <v>3050</v>
      </c>
      <c r="H801" s="632" t="s">
        <v>2102</v>
      </c>
      <c r="I801" s="632" t="s">
        <v>3898</v>
      </c>
      <c r="J801" s="632" t="s">
        <v>3899</v>
      </c>
      <c r="K801" s="632" t="s">
        <v>2396</v>
      </c>
      <c r="L801" s="633">
        <v>195.89</v>
      </c>
      <c r="M801" s="633">
        <v>391.78</v>
      </c>
      <c r="N801" s="632">
        <v>2</v>
      </c>
      <c r="O801" s="700">
        <v>1</v>
      </c>
      <c r="P801" s="633"/>
      <c r="Q801" s="656">
        <v>0</v>
      </c>
      <c r="R801" s="632"/>
      <c r="S801" s="656">
        <v>0</v>
      </c>
      <c r="T801" s="700"/>
      <c r="U801" s="682">
        <v>0</v>
      </c>
    </row>
    <row r="802" spans="1:21" ht="14.4" customHeight="1" x14ac:dyDescent="0.3">
      <c r="A802" s="631">
        <v>30</v>
      </c>
      <c r="B802" s="632" t="s">
        <v>533</v>
      </c>
      <c r="C802" s="632">
        <v>89301303</v>
      </c>
      <c r="D802" s="698" t="s">
        <v>3944</v>
      </c>
      <c r="E802" s="699" t="s">
        <v>3036</v>
      </c>
      <c r="F802" s="632" t="s">
        <v>3024</v>
      </c>
      <c r="G802" s="632" t="s">
        <v>3900</v>
      </c>
      <c r="H802" s="632" t="s">
        <v>2102</v>
      </c>
      <c r="I802" s="632" t="s">
        <v>2703</v>
      </c>
      <c r="J802" s="632" t="s">
        <v>2704</v>
      </c>
      <c r="K802" s="632" t="s">
        <v>2705</v>
      </c>
      <c r="L802" s="633">
        <v>222.25</v>
      </c>
      <c r="M802" s="633">
        <v>444.5</v>
      </c>
      <c r="N802" s="632">
        <v>2</v>
      </c>
      <c r="O802" s="700">
        <v>2</v>
      </c>
      <c r="P802" s="633">
        <v>444.5</v>
      </c>
      <c r="Q802" s="656">
        <v>1</v>
      </c>
      <c r="R802" s="632">
        <v>2</v>
      </c>
      <c r="S802" s="656">
        <v>1</v>
      </c>
      <c r="T802" s="700">
        <v>2</v>
      </c>
      <c r="U802" s="682">
        <v>1</v>
      </c>
    </row>
    <row r="803" spans="1:21" ht="14.4" customHeight="1" x14ac:dyDescent="0.3">
      <c r="A803" s="631">
        <v>30</v>
      </c>
      <c r="B803" s="632" t="s">
        <v>533</v>
      </c>
      <c r="C803" s="632">
        <v>89301303</v>
      </c>
      <c r="D803" s="698" t="s">
        <v>3944</v>
      </c>
      <c r="E803" s="699" t="s">
        <v>3036</v>
      </c>
      <c r="F803" s="632" t="s">
        <v>3024</v>
      </c>
      <c r="G803" s="632" t="s">
        <v>3088</v>
      </c>
      <c r="H803" s="632" t="s">
        <v>2102</v>
      </c>
      <c r="I803" s="632" t="s">
        <v>2254</v>
      </c>
      <c r="J803" s="632" t="s">
        <v>2255</v>
      </c>
      <c r="K803" s="632" t="s">
        <v>2256</v>
      </c>
      <c r="L803" s="633">
        <v>887.05</v>
      </c>
      <c r="M803" s="633">
        <v>3548.2</v>
      </c>
      <c r="N803" s="632">
        <v>4</v>
      </c>
      <c r="O803" s="700">
        <v>2</v>
      </c>
      <c r="P803" s="633">
        <v>1774.1</v>
      </c>
      <c r="Q803" s="656">
        <v>0.5</v>
      </c>
      <c r="R803" s="632">
        <v>2</v>
      </c>
      <c r="S803" s="656">
        <v>0.5</v>
      </c>
      <c r="T803" s="700">
        <v>1</v>
      </c>
      <c r="U803" s="682">
        <v>0.5</v>
      </c>
    </row>
    <row r="804" spans="1:21" ht="14.4" customHeight="1" x14ac:dyDescent="0.3">
      <c r="A804" s="631">
        <v>30</v>
      </c>
      <c r="B804" s="632" t="s">
        <v>533</v>
      </c>
      <c r="C804" s="632">
        <v>89301303</v>
      </c>
      <c r="D804" s="698" t="s">
        <v>3944</v>
      </c>
      <c r="E804" s="699" t="s">
        <v>3036</v>
      </c>
      <c r="F804" s="632" t="s">
        <v>3024</v>
      </c>
      <c r="G804" s="632" t="s">
        <v>3869</v>
      </c>
      <c r="H804" s="632" t="s">
        <v>534</v>
      </c>
      <c r="I804" s="632" t="s">
        <v>969</v>
      </c>
      <c r="J804" s="632" t="s">
        <v>3870</v>
      </c>
      <c r="K804" s="632" t="s">
        <v>3871</v>
      </c>
      <c r="L804" s="633">
        <v>72.05</v>
      </c>
      <c r="M804" s="633">
        <v>144.1</v>
      </c>
      <c r="N804" s="632">
        <v>2</v>
      </c>
      <c r="O804" s="700">
        <v>0.5</v>
      </c>
      <c r="P804" s="633">
        <v>144.1</v>
      </c>
      <c r="Q804" s="656">
        <v>1</v>
      </c>
      <c r="R804" s="632">
        <v>2</v>
      </c>
      <c r="S804" s="656">
        <v>1</v>
      </c>
      <c r="T804" s="700">
        <v>0.5</v>
      </c>
      <c r="U804" s="682">
        <v>1</v>
      </c>
    </row>
    <row r="805" spans="1:21" ht="14.4" customHeight="1" x14ac:dyDescent="0.3">
      <c r="A805" s="631">
        <v>30</v>
      </c>
      <c r="B805" s="632" t="s">
        <v>533</v>
      </c>
      <c r="C805" s="632">
        <v>89301303</v>
      </c>
      <c r="D805" s="698" t="s">
        <v>3944</v>
      </c>
      <c r="E805" s="699" t="s">
        <v>3036</v>
      </c>
      <c r="F805" s="632" t="s">
        <v>3024</v>
      </c>
      <c r="G805" s="632" t="s">
        <v>3115</v>
      </c>
      <c r="H805" s="632" t="s">
        <v>534</v>
      </c>
      <c r="I805" s="632" t="s">
        <v>3274</v>
      </c>
      <c r="J805" s="632" t="s">
        <v>3116</v>
      </c>
      <c r="K805" s="632" t="s">
        <v>2965</v>
      </c>
      <c r="L805" s="633">
        <v>0</v>
      </c>
      <c r="M805" s="633">
        <v>0</v>
      </c>
      <c r="N805" s="632">
        <v>6</v>
      </c>
      <c r="O805" s="700">
        <v>2</v>
      </c>
      <c r="P805" s="633"/>
      <c r="Q805" s="656"/>
      <c r="R805" s="632"/>
      <c r="S805" s="656">
        <v>0</v>
      </c>
      <c r="T805" s="700"/>
      <c r="U805" s="682">
        <v>0</v>
      </c>
    </row>
    <row r="806" spans="1:21" ht="14.4" customHeight="1" x14ac:dyDescent="0.3">
      <c r="A806" s="631">
        <v>30</v>
      </c>
      <c r="B806" s="632" t="s">
        <v>533</v>
      </c>
      <c r="C806" s="632">
        <v>89301303</v>
      </c>
      <c r="D806" s="698" t="s">
        <v>3944</v>
      </c>
      <c r="E806" s="699" t="s">
        <v>3036</v>
      </c>
      <c r="F806" s="632" t="s">
        <v>3024</v>
      </c>
      <c r="G806" s="632" t="s">
        <v>3119</v>
      </c>
      <c r="H806" s="632" t="s">
        <v>534</v>
      </c>
      <c r="I806" s="632" t="s">
        <v>1022</v>
      </c>
      <c r="J806" s="632" t="s">
        <v>3120</v>
      </c>
      <c r="K806" s="632" t="s">
        <v>3121</v>
      </c>
      <c r="L806" s="633">
        <v>91.14</v>
      </c>
      <c r="M806" s="633">
        <v>91.14</v>
      </c>
      <c r="N806" s="632">
        <v>1</v>
      </c>
      <c r="O806" s="700">
        <v>0.5</v>
      </c>
      <c r="P806" s="633">
        <v>91.14</v>
      </c>
      <c r="Q806" s="656">
        <v>1</v>
      </c>
      <c r="R806" s="632">
        <v>1</v>
      </c>
      <c r="S806" s="656">
        <v>1</v>
      </c>
      <c r="T806" s="700">
        <v>0.5</v>
      </c>
      <c r="U806" s="682">
        <v>1</v>
      </c>
    </row>
    <row r="807" spans="1:21" ht="14.4" customHeight="1" x14ac:dyDescent="0.3">
      <c r="A807" s="631">
        <v>30</v>
      </c>
      <c r="B807" s="632" t="s">
        <v>533</v>
      </c>
      <c r="C807" s="632">
        <v>89301303</v>
      </c>
      <c r="D807" s="698" t="s">
        <v>3944</v>
      </c>
      <c r="E807" s="699" t="s">
        <v>3036</v>
      </c>
      <c r="F807" s="632" t="s">
        <v>3024</v>
      </c>
      <c r="G807" s="632" t="s">
        <v>3129</v>
      </c>
      <c r="H807" s="632" t="s">
        <v>534</v>
      </c>
      <c r="I807" s="632" t="s">
        <v>1445</v>
      </c>
      <c r="J807" s="632" t="s">
        <v>3138</v>
      </c>
      <c r="K807" s="632" t="s">
        <v>3139</v>
      </c>
      <c r="L807" s="633">
        <v>86.76</v>
      </c>
      <c r="M807" s="633">
        <v>86.76</v>
      </c>
      <c r="N807" s="632">
        <v>1</v>
      </c>
      <c r="O807" s="700">
        <v>0.5</v>
      </c>
      <c r="P807" s="633">
        <v>86.76</v>
      </c>
      <c r="Q807" s="656">
        <v>1</v>
      </c>
      <c r="R807" s="632">
        <v>1</v>
      </c>
      <c r="S807" s="656">
        <v>1</v>
      </c>
      <c r="T807" s="700">
        <v>0.5</v>
      </c>
      <c r="U807" s="682">
        <v>1</v>
      </c>
    </row>
    <row r="808" spans="1:21" ht="14.4" customHeight="1" x14ac:dyDescent="0.3">
      <c r="A808" s="631">
        <v>30</v>
      </c>
      <c r="B808" s="632" t="s">
        <v>533</v>
      </c>
      <c r="C808" s="632">
        <v>89301303</v>
      </c>
      <c r="D808" s="698" t="s">
        <v>3944</v>
      </c>
      <c r="E808" s="699" t="s">
        <v>3036</v>
      </c>
      <c r="F808" s="632" t="s">
        <v>3024</v>
      </c>
      <c r="G808" s="632" t="s">
        <v>3391</v>
      </c>
      <c r="H808" s="632" t="s">
        <v>534</v>
      </c>
      <c r="I808" s="632" t="s">
        <v>3901</v>
      </c>
      <c r="J808" s="632" t="s">
        <v>3902</v>
      </c>
      <c r="K808" s="632" t="s">
        <v>3730</v>
      </c>
      <c r="L808" s="633">
        <v>298.88</v>
      </c>
      <c r="M808" s="633">
        <v>597.76</v>
      </c>
      <c r="N808" s="632">
        <v>2</v>
      </c>
      <c r="O808" s="700">
        <v>1</v>
      </c>
      <c r="P808" s="633">
        <v>597.76</v>
      </c>
      <c r="Q808" s="656">
        <v>1</v>
      </c>
      <c r="R808" s="632">
        <v>2</v>
      </c>
      <c r="S808" s="656">
        <v>1</v>
      </c>
      <c r="T808" s="700">
        <v>1</v>
      </c>
      <c r="U808" s="682">
        <v>1</v>
      </c>
    </row>
    <row r="809" spans="1:21" ht="14.4" customHeight="1" x14ac:dyDescent="0.3">
      <c r="A809" s="631">
        <v>30</v>
      </c>
      <c r="B809" s="632" t="s">
        <v>533</v>
      </c>
      <c r="C809" s="632">
        <v>89301303</v>
      </c>
      <c r="D809" s="698" t="s">
        <v>3944</v>
      </c>
      <c r="E809" s="699" t="s">
        <v>3036</v>
      </c>
      <c r="F809" s="632" t="s">
        <v>3024</v>
      </c>
      <c r="G809" s="632" t="s">
        <v>3155</v>
      </c>
      <c r="H809" s="632" t="s">
        <v>534</v>
      </c>
      <c r="I809" s="632" t="s">
        <v>985</v>
      </c>
      <c r="J809" s="632" t="s">
        <v>3289</v>
      </c>
      <c r="K809" s="632" t="s">
        <v>3290</v>
      </c>
      <c r="L809" s="633">
        <v>33.68</v>
      </c>
      <c r="M809" s="633">
        <v>101.03999999999999</v>
      </c>
      <c r="N809" s="632">
        <v>3</v>
      </c>
      <c r="O809" s="700">
        <v>1</v>
      </c>
      <c r="P809" s="633"/>
      <c r="Q809" s="656">
        <v>0</v>
      </c>
      <c r="R809" s="632"/>
      <c r="S809" s="656">
        <v>0</v>
      </c>
      <c r="T809" s="700"/>
      <c r="U809" s="682">
        <v>0</v>
      </c>
    </row>
    <row r="810" spans="1:21" ht="14.4" customHeight="1" x14ac:dyDescent="0.3">
      <c r="A810" s="631">
        <v>30</v>
      </c>
      <c r="B810" s="632" t="s">
        <v>533</v>
      </c>
      <c r="C810" s="632">
        <v>89301303</v>
      </c>
      <c r="D810" s="698" t="s">
        <v>3944</v>
      </c>
      <c r="E810" s="699" t="s">
        <v>3036</v>
      </c>
      <c r="F810" s="632" t="s">
        <v>3024</v>
      </c>
      <c r="G810" s="632" t="s">
        <v>3545</v>
      </c>
      <c r="H810" s="632" t="s">
        <v>534</v>
      </c>
      <c r="I810" s="632" t="s">
        <v>929</v>
      </c>
      <c r="J810" s="632" t="s">
        <v>930</v>
      </c>
      <c r="K810" s="632" t="s">
        <v>931</v>
      </c>
      <c r="L810" s="633">
        <v>56.69</v>
      </c>
      <c r="M810" s="633">
        <v>113.38</v>
      </c>
      <c r="N810" s="632">
        <v>2</v>
      </c>
      <c r="O810" s="700">
        <v>1</v>
      </c>
      <c r="P810" s="633">
        <v>113.38</v>
      </c>
      <c r="Q810" s="656">
        <v>1</v>
      </c>
      <c r="R810" s="632">
        <v>2</v>
      </c>
      <c r="S810" s="656">
        <v>1</v>
      </c>
      <c r="T810" s="700">
        <v>1</v>
      </c>
      <c r="U810" s="682">
        <v>1</v>
      </c>
    </row>
    <row r="811" spans="1:21" ht="14.4" customHeight="1" x14ac:dyDescent="0.3">
      <c r="A811" s="631">
        <v>30</v>
      </c>
      <c r="B811" s="632" t="s">
        <v>533</v>
      </c>
      <c r="C811" s="632">
        <v>89301303</v>
      </c>
      <c r="D811" s="698" t="s">
        <v>3944</v>
      </c>
      <c r="E811" s="699" t="s">
        <v>3036</v>
      </c>
      <c r="F811" s="632" t="s">
        <v>3024</v>
      </c>
      <c r="G811" s="632" t="s">
        <v>3184</v>
      </c>
      <c r="H811" s="632" t="s">
        <v>2102</v>
      </c>
      <c r="I811" s="632" t="s">
        <v>2106</v>
      </c>
      <c r="J811" s="632" t="s">
        <v>2107</v>
      </c>
      <c r="K811" s="632" t="s">
        <v>2108</v>
      </c>
      <c r="L811" s="633">
        <v>14.6</v>
      </c>
      <c r="M811" s="633">
        <v>29.2</v>
      </c>
      <c r="N811" s="632">
        <v>2</v>
      </c>
      <c r="O811" s="700">
        <v>1</v>
      </c>
      <c r="P811" s="633"/>
      <c r="Q811" s="656">
        <v>0</v>
      </c>
      <c r="R811" s="632"/>
      <c r="S811" s="656">
        <v>0</v>
      </c>
      <c r="T811" s="700"/>
      <c r="U811" s="682">
        <v>0</v>
      </c>
    </row>
    <row r="812" spans="1:21" ht="14.4" customHeight="1" x14ac:dyDescent="0.3">
      <c r="A812" s="631">
        <v>30</v>
      </c>
      <c r="B812" s="632" t="s">
        <v>533</v>
      </c>
      <c r="C812" s="632">
        <v>89301303</v>
      </c>
      <c r="D812" s="698" t="s">
        <v>3944</v>
      </c>
      <c r="E812" s="699" t="s">
        <v>3036</v>
      </c>
      <c r="F812" s="632" t="s">
        <v>3024</v>
      </c>
      <c r="G812" s="632" t="s">
        <v>3184</v>
      </c>
      <c r="H812" s="632" t="s">
        <v>2102</v>
      </c>
      <c r="I812" s="632" t="s">
        <v>3422</v>
      </c>
      <c r="J812" s="632" t="s">
        <v>2107</v>
      </c>
      <c r="K812" s="632" t="s">
        <v>3423</v>
      </c>
      <c r="L812" s="633">
        <v>21.92</v>
      </c>
      <c r="M812" s="633">
        <v>131.52000000000001</v>
      </c>
      <c r="N812" s="632">
        <v>6</v>
      </c>
      <c r="O812" s="700">
        <v>1</v>
      </c>
      <c r="P812" s="633">
        <v>131.52000000000001</v>
      </c>
      <c r="Q812" s="656">
        <v>1</v>
      </c>
      <c r="R812" s="632">
        <v>6</v>
      </c>
      <c r="S812" s="656">
        <v>1</v>
      </c>
      <c r="T812" s="700">
        <v>1</v>
      </c>
      <c r="U812" s="682">
        <v>1</v>
      </c>
    </row>
    <row r="813" spans="1:21" ht="14.4" customHeight="1" x14ac:dyDescent="0.3">
      <c r="A813" s="631">
        <v>30</v>
      </c>
      <c r="B813" s="632" t="s">
        <v>533</v>
      </c>
      <c r="C813" s="632">
        <v>89301303</v>
      </c>
      <c r="D813" s="698" t="s">
        <v>3944</v>
      </c>
      <c r="E813" s="699" t="s">
        <v>3036</v>
      </c>
      <c r="F813" s="632" t="s">
        <v>3024</v>
      </c>
      <c r="G813" s="632" t="s">
        <v>3764</v>
      </c>
      <c r="H813" s="632" t="s">
        <v>534</v>
      </c>
      <c r="I813" s="632" t="s">
        <v>3903</v>
      </c>
      <c r="J813" s="632" t="s">
        <v>3904</v>
      </c>
      <c r="K813" s="632" t="s">
        <v>3905</v>
      </c>
      <c r="L813" s="633">
        <v>162.13</v>
      </c>
      <c r="M813" s="633">
        <v>162.13</v>
      </c>
      <c r="N813" s="632">
        <v>1</v>
      </c>
      <c r="O813" s="700">
        <v>1</v>
      </c>
      <c r="P813" s="633">
        <v>162.13</v>
      </c>
      <c r="Q813" s="656">
        <v>1</v>
      </c>
      <c r="R813" s="632">
        <v>1</v>
      </c>
      <c r="S813" s="656">
        <v>1</v>
      </c>
      <c r="T813" s="700">
        <v>1</v>
      </c>
      <c r="U813" s="682">
        <v>1</v>
      </c>
    </row>
    <row r="814" spans="1:21" ht="14.4" customHeight="1" x14ac:dyDescent="0.3">
      <c r="A814" s="631">
        <v>30</v>
      </c>
      <c r="B814" s="632" t="s">
        <v>533</v>
      </c>
      <c r="C814" s="632">
        <v>89301303</v>
      </c>
      <c r="D814" s="698" t="s">
        <v>3944</v>
      </c>
      <c r="E814" s="699" t="s">
        <v>3036</v>
      </c>
      <c r="F814" s="632" t="s">
        <v>3024</v>
      </c>
      <c r="G814" s="632" t="s">
        <v>3336</v>
      </c>
      <c r="H814" s="632" t="s">
        <v>534</v>
      </c>
      <c r="I814" s="632" t="s">
        <v>3906</v>
      </c>
      <c r="J814" s="632" t="s">
        <v>3907</v>
      </c>
      <c r="K814" s="632" t="s">
        <v>1120</v>
      </c>
      <c r="L814" s="633">
        <v>0</v>
      </c>
      <c r="M814" s="633">
        <v>0</v>
      </c>
      <c r="N814" s="632">
        <v>1</v>
      </c>
      <c r="O814" s="700">
        <v>0.5</v>
      </c>
      <c r="P814" s="633">
        <v>0</v>
      </c>
      <c r="Q814" s="656"/>
      <c r="R814" s="632">
        <v>1</v>
      </c>
      <c r="S814" s="656">
        <v>1</v>
      </c>
      <c r="T814" s="700">
        <v>0.5</v>
      </c>
      <c r="U814" s="682">
        <v>1</v>
      </c>
    </row>
    <row r="815" spans="1:21" ht="14.4" customHeight="1" x14ac:dyDescent="0.3">
      <c r="A815" s="631">
        <v>30</v>
      </c>
      <c r="B815" s="632" t="s">
        <v>533</v>
      </c>
      <c r="C815" s="632">
        <v>89301303</v>
      </c>
      <c r="D815" s="698" t="s">
        <v>3944</v>
      </c>
      <c r="E815" s="699" t="s">
        <v>3036</v>
      </c>
      <c r="F815" s="632" t="s">
        <v>3024</v>
      </c>
      <c r="G815" s="632" t="s">
        <v>3908</v>
      </c>
      <c r="H815" s="632" t="s">
        <v>534</v>
      </c>
      <c r="I815" s="632" t="s">
        <v>3909</v>
      </c>
      <c r="J815" s="632" t="s">
        <v>3910</v>
      </c>
      <c r="K815" s="632" t="s">
        <v>3911</v>
      </c>
      <c r="L815" s="633">
        <v>0</v>
      </c>
      <c r="M815" s="633">
        <v>0</v>
      </c>
      <c r="N815" s="632">
        <v>1</v>
      </c>
      <c r="O815" s="700">
        <v>1</v>
      </c>
      <c r="P815" s="633"/>
      <c r="Q815" s="656"/>
      <c r="R815" s="632"/>
      <c r="S815" s="656">
        <v>0</v>
      </c>
      <c r="T815" s="700"/>
      <c r="U815" s="682">
        <v>0</v>
      </c>
    </row>
    <row r="816" spans="1:21" ht="14.4" customHeight="1" x14ac:dyDescent="0.3">
      <c r="A816" s="631">
        <v>30</v>
      </c>
      <c r="B816" s="632" t="s">
        <v>533</v>
      </c>
      <c r="C816" s="632">
        <v>89301303</v>
      </c>
      <c r="D816" s="698" t="s">
        <v>3944</v>
      </c>
      <c r="E816" s="699" t="s">
        <v>3036</v>
      </c>
      <c r="F816" s="632" t="s">
        <v>3025</v>
      </c>
      <c r="G816" s="632" t="s">
        <v>3233</v>
      </c>
      <c r="H816" s="632" t="s">
        <v>534</v>
      </c>
      <c r="I816" s="632" t="s">
        <v>3786</v>
      </c>
      <c r="J816" s="632" t="s">
        <v>3235</v>
      </c>
      <c r="K816" s="632"/>
      <c r="L816" s="633">
        <v>0</v>
      </c>
      <c r="M816" s="633">
        <v>0</v>
      </c>
      <c r="N816" s="632">
        <v>3</v>
      </c>
      <c r="O816" s="700">
        <v>3</v>
      </c>
      <c r="P816" s="633">
        <v>0</v>
      </c>
      <c r="Q816" s="656"/>
      <c r="R816" s="632">
        <v>1</v>
      </c>
      <c r="S816" s="656">
        <v>0.33333333333333331</v>
      </c>
      <c r="T816" s="700">
        <v>1</v>
      </c>
      <c r="U816" s="682">
        <v>0.33333333333333331</v>
      </c>
    </row>
    <row r="817" spans="1:21" ht="14.4" customHeight="1" x14ac:dyDescent="0.3">
      <c r="A817" s="631">
        <v>30</v>
      </c>
      <c r="B817" s="632" t="s">
        <v>533</v>
      </c>
      <c r="C817" s="632">
        <v>89301303</v>
      </c>
      <c r="D817" s="698" t="s">
        <v>3944</v>
      </c>
      <c r="E817" s="699" t="s">
        <v>3036</v>
      </c>
      <c r="F817" s="632" t="s">
        <v>3026</v>
      </c>
      <c r="G817" s="632" t="s">
        <v>3787</v>
      </c>
      <c r="H817" s="632" t="s">
        <v>534</v>
      </c>
      <c r="I817" s="632" t="s">
        <v>3788</v>
      </c>
      <c r="J817" s="632" t="s">
        <v>3789</v>
      </c>
      <c r="K817" s="632" t="s">
        <v>3790</v>
      </c>
      <c r="L817" s="633">
        <v>410</v>
      </c>
      <c r="M817" s="633">
        <v>1230</v>
      </c>
      <c r="N817" s="632">
        <v>3</v>
      </c>
      <c r="O817" s="700">
        <v>3</v>
      </c>
      <c r="P817" s="633"/>
      <c r="Q817" s="656">
        <v>0</v>
      </c>
      <c r="R817" s="632"/>
      <c r="S817" s="656">
        <v>0</v>
      </c>
      <c r="T817" s="700"/>
      <c r="U817" s="682">
        <v>0</v>
      </c>
    </row>
    <row r="818" spans="1:21" ht="14.4" customHeight="1" x14ac:dyDescent="0.3">
      <c r="A818" s="631">
        <v>30</v>
      </c>
      <c r="B818" s="632" t="s">
        <v>533</v>
      </c>
      <c r="C818" s="632">
        <v>89301303</v>
      </c>
      <c r="D818" s="698" t="s">
        <v>3944</v>
      </c>
      <c r="E818" s="699" t="s">
        <v>3037</v>
      </c>
      <c r="F818" s="632" t="s">
        <v>3024</v>
      </c>
      <c r="G818" s="632" t="s">
        <v>3039</v>
      </c>
      <c r="H818" s="632" t="s">
        <v>534</v>
      </c>
      <c r="I818" s="632" t="s">
        <v>1234</v>
      </c>
      <c r="J818" s="632" t="s">
        <v>1235</v>
      </c>
      <c r="K818" s="632" t="s">
        <v>1236</v>
      </c>
      <c r="L818" s="633">
        <v>95.25</v>
      </c>
      <c r="M818" s="633">
        <v>95.25</v>
      </c>
      <c r="N818" s="632">
        <v>1</v>
      </c>
      <c r="O818" s="700">
        <v>0.5</v>
      </c>
      <c r="P818" s="633"/>
      <c r="Q818" s="656">
        <v>0</v>
      </c>
      <c r="R818" s="632"/>
      <c r="S818" s="656">
        <v>0</v>
      </c>
      <c r="T818" s="700"/>
      <c r="U818" s="682">
        <v>0</v>
      </c>
    </row>
    <row r="819" spans="1:21" ht="14.4" customHeight="1" x14ac:dyDescent="0.3">
      <c r="A819" s="631">
        <v>30</v>
      </c>
      <c r="B819" s="632" t="s">
        <v>533</v>
      </c>
      <c r="C819" s="632">
        <v>89301303</v>
      </c>
      <c r="D819" s="698" t="s">
        <v>3944</v>
      </c>
      <c r="E819" s="699" t="s">
        <v>3037</v>
      </c>
      <c r="F819" s="632" t="s">
        <v>3024</v>
      </c>
      <c r="G819" s="632" t="s">
        <v>3039</v>
      </c>
      <c r="H819" s="632" t="s">
        <v>534</v>
      </c>
      <c r="I819" s="632" t="s">
        <v>3912</v>
      </c>
      <c r="J819" s="632" t="s">
        <v>3042</v>
      </c>
      <c r="K819" s="632" t="s">
        <v>1236</v>
      </c>
      <c r="L819" s="633">
        <v>0</v>
      </c>
      <c r="M819" s="633">
        <v>0</v>
      </c>
      <c r="N819" s="632">
        <v>2</v>
      </c>
      <c r="O819" s="700">
        <v>0.5</v>
      </c>
      <c r="P819" s="633">
        <v>0</v>
      </c>
      <c r="Q819" s="656"/>
      <c r="R819" s="632">
        <v>2</v>
      </c>
      <c r="S819" s="656">
        <v>1</v>
      </c>
      <c r="T819" s="700">
        <v>0.5</v>
      </c>
      <c r="U819" s="682">
        <v>1</v>
      </c>
    </row>
    <row r="820" spans="1:21" ht="14.4" customHeight="1" x14ac:dyDescent="0.3">
      <c r="A820" s="631">
        <v>30</v>
      </c>
      <c r="B820" s="632" t="s">
        <v>533</v>
      </c>
      <c r="C820" s="632">
        <v>89301303</v>
      </c>
      <c r="D820" s="698" t="s">
        <v>3944</v>
      </c>
      <c r="E820" s="699" t="s">
        <v>3037</v>
      </c>
      <c r="F820" s="632" t="s">
        <v>3024</v>
      </c>
      <c r="G820" s="632" t="s">
        <v>3039</v>
      </c>
      <c r="H820" s="632" t="s">
        <v>534</v>
      </c>
      <c r="I820" s="632" t="s">
        <v>3913</v>
      </c>
      <c r="J820" s="632" t="s">
        <v>672</v>
      </c>
      <c r="K820" s="632" t="s">
        <v>3914</v>
      </c>
      <c r="L820" s="633">
        <v>285.75</v>
      </c>
      <c r="M820" s="633">
        <v>285.75</v>
      </c>
      <c r="N820" s="632">
        <v>1</v>
      </c>
      <c r="O820" s="700">
        <v>1</v>
      </c>
      <c r="P820" s="633"/>
      <c r="Q820" s="656">
        <v>0</v>
      </c>
      <c r="R820" s="632"/>
      <c r="S820" s="656">
        <v>0</v>
      </c>
      <c r="T820" s="700"/>
      <c r="U820" s="682">
        <v>0</v>
      </c>
    </row>
    <row r="821" spans="1:21" ht="14.4" customHeight="1" x14ac:dyDescent="0.3">
      <c r="A821" s="631">
        <v>30</v>
      </c>
      <c r="B821" s="632" t="s">
        <v>533</v>
      </c>
      <c r="C821" s="632">
        <v>89301303</v>
      </c>
      <c r="D821" s="698" t="s">
        <v>3944</v>
      </c>
      <c r="E821" s="699" t="s">
        <v>3037</v>
      </c>
      <c r="F821" s="632" t="s">
        <v>3024</v>
      </c>
      <c r="G821" s="632" t="s">
        <v>3046</v>
      </c>
      <c r="H821" s="632" t="s">
        <v>534</v>
      </c>
      <c r="I821" s="632" t="s">
        <v>3915</v>
      </c>
      <c r="J821" s="632" t="s">
        <v>1257</v>
      </c>
      <c r="K821" s="632" t="s">
        <v>3604</v>
      </c>
      <c r="L821" s="633">
        <v>0</v>
      </c>
      <c r="M821" s="633">
        <v>0</v>
      </c>
      <c r="N821" s="632">
        <v>2</v>
      </c>
      <c r="O821" s="700">
        <v>0.5</v>
      </c>
      <c r="P821" s="633"/>
      <c r="Q821" s="656"/>
      <c r="R821" s="632"/>
      <c r="S821" s="656">
        <v>0</v>
      </c>
      <c r="T821" s="700"/>
      <c r="U821" s="682">
        <v>0</v>
      </c>
    </row>
    <row r="822" spans="1:21" ht="14.4" customHeight="1" x14ac:dyDescent="0.3">
      <c r="A822" s="631">
        <v>30</v>
      </c>
      <c r="B822" s="632" t="s">
        <v>533</v>
      </c>
      <c r="C822" s="632">
        <v>89301303</v>
      </c>
      <c r="D822" s="698" t="s">
        <v>3944</v>
      </c>
      <c r="E822" s="699" t="s">
        <v>3037</v>
      </c>
      <c r="F822" s="632" t="s">
        <v>3024</v>
      </c>
      <c r="G822" s="632" t="s">
        <v>3046</v>
      </c>
      <c r="H822" s="632" t="s">
        <v>534</v>
      </c>
      <c r="I822" s="632" t="s">
        <v>3916</v>
      </c>
      <c r="J822" s="632" t="s">
        <v>3917</v>
      </c>
      <c r="K822" s="632" t="s">
        <v>3604</v>
      </c>
      <c r="L822" s="633">
        <v>182.76</v>
      </c>
      <c r="M822" s="633">
        <v>182.76</v>
      </c>
      <c r="N822" s="632">
        <v>1</v>
      </c>
      <c r="O822" s="700">
        <v>0.5</v>
      </c>
      <c r="P822" s="633">
        <v>182.76</v>
      </c>
      <c r="Q822" s="656">
        <v>1</v>
      </c>
      <c r="R822" s="632">
        <v>1</v>
      </c>
      <c r="S822" s="656">
        <v>1</v>
      </c>
      <c r="T822" s="700">
        <v>0.5</v>
      </c>
      <c r="U822" s="682">
        <v>1</v>
      </c>
    </row>
    <row r="823" spans="1:21" ht="14.4" customHeight="1" x14ac:dyDescent="0.3">
      <c r="A823" s="631">
        <v>30</v>
      </c>
      <c r="B823" s="632" t="s">
        <v>533</v>
      </c>
      <c r="C823" s="632">
        <v>89301303</v>
      </c>
      <c r="D823" s="698" t="s">
        <v>3944</v>
      </c>
      <c r="E823" s="699" t="s">
        <v>3037</v>
      </c>
      <c r="F823" s="632" t="s">
        <v>3024</v>
      </c>
      <c r="G823" s="632" t="s">
        <v>3608</v>
      </c>
      <c r="H823" s="632" t="s">
        <v>534</v>
      </c>
      <c r="I823" s="632" t="s">
        <v>1381</v>
      </c>
      <c r="J823" s="632" t="s">
        <v>1382</v>
      </c>
      <c r="K823" s="632" t="s">
        <v>3611</v>
      </c>
      <c r="L823" s="633">
        <v>317.26</v>
      </c>
      <c r="M823" s="633">
        <v>951.78</v>
      </c>
      <c r="N823" s="632">
        <v>3</v>
      </c>
      <c r="O823" s="700">
        <v>0.5</v>
      </c>
      <c r="P823" s="633">
        <v>951.78</v>
      </c>
      <c r="Q823" s="656">
        <v>1</v>
      </c>
      <c r="R823" s="632">
        <v>3</v>
      </c>
      <c r="S823" s="656">
        <v>1</v>
      </c>
      <c r="T823" s="700">
        <v>0.5</v>
      </c>
      <c r="U823" s="682">
        <v>1</v>
      </c>
    </row>
    <row r="824" spans="1:21" ht="14.4" customHeight="1" x14ac:dyDescent="0.3">
      <c r="A824" s="631">
        <v>30</v>
      </c>
      <c r="B824" s="632" t="s">
        <v>533</v>
      </c>
      <c r="C824" s="632">
        <v>89301303</v>
      </c>
      <c r="D824" s="698" t="s">
        <v>3944</v>
      </c>
      <c r="E824" s="699" t="s">
        <v>3037</v>
      </c>
      <c r="F824" s="632" t="s">
        <v>3024</v>
      </c>
      <c r="G824" s="632" t="s">
        <v>3918</v>
      </c>
      <c r="H824" s="632" t="s">
        <v>534</v>
      </c>
      <c r="I824" s="632" t="s">
        <v>3919</v>
      </c>
      <c r="J824" s="632" t="s">
        <v>3920</v>
      </c>
      <c r="K824" s="632" t="s">
        <v>1269</v>
      </c>
      <c r="L824" s="633">
        <v>123.4</v>
      </c>
      <c r="M824" s="633">
        <v>493.6</v>
      </c>
      <c r="N824" s="632">
        <v>4</v>
      </c>
      <c r="O824" s="700">
        <v>1.5</v>
      </c>
      <c r="P824" s="633">
        <v>493.6</v>
      </c>
      <c r="Q824" s="656">
        <v>1</v>
      </c>
      <c r="R824" s="632">
        <v>4</v>
      </c>
      <c r="S824" s="656">
        <v>1</v>
      </c>
      <c r="T824" s="700">
        <v>1.5</v>
      </c>
      <c r="U824" s="682">
        <v>1</v>
      </c>
    </row>
    <row r="825" spans="1:21" ht="14.4" customHeight="1" x14ac:dyDescent="0.3">
      <c r="A825" s="631">
        <v>30</v>
      </c>
      <c r="B825" s="632" t="s">
        <v>533</v>
      </c>
      <c r="C825" s="632">
        <v>89301303</v>
      </c>
      <c r="D825" s="698" t="s">
        <v>3944</v>
      </c>
      <c r="E825" s="699" t="s">
        <v>3037</v>
      </c>
      <c r="F825" s="632" t="s">
        <v>3024</v>
      </c>
      <c r="G825" s="632" t="s">
        <v>3050</v>
      </c>
      <c r="H825" s="632" t="s">
        <v>534</v>
      </c>
      <c r="I825" s="632" t="s">
        <v>3921</v>
      </c>
      <c r="J825" s="632" t="s">
        <v>2392</v>
      </c>
      <c r="K825" s="632" t="s">
        <v>2396</v>
      </c>
      <c r="L825" s="633">
        <v>0</v>
      </c>
      <c r="M825" s="633">
        <v>0</v>
      </c>
      <c r="N825" s="632">
        <v>1</v>
      </c>
      <c r="O825" s="700">
        <v>1</v>
      </c>
      <c r="P825" s="633"/>
      <c r="Q825" s="656"/>
      <c r="R825" s="632"/>
      <c r="S825" s="656">
        <v>0</v>
      </c>
      <c r="T825" s="700"/>
      <c r="U825" s="682">
        <v>0</v>
      </c>
    </row>
    <row r="826" spans="1:21" ht="14.4" customHeight="1" x14ac:dyDescent="0.3">
      <c r="A826" s="631">
        <v>30</v>
      </c>
      <c r="B826" s="632" t="s">
        <v>533</v>
      </c>
      <c r="C826" s="632">
        <v>89301303</v>
      </c>
      <c r="D826" s="698" t="s">
        <v>3944</v>
      </c>
      <c r="E826" s="699" t="s">
        <v>3037</v>
      </c>
      <c r="F826" s="632" t="s">
        <v>3024</v>
      </c>
      <c r="G826" s="632" t="s">
        <v>3050</v>
      </c>
      <c r="H826" s="632" t="s">
        <v>534</v>
      </c>
      <c r="I826" s="632" t="s">
        <v>3922</v>
      </c>
      <c r="J826" s="632" t="s">
        <v>2274</v>
      </c>
      <c r="K826" s="632" t="s">
        <v>3923</v>
      </c>
      <c r="L826" s="633">
        <v>0</v>
      </c>
      <c r="M826" s="633">
        <v>0</v>
      </c>
      <c r="N826" s="632">
        <v>1</v>
      </c>
      <c r="O826" s="700">
        <v>0.5</v>
      </c>
      <c r="P826" s="633"/>
      <c r="Q826" s="656"/>
      <c r="R826" s="632"/>
      <c r="S826" s="656">
        <v>0</v>
      </c>
      <c r="T826" s="700"/>
      <c r="U826" s="682">
        <v>0</v>
      </c>
    </row>
    <row r="827" spans="1:21" ht="14.4" customHeight="1" x14ac:dyDescent="0.3">
      <c r="A827" s="631">
        <v>30</v>
      </c>
      <c r="B827" s="632" t="s">
        <v>533</v>
      </c>
      <c r="C827" s="632">
        <v>89301303</v>
      </c>
      <c r="D827" s="698" t="s">
        <v>3944</v>
      </c>
      <c r="E827" s="699" t="s">
        <v>3037</v>
      </c>
      <c r="F827" s="632" t="s">
        <v>3024</v>
      </c>
      <c r="G827" s="632" t="s">
        <v>3050</v>
      </c>
      <c r="H827" s="632" t="s">
        <v>534</v>
      </c>
      <c r="I827" s="632" t="s">
        <v>3924</v>
      </c>
      <c r="J827" s="632" t="s">
        <v>2363</v>
      </c>
      <c r="K827" s="632" t="s">
        <v>3496</v>
      </c>
      <c r="L827" s="633">
        <v>0</v>
      </c>
      <c r="M827" s="633">
        <v>0</v>
      </c>
      <c r="N827" s="632">
        <v>1</v>
      </c>
      <c r="O827" s="700">
        <v>0.5</v>
      </c>
      <c r="P827" s="633"/>
      <c r="Q827" s="656"/>
      <c r="R827" s="632"/>
      <c r="S827" s="656">
        <v>0</v>
      </c>
      <c r="T827" s="700"/>
      <c r="U827" s="682">
        <v>0</v>
      </c>
    </row>
    <row r="828" spans="1:21" ht="14.4" customHeight="1" x14ac:dyDescent="0.3">
      <c r="A828" s="631">
        <v>30</v>
      </c>
      <c r="B828" s="632" t="s">
        <v>533</v>
      </c>
      <c r="C828" s="632">
        <v>89301303</v>
      </c>
      <c r="D828" s="698" t="s">
        <v>3944</v>
      </c>
      <c r="E828" s="699" t="s">
        <v>3037</v>
      </c>
      <c r="F828" s="632" t="s">
        <v>3024</v>
      </c>
      <c r="G828" s="632" t="s">
        <v>3050</v>
      </c>
      <c r="H828" s="632" t="s">
        <v>2102</v>
      </c>
      <c r="I828" s="632" t="s">
        <v>3925</v>
      </c>
      <c r="J828" s="632" t="s">
        <v>3899</v>
      </c>
      <c r="K828" s="632" t="s">
        <v>1020</v>
      </c>
      <c r="L828" s="633">
        <v>65.3</v>
      </c>
      <c r="M828" s="633">
        <v>65.3</v>
      </c>
      <c r="N828" s="632">
        <v>1</v>
      </c>
      <c r="O828" s="700">
        <v>0.5</v>
      </c>
      <c r="P828" s="633"/>
      <c r="Q828" s="656">
        <v>0</v>
      </c>
      <c r="R828" s="632"/>
      <c r="S828" s="656">
        <v>0</v>
      </c>
      <c r="T828" s="700"/>
      <c r="U828" s="682">
        <v>0</v>
      </c>
    </row>
    <row r="829" spans="1:21" ht="14.4" customHeight="1" x14ac:dyDescent="0.3">
      <c r="A829" s="631">
        <v>30</v>
      </c>
      <c r="B829" s="632" t="s">
        <v>533</v>
      </c>
      <c r="C829" s="632">
        <v>89301303</v>
      </c>
      <c r="D829" s="698" t="s">
        <v>3944</v>
      </c>
      <c r="E829" s="699" t="s">
        <v>3037</v>
      </c>
      <c r="F829" s="632" t="s">
        <v>3024</v>
      </c>
      <c r="G829" s="632" t="s">
        <v>3050</v>
      </c>
      <c r="H829" s="632" t="s">
        <v>2102</v>
      </c>
      <c r="I829" s="632" t="s">
        <v>3898</v>
      </c>
      <c r="J829" s="632" t="s">
        <v>3899</v>
      </c>
      <c r="K829" s="632" t="s">
        <v>2396</v>
      </c>
      <c r="L829" s="633">
        <v>195.89</v>
      </c>
      <c r="M829" s="633">
        <v>391.78</v>
      </c>
      <c r="N829" s="632">
        <v>2</v>
      </c>
      <c r="O829" s="700">
        <v>1</v>
      </c>
      <c r="P829" s="633">
        <v>195.89</v>
      </c>
      <c r="Q829" s="656">
        <v>0.5</v>
      </c>
      <c r="R829" s="632">
        <v>1</v>
      </c>
      <c r="S829" s="656">
        <v>0.5</v>
      </c>
      <c r="T829" s="700">
        <v>0.5</v>
      </c>
      <c r="U829" s="682">
        <v>0.5</v>
      </c>
    </row>
    <row r="830" spans="1:21" ht="14.4" customHeight="1" x14ac:dyDescent="0.3">
      <c r="A830" s="631">
        <v>30</v>
      </c>
      <c r="B830" s="632" t="s">
        <v>533</v>
      </c>
      <c r="C830" s="632">
        <v>89301303</v>
      </c>
      <c r="D830" s="698" t="s">
        <v>3944</v>
      </c>
      <c r="E830" s="699" t="s">
        <v>3037</v>
      </c>
      <c r="F830" s="632" t="s">
        <v>3024</v>
      </c>
      <c r="G830" s="632" t="s">
        <v>3050</v>
      </c>
      <c r="H830" s="632" t="s">
        <v>2102</v>
      </c>
      <c r="I830" s="632" t="s">
        <v>2266</v>
      </c>
      <c r="J830" s="632" t="s">
        <v>2392</v>
      </c>
      <c r="K830" s="632" t="s">
        <v>1020</v>
      </c>
      <c r="L830" s="633">
        <v>65.3</v>
      </c>
      <c r="M830" s="633">
        <v>195.89999999999998</v>
      </c>
      <c r="N830" s="632">
        <v>3</v>
      </c>
      <c r="O830" s="700">
        <v>1</v>
      </c>
      <c r="P830" s="633">
        <v>195.89999999999998</v>
      </c>
      <c r="Q830" s="656">
        <v>1</v>
      </c>
      <c r="R830" s="632">
        <v>3</v>
      </c>
      <c r="S830" s="656">
        <v>1</v>
      </c>
      <c r="T830" s="700">
        <v>1</v>
      </c>
      <c r="U830" s="682">
        <v>1</v>
      </c>
    </row>
    <row r="831" spans="1:21" ht="14.4" customHeight="1" x14ac:dyDescent="0.3">
      <c r="A831" s="631">
        <v>30</v>
      </c>
      <c r="B831" s="632" t="s">
        <v>533</v>
      </c>
      <c r="C831" s="632">
        <v>89301303</v>
      </c>
      <c r="D831" s="698" t="s">
        <v>3944</v>
      </c>
      <c r="E831" s="699" t="s">
        <v>3037</v>
      </c>
      <c r="F831" s="632" t="s">
        <v>3024</v>
      </c>
      <c r="G831" s="632" t="s">
        <v>3050</v>
      </c>
      <c r="H831" s="632" t="s">
        <v>2102</v>
      </c>
      <c r="I831" s="632" t="s">
        <v>2269</v>
      </c>
      <c r="J831" s="632" t="s">
        <v>2274</v>
      </c>
      <c r="K831" s="632" t="s">
        <v>1194</v>
      </c>
      <c r="L831" s="633">
        <v>130.59</v>
      </c>
      <c r="M831" s="633">
        <v>783.54</v>
      </c>
      <c r="N831" s="632">
        <v>6</v>
      </c>
      <c r="O831" s="700">
        <v>1</v>
      </c>
      <c r="P831" s="633">
        <v>783.54</v>
      </c>
      <c r="Q831" s="656">
        <v>1</v>
      </c>
      <c r="R831" s="632">
        <v>6</v>
      </c>
      <c r="S831" s="656">
        <v>1</v>
      </c>
      <c r="T831" s="700">
        <v>1</v>
      </c>
      <c r="U831" s="682">
        <v>1</v>
      </c>
    </row>
    <row r="832" spans="1:21" ht="14.4" customHeight="1" x14ac:dyDescent="0.3">
      <c r="A832" s="631">
        <v>30</v>
      </c>
      <c r="B832" s="632" t="s">
        <v>533</v>
      </c>
      <c r="C832" s="632">
        <v>89301303</v>
      </c>
      <c r="D832" s="698" t="s">
        <v>3944</v>
      </c>
      <c r="E832" s="699" t="s">
        <v>3037</v>
      </c>
      <c r="F832" s="632" t="s">
        <v>3024</v>
      </c>
      <c r="G832" s="632" t="s">
        <v>3050</v>
      </c>
      <c r="H832" s="632" t="s">
        <v>534</v>
      </c>
      <c r="I832" s="632" t="s">
        <v>3926</v>
      </c>
      <c r="J832" s="632" t="s">
        <v>2392</v>
      </c>
      <c r="K832" s="632" t="s">
        <v>2396</v>
      </c>
      <c r="L832" s="633">
        <v>0</v>
      </c>
      <c r="M832" s="633">
        <v>0</v>
      </c>
      <c r="N832" s="632">
        <v>2</v>
      </c>
      <c r="O832" s="700">
        <v>2</v>
      </c>
      <c r="P832" s="633">
        <v>0</v>
      </c>
      <c r="Q832" s="656"/>
      <c r="R832" s="632">
        <v>1</v>
      </c>
      <c r="S832" s="656">
        <v>0.5</v>
      </c>
      <c r="T832" s="700">
        <v>1</v>
      </c>
      <c r="U832" s="682">
        <v>0.5</v>
      </c>
    </row>
    <row r="833" spans="1:21" ht="14.4" customHeight="1" x14ac:dyDescent="0.3">
      <c r="A833" s="631">
        <v>30</v>
      </c>
      <c r="B833" s="632" t="s">
        <v>533</v>
      </c>
      <c r="C833" s="632">
        <v>89301303</v>
      </c>
      <c r="D833" s="698" t="s">
        <v>3944</v>
      </c>
      <c r="E833" s="699" t="s">
        <v>3037</v>
      </c>
      <c r="F833" s="632" t="s">
        <v>3024</v>
      </c>
      <c r="G833" s="632" t="s">
        <v>3068</v>
      </c>
      <c r="H833" s="632" t="s">
        <v>2102</v>
      </c>
      <c r="I833" s="632" t="s">
        <v>2395</v>
      </c>
      <c r="J833" s="632" t="s">
        <v>2114</v>
      </c>
      <c r="K833" s="632" t="s">
        <v>2396</v>
      </c>
      <c r="L833" s="633">
        <v>356.47</v>
      </c>
      <c r="M833" s="633">
        <v>356.47</v>
      </c>
      <c r="N833" s="632">
        <v>1</v>
      </c>
      <c r="O833" s="700">
        <v>0.5</v>
      </c>
      <c r="P833" s="633"/>
      <c r="Q833" s="656">
        <v>0</v>
      </c>
      <c r="R833" s="632"/>
      <c r="S833" s="656">
        <v>0</v>
      </c>
      <c r="T833" s="700"/>
      <c r="U833" s="682">
        <v>0</v>
      </c>
    </row>
    <row r="834" spans="1:21" ht="14.4" customHeight="1" x14ac:dyDescent="0.3">
      <c r="A834" s="631">
        <v>30</v>
      </c>
      <c r="B834" s="632" t="s">
        <v>533</v>
      </c>
      <c r="C834" s="632">
        <v>89301303</v>
      </c>
      <c r="D834" s="698" t="s">
        <v>3944</v>
      </c>
      <c r="E834" s="699" t="s">
        <v>3037</v>
      </c>
      <c r="F834" s="632" t="s">
        <v>3024</v>
      </c>
      <c r="G834" s="632" t="s">
        <v>3634</v>
      </c>
      <c r="H834" s="632" t="s">
        <v>534</v>
      </c>
      <c r="I834" s="632" t="s">
        <v>3927</v>
      </c>
      <c r="J834" s="632" t="s">
        <v>1680</v>
      </c>
      <c r="K834" s="632" t="s">
        <v>3928</v>
      </c>
      <c r="L834" s="633">
        <v>0</v>
      </c>
      <c r="M834" s="633">
        <v>0</v>
      </c>
      <c r="N834" s="632">
        <v>1</v>
      </c>
      <c r="O834" s="700">
        <v>0.5</v>
      </c>
      <c r="P834" s="633">
        <v>0</v>
      </c>
      <c r="Q834" s="656"/>
      <c r="R834" s="632">
        <v>1</v>
      </c>
      <c r="S834" s="656">
        <v>1</v>
      </c>
      <c r="T834" s="700">
        <v>0.5</v>
      </c>
      <c r="U834" s="682">
        <v>1</v>
      </c>
    </row>
    <row r="835" spans="1:21" ht="14.4" customHeight="1" x14ac:dyDescent="0.3">
      <c r="A835" s="631">
        <v>30</v>
      </c>
      <c r="B835" s="632" t="s">
        <v>533</v>
      </c>
      <c r="C835" s="632">
        <v>89301303</v>
      </c>
      <c r="D835" s="698" t="s">
        <v>3944</v>
      </c>
      <c r="E835" s="699" t="s">
        <v>3037</v>
      </c>
      <c r="F835" s="632" t="s">
        <v>3024</v>
      </c>
      <c r="G835" s="632" t="s">
        <v>3075</v>
      </c>
      <c r="H835" s="632" t="s">
        <v>534</v>
      </c>
      <c r="I835" s="632" t="s">
        <v>2083</v>
      </c>
      <c r="J835" s="632" t="s">
        <v>780</v>
      </c>
      <c r="K835" s="632" t="s">
        <v>2084</v>
      </c>
      <c r="L835" s="633">
        <v>230.59</v>
      </c>
      <c r="M835" s="633">
        <v>1383.54</v>
      </c>
      <c r="N835" s="632">
        <v>6</v>
      </c>
      <c r="O835" s="700">
        <v>2</v>
      </c>
      <c r="P835" s="633">
        <v>922.36</v>
      </c>
      <c r="Q835" s="656">
        <v>0.66666666666666674</v>
      </c>
      <c r="R835" s="632">
        <v>4</v>
      </c>
      <c r="S835" s="656">
        <v>0.66666666666666663</v>
      </c>
      <c r="T835" s="700">
        <v>1.5</v>
      </c>
      <c r="U835" s="682">
        <v>0.75</v>
      </c>
    </row>
    <row r="836" spans="1:21" ht="14.4" customHeight="1" x14ac:dyDescent="0.3">
      <c r="A836" s="631">
        <v>30</v>
      </c>
      <c r="B836" s="632" t="s">
        <v>533</v>
      </c>
      <c r="C836" s="632">
        <v>89301303</v>
      </c>
      <c r="D836" s="698" t="s">
        <v>3944</v>
      </c>
      <c r="E836" s="699" t="s">
        <v>3037</v>
      </c>
      <c r="F836" s="632" t="s">
        <v>3024</v>
      </c>
      <c r="G836" s="632" t="s">
        <v>3929</v>
      </c>
      <c r="H836" s="632" t="s">
        <v>534</v>
      </c>
      <c r="I836" s="632" t="s">
        <v>3930</v>
      </c>
      <c r="J836" s="632" t="s">
        <v>3931</v>
      </c>
      <c r="K836" s="632" t="s">
        <v>3932</v>
      </c>
      <c r="L836" s="633">
        <v>28.87</v>
      </c>
      <c r="M836" s="633">
        <v>635.14</v>
      </c>
      <c r="N836" s="632">
        <v>22</v>
      </c>
      <c r="O836" s="700">
        <v>3</v>
      </c>
      <c r="P836" s="633">
        <v>317.57</v>
      </c>
      <c r="Q836" s="656">
        <v>0.5</v>
      </c>
      <c r="R836" s="632">
        <v>11</v>
      </c>
      <c r="S836" s="656">
        <v>0.5</v>
      </c>
      <c r="T836" s="700">
        <v>1.5</v>
      </c>
      <c r="U836" s="682">
        <v>0.5</v>
      </c>
    </row>
    <row r="837" spans="1:21" ht="14.4" customHeight="1" x14ac:dyDescent="0.3">
      <c r="A837" s="631">
        <v>30</v>
      </c>
      <c r="B837" s="632" t="s">
        <v>533</v>
      </c>
      <c r="C837" s="632">
        <v>89301303</v>
      </c>
      <c r="D837" s="698" t="s">
        <v>3944</v>
      </c>
      <c r="E837" s="699" t="s">
        <v>3037</v>
      </c>
      <c r="F837" s="632" t="s">
        <v>3024</v>
      </c>
      <c r="G837" s="632" t="s">
        <v>3079</v>
      </c>
      <c r="H837" s="632" t="s">
        <v>534</v>
      </c>
      <c r="I837" s="632" t="s">
        <v>1149</v>
      </c>
      <c r="J837" s="632" t="s">
        <v>3086</v>
      </c>
      <c r="K837" s="632" t="s">
        <v>3087</v>
      </c>
      <c r="L837" s="633">
        <v>66.599999999999994</v>
      </c>
      <c r="M837" s="633">
        <v>199.79999999999998</v>
      </c>
      <c r="N837" s="632">
        <v>3</v>
      </c>
      <c r="O837" s="700">
        <v>0.5</v>
      </c>
      <c r="P837" s="633"/>
      <c r="Q837" s="656">
        <v>0</v>
      </c>
      <c r="R837" s="632"/>
      <c r="S837" s="656">
        <v>0</v>
      </c>
      <c r="T837" s="700"/>
      <c r="U837" s="682">
        <v>0</v>
      </c>
    </row>
    <row r="838" spans="1:21" ht="14.4" customHeight="1" x14ac:dyDescent="0.3">
      <c r="A838" s="631">
        <v>30</v>
      </c>
      <c r="B838" s="632" t="s">
        <v>533</v>
      </c>
      <c r="C838" s="632">
        <v>89301303</v>
      </c>
      <c r="D838" s="698" t="s">
        <v>3944</v>
      </c>
      <c r="E838" s="699" t="s">
        <v>3037</v>
      </c>
      <c r="F838" s="632" t="s">
        <v>3024</v>
      </c>
      <c r="G838" s="632" t="s">
        <v>3659</v>
      </c>
      <c r="H838" s="632" t="s">
        <v>534</v>
      </c>
      <c r="I838" s="632" t="s">
        <v>989</v>
      </c>
      <c r="J838" s="632" t="s">
        <v>3660</v>
      </c>
      <c r="K838" s="632" t="s">
        <v>3661</v>
      </c>
      <c r="L838" s="633">
        <v>110.63</v>
      </c>
      <c r="M838" s="633">
        <v>221.26</v>
      </c>
      <c r="N838" s="632">
        <v>2</v>
      </c>
      <c r="O838" s="700">
        <v>0.5</v>
      </c>
      <c r="P838" s="633">
        <v>221.26</v>
      </c>
      <c r="Q838" s="656">
        <v>1</v>
      </c>
      <c r="R838" s="632">
        <v>2</v>
      </c>
      <c r="S838" s="656">
        <v>1</v>
      </c>
      <c r="T838" s="700">
        <v>0.5</v>
      </c>
      <c r="U838" s="682">
        <v>1</v>
      </c>
    </row>
    <row r="839" spans="1:21" ht="14.4" customHeight="1" x14ac:dyDescent="0.3">
      <c r="A839" s="631">
        <v>30</v>
      </c>
      <c r="B839" s="632" t="s">
        <v>533</v>
      </c>
      <c r="C839" s="632">
        <v>89301303</v>
      </c>
      <c r="D839" s="698" t="s">
        <v>3944</v>
      </c>
      <c r="E839" s="699" t="s">
        <v>3037</v>
      </c>
      <c r="F839" s="632" t="s">
        <v>3024</v>
      </c>
      <c r="G839" s="632" t="s">
        <v>3089</v>
      </c>
      <c r="H839" s="632" t="s">
        <v>534</v>
      </c>
      <c r="I839" s="632" t="s">
        <v>1015</v>
      </c>
      <c r="J839" s="632" t="s">
        <v>1016</v>
      </c>
      <c r="K839" s="632" t="s">
        <v>3090</v>
      </c>
      <c r="L839" s="633">
        <v>163.9</v>
      </c>
      <c r="M839" s="633">
        <v>491.70000000000005</v>
      </c>
      <c r="N839" s="632">
        <v>3</v>
      </c>
      <c r="O839" s="700">
        <v>0.5</v>
      </c>
      <c r="P839" s="633"/>
      <c r="Q839" s="656">
        <v>0</v>
      </c>
      <c r="R839" s="632"/>
      <c r="S839" s="656">
        <v>0</v>
      </c>
      <c r="T839" s="700"/>
      <c r="U839" s="682">
        <v>0</v>
      </c>
    </row>
    <row r="840" spans="1:21" ht="14.4" customHeight="1" x14ac:dyDescent="0.3">
      <c r="A840" s="631">
        <v>30</v>
      </c>
      <c r="B840" s="632" t="s">
        <v>533</v>
      </c>
      <c r="C840" s="632">
        <v>89301303</v>
      </c>
      <c r="D840" s="698" t="s">
        <v>3944</v>
      </c>
      <c r="E840" s="699" t="s">
        <v>3037</v>
      </c>
      <c r="F840" s="632" t="s">
        <v>3024</v>
      </c>
      <c r="G840" s="632" t="s">
        <v>3099</v>
      </c>
      <c r="H840" s="632" t="s">
        <v>534</v>
      </c>
      <c r="I840" s="632" t="s">
        <v>1707</v>
      </c>
      <c r="J840" s="632" t="s">
        <v>1708</v>
      </c>
      <c r="K840" s="632" t="s">
        <v>1709</v>
      </c>
      <c r="L840" s="633">
        <v>23.72</v>
      </c>
      <c r="M840" s="633">
        <v>379.52</v>
      </c>
      <c r="N840" s="632">
        <v>16</v>
      </c>
      <c r="O840" s="700">
        <v>4.5</v>
      </c>
      <c r="P840" s="633">
        <v>166.04</v>
      </c>
      <c r="Q840" s="656">
        <v>0.4375</v>
      </c>
      <c r="R840" s="632">
        <v>7</v>
      </c>
      <c r="S840" s="656">
        <v>0.4375</v>
      </c>
      <c r="T840" s="700">
        <v>2</v>
      </c>
      <c r="U840" s="682">
        <v>0.44444444444444442</v>
      </c>
    </row>
    <row r="841" spans="1:21" ht="14.4" customHeight="1" x14ac:dyDescent="0.3">
      <c r="A841" s="631">
        <v>30</v>
      </c>
      <c r="B841" s="632" t="s">
        <v>533</v>
      </c>
      <c r="C841" s="632">
        <v>89301303</v>
      </c>
      <c r="D841" s="698" t="s">
        <v>3944</v>
      </c>
      <c r="E841" s="699" t="s">
        <v>3037</v>
      </c>
      <c r="F841" s="632" t="s">
        <v>3024</v>
      </c>
      <c r="G841" s="632" t="s">
        <v>3933</v>
      </c>
      <c r="H841" s="632" t="s">
        <v>534</v>
      </c>
      <c r="I841" s="632" t="s">
        <v>3934</v>
      </c>
      <c r="J841" s="632" t="s">
        <v>3935</v>
      </c>
      <c r="K841" s="632" t="s">
        <v>3340</v>
      </c>
      <c r="L841" s="633">
        <v>0</v>
      </c>
      <c r="M841" s="633">
        <v>0</v>
      </c>
      <c r="N841" s="632">
        <v>1</v>
      </c>
      <c r="O841" s="700">
        <v>1</v>
      </c>
      <c r="P841" s="633"/>
      <c r="Q841" s="656"/>
      <c r="R841" s="632"/>
      <c r="S841" s="656">
        <v>0</v>
      </c>
      <c r="T841" s="700"/>
      <c r="U841" s="682">
        <v>0</v>
      </c>
    </row>
    <row r="842" spans="1:21" ht="14.4" customHeight="1" x14ac:dyDescent="0.3">
      <c r="A842" s="631">
        <v>30</v>
      </c>
      <c r="B842" s="632" t="s">
        <v>533</v>
      </c>
      <c r="C842" s="632">
        <v>89301303</v>
      </c>
      <c r="D842" s="698" t="s">
        <v>3944</v>
      </c>
      <c r="E842" s="699" t="s">
        <v>3037</v>
      </c>
      <c r="F842" s="632" t="s">
        <v>3024</v>
      </c>
      <c r="G842" s="632" t="s">
        <v>3371</v>
      </c>
      <c r="H842" s="632" t="s">
        <v>2102</v>
      </c>
      <c r="I842" s="632" t="s">
        <v>2696</v>
      </c>
      <c r="J842" s="632" t="s">
        <v>2697</v>
      </c>
      <c r="K842" s="632" t="s">
        <v>2944</v>
      </c>
      <c r="L842" s="633">
        <v>175.19</v>
      </c>
      <c r="M842" s="633">
        <v>350.38</v>
      </c>
      <c r="N842" s="632">
        <v>2</v>
      </c>
      <c r="O842" s="700">
        <v>0.5</v>
      </c>
      <c r="P842" s="633">
        <v>350.38</v>
      </c>
      <c r="Q842" s="656">
        <v>1</v>
      </c>
      <c r="R842" s="632">
        <v>2</v>
      </c>
      <c r="S842" s="656">
        <v>1</v>
      </c>
      <c r="T842" s="700">
        <v>0.5</v>
      </c>
      <c r="U842" s="682">
        <v>1</v>
      </c>
    </row>
    <row r="843" spans="1:21" ht="14.4" customHeight="1" x14ac:dyDescent="0.3">
      <c r="A843" s="631">
        <v>30</v>
      </c>
      <c r="B843" s="632" t="s">
        <v>533</v>
      </c>
      <c r="C843" s="632">
        <v>89301303</v>
      </c>
      <c r="D843" s="698" t="s">
        <v>3944</v>
      </c>
      <c r="E843" s="699" t="s">
        <v>3037</v>
      </c>
      <c r="F843" s="632" t="s">
        <v>3024</v>
      </c>
      <c r="G843" s="632" t="s">
        <v>3371</v>
      </c>
      <c r="H843" s="632" t="s">
        <v>2102</v>
      </c>
      <c r="I843" s="632" t="s">
        <v>2672</v>
      </c>
      <c r="J843" s="632" t="s">
        <v>2673</v>
      </c>
      <c r="K843" s="632" t="s">
        <v>2945</v>
      </c>
      <c r="L843" s="633">
        <v>116.8</v>
      </c>
      <c r="M843" s="633">
        <v>233.6</v>
      </c>
      <c r="N843" s="632">
        <v>2</v>
      </c>
      <c r="O843" s="700">
        <v>0.5</v>
      </c>
      <c r="P843" s="633">
        <v>233.6</v>
      </c>
      <c r="Q843" s="656">
        <v>1</v>
      </c>
      <c r="R843" s="632">
        <v>2</v>
      </c>
      <c r="S843" s="656">
        <v>1</v>
      </c>
      <c r="T843" s="700">
        <v>0.5</v>
      </c>
      <c r="U843" s="682">
        <v>1</v>
      </c>
    </row>
    <row r="844" spans="1:21" ht="14.4" customHeight="1" x14ac:dyDescent="0.3">
      <c r="A844" s="631">
        <v>30</v>
      </c>
      <c r="B844" s="632" t="s">
        <v>533</v>
      </c>
      <c r="C844" s="632">
        <v>89301303</v>
      </c>
      <c r="D844" s="698" t="s">
        <v>3944</v>
      </c>
      <c r="E844" s="699" t="s">
        <v>3037</v>
      </c>
      <c r="F844" s="632" t="s">
        <v>3024</v>
      </c>
      <c r="G844" s="632" t="s">
        <v>3936</v>
      </c>
      <c r="H844" s="632" t="s">
        <v>534</v>
      </c>
      <c r="I844" s="632" t="s">
        <v>641</v>
      </c>
      <c r="J844" s="632" t="s">
        <v>3937</v>
      </c>
      <c r="K844" s="632" t="s">
        <v>3938</v>
      </c>
      <c r="L844" s="633">
        <v>41.83</v>
      </c>
      <c r="M844" s="633">
        <v>83.66</v>
      </c>
      <c r="N844" s="632">
        <v>2</v>
      </c>
      <c r="O844" s="700">
        <v>0.5</v>
      </c>
      <c r="P844" s="633">
        <v>83.66</v>
      </c>
      <c r="Q844" s="656">
        <v>1</v>
      </c>
      <c r="R844" s="632">
        <v>2</v>
      </c>
      <c r="S844" s="656">
        <v>1</v>
      </c>
      <c r="T844" s="700">
        <v>0.5</v>
      </c>
      <c r="U844" s="682">
        <v>1</v>
      </c>
    </row>
    <row r="845" spans="1:21" ht="14.4" customHeight="1" x14ac:dyDescent="0.3">
      <c r="A845" s="631">
        <v>30</v>
      </c>
      <c r="B845" s="632" t="s">
        <v>533</v>
      </c>
      <c r="C845" s="632">
        <v>89301303</v>
      </c>
      <c r="D845" s="698" t="s">
        <v>3944</v>
      </c>
      <c r="E845" s="699" t="s">
        <v>3037</v>
      </c>
      <c r="F845" s="632" t="s">
        <v>3024</v>
      </c>
      <c r="G845" s="632" t="s">
        <v>3382</v>
      </c>
      <c r="H845" s="632" t="s">
        <v>2102</v>
      </c>
      <c r="I845" s="632" t="s">
        <v>2141</v>
      </c>
      <c r="J845" s="632" t="s">
        <v>2858</v>
      </c>
      <c r="K845" s="632" t="s">
        <v>2859</v>
      </c>
      <c r="L845" s="633">
        <v>97.97</v>
      </c>
      <c r="M845" s="633">
        <v>293.90999999999997</v>
      </c>
      <c r="N845" s="632">
        <v>3</v>
      </c>
      <c r="O845" s="700">
        <v>0.5</v>
      </c>
      <c r="P845" s="633"/>
      <c r="Q845" s="656">
        <v>0</v>
      </c>
      <c r="R845" s="632"/>
      <c r="S845" s="656">
        <v>0</v>
      </c>
      <c r="T845" s="700"/>
      <c r="U845" s="682">
        <v>0</v>
      </c>
    </row>
    <row r="846" spans="1:21" ht="14.4" customHeight="1" x14ac:dyDescent="0.3">
      <c r="A846" s="631">
        <v>30</v>
      </c>
      <c r="B846" s="632" t="s">
        <v>533</v>
      </c>
      <c r="C846" s="632">
        <v>89301303</v>
      </c>
      <c r="D846" s="698" t="s">
        <v>3944</v>
      </c>
      <c r="E846" s="699" t="s">
        <v>3037</v>
      </c>
      <c r="F846" s="632" t="s">
        <v>3024</v>
      </c>
      <c r="G846" s="632" t="s">
        <v>3129</v>
      </c>
      <c r="H846" s="632" t="s">
        <v>534</v>
      </c>
      <c r="I846" s="632" t="s">
        <v>1658</v>
      </c>
      <c r="J846" s="632" t="s">
        <v>3130</v>
      </c>
      <c r="K846" s="632" t="s">
        <v>3131</v>
      </c>
      <c r="L846" s="633">
        <v>65.069999999999993</v>
      </c>
      <c r="M846" s="633">
        <v>130.13999999999999</v>
      </c>
      <c r="N846" s="632">
        <v>2</v>
      </c>
      <c r="O846" s="700">
        <v>1.5</v>
      </c>
      <c r="P846" s="633">
        <v>65.069999999999993</v>
      </c>
      <c r="Q846" s="656">
        <v>0.5</v>
      </c>
      <c r="R846" s="632">
        <v>1</v>
      </c>
      <c r="S846" s="656">
        <v>0.5</v>
      </c>
      <c r="T846" s="700">
        <v>0.5</v>
      </c>
      <c r="U846" s="682">
        <v>0.33333333333333331</v>
      </c>
    </row>
    <row r="847" spans="1:21" ht="14.4" customHeight="1" x14ac:dyDescent="0.3">
      <c r="A847" s="631">
        <v>30</v>
      </c>
      <c r="B847" s="632" t="s">
        <v>533</v>
      </c>
      <c r="C847" s="632">
        <v>89301303</v>
      </c>
      <c r="D847" s="698" t="s">
        <v>3944</v>
      </c>
      <c r="E847" s="699" t="s">
        <v>3037</v>
      </c>
      <c r="F847" s="632" t="s">
        <v>3024</v>
      </c>
      <c r="G847" s="632" t="s">
        <v>3287</v>
      </c>
      <c r="H847" s="632" t="s">
        <v>534</v>
      </c>
      <c r="I847" s="632" t="s">
        <v>992</v>
      </c>
      <c r="J847" s="632" t="s">
        <v>993</v>
      </c>
      <c r="K847" s="632" t="s">
        <v>3288</v>
      </c>
      <c r="L847" s="633">
        <v>242.93</v>
      </c>
      <c r="M847" s="633">
        <v>242.93</v>
      </c>
      <c r="N847" s="632">
        <v>1</v>
      </c>
      <c r="O847" s="700">
        <v>1</v>
      </c>
      <c r="P847" s="633">
        <v>242.93</v>
      </c>
      <c r="Q847" s="656">
        <v>1</v>
      </c>
      <c r="R847" s="632">
        <v>1</v>
      </c>
      <c r="S847" s="656">
        <v>1</v>
      </c>
      <c r="T847" s="700">
        <v>1</v>
      </c>
      <c r="U847" s="682">
        <v>1</v>
      </c>
    </row>
    <row r="848" spans="1:21" ht="14.4" customHeight="1" x14ac:dyDescent="0.3">
      <c r="A848" s="631">
        <v>30</v>
      </c>
      <c r="B848" s="632" t="s">
        <v>533</v>
      </c>
      <c r="C848" s="632">
        <v>89301303</v>
      </c>
      <c r="D848" s="698" t="s">
        <v>3944</v>
      </c>
      <c r="E848" s="699" t="s">
        <v>3037</v>
      </c>
      <c r="F848" s="632" t="s">
        <v>3024</v>
      </c>
      <c r="G848" s="632" t="s">
        <v>3403</v>
      </c>
      <c r="H848" s="632" t="s">
        <v>534</v>
      </c>
      <c r="I848" s="632" t="s">
        <v>783</v>
      </c>
      <c r="J848" s="632" t="s">
        <v>784</v>
      </c>
      <c r="K848" s="632" t="s">
        <v>3703</v>
      </c>
      <c r="L848" s="633">
        <v>391.83</v>
      </c>
      <c r="M848" s="633">
        <v>1959.1499999999999</v>
      </c>
      <c r="N848" s="632">
        <v>5</v>
      </c>
      <c r="O848" s="700">
        <v>1</v>
      </c>
      <c r="P848" s="633">
        <v>1959.1499999999999</v>
      </c>
      <c r="Q848" s="656">
        <v>1</v>
      </c>
      <c r="R848" s="632">
        <v>5</v>
      </c>
      <c r="S848" s="656">
        <v>1</v>
      </c>
      <c r="T848" s="700">
        <v>1</v>
      </c>
      <c r="U848" s="682">
        <v>1</v>
      </c>
    </row>
    <row r="849" spans="1:21" ht="14.4" customHeight="1" x14ac:dyDescent="0.3">
      <c r="A849" s="631">
        <v>30</v>
      </c>
      <c r="B849" s="632" t="s">
        <v>533</v>
      </c>
      <c r="C849" s="632">
        <v>89301303</v>
      </c>
      <c r="D849" s="698" t="s">
        <v>3944</v>
      </c>
      <c r="E849" s="699" t="s">
        <v>3037</v>
      </c>
      <c r="F849" s="632" t="s">
        <v>3024</v>
      </c>
      <c r="G849" s="632" t="s">
        <v>3168</v>
      </c>
      <c r="H849" s="632" t="s">
        <v>534</v>
      </c>
      <c r="I849" s="632" t="s">
        <v>3708</v>
      </c>
      <c r="J849" s="632" t="s">
        <v>3709</v>
      </c>
      <c r="K849" s="632" t="s">
        <v>3710</v>
      </c>
      <c r="L849" s="633">
        <v>51.69</v>
      </c>
      <c r="M849" s="633">
        <v>310.14</v>
      </c>
      <c r="N849" s="632">
        <v>6</v>
      </c>
      <c r="O849" s="700">
        <v>1</v>
      </c>
      <c r="P849" s="633"/>
      <c r="Q849" s="656">
        <v>0</v>
      </c>
      <c r="R849" s="632"/>
      <c r="S849" s="656">
        <v>0</v>
      </c>
      <c r="T849" s="700"/>
      <c r="U849" s="682">
        <v>0</v>
      </c>
    </row>
    <row r="850" spans="1:21" ht="14.4" customHeight="1" x14ac:dyDescent="0.3">
      <c r="A850" s="631">
        <v>30</v>
      </c>
      <c r="B850" s="632" t="s">
        <v>533</v>
      </c>
      <c r="C850" s="632">
        <v>89301303</v>
      </c>
      <c r="D850" s="698" t="s">
        <v>3944</v>
      </c>
      <c r="E850" s="699" t="s">
        <v>3037</v>
      </c>
      <c r="F850" s="632" t="s">
        <v>3024</v>
      </c>
      <c r="G850" s="632" t="s">
        <v>3169</v>
      </c>
      <c r="H850" s="632" t="s">
        <v>534</v>
      </c>
      <c r="I850" s="632" t="s">
        <v>3714</v>
      </c>
      <c r="J850" s="632" t="s">
        <v>3171</v>
      </c>
      <c r="K850" s="632" t="s">
        <v>828</v>
      </c>
      <c r="L850" s="633">
        <v>314.89999999999998</v>
      </c>
      <c r="M850" s="633">
        <v>1259.5999999999999</v>
      </c>
      <c r="N850" s="632">
        <v>4</v>
      </c>
      <c r="O850" s="700">
        <v>1</v>
      </c>
      <c r="P850" s="633">
        <v>629.79999999999995</v>
      </c>
      <c r="Q850" s="656">
        <v>0.5</v>
      </c>
      <c r="R850" s="632">
        <v>2</v>
      </c>
      <c r="S850" s="656">
        <v>0.5</v>
      </c>
      <c r="T850" s="700">
        <v>0.5</v>
      </c>
      <c r="U850" s="682">
        <v>0.5</v>
      </c>
    </row>
    <row r="851" spans="1:21" ht="14.4" customHeight="1" x14ac:dyDescent="0.3">
      <c r="A851" s="631">
        <v>30</v>
      </c>
      <c r="B851" s="632" t="s">
        <v>533</v>
      </c>
      <c r="C851" s="632">
        <v>89301303</v>
      </c>
      <c r="D851" s="698" t="s">
        <v>3944</v>
      </c>
      <c r="E851" s="699" t="s">
        <v>3037</v>
      </c>
      <c r="F851" s="632" t="s">
        <v>3024</v>
      </c>
      <c r="G851" s="632" t="s">
        <v>3173</v>
      </c>
      <c r="H851" s="632" t="s">
        <v>2102</v>
      </c>
      <c r="I851" s="632" t="s">
        <v>3939</v>
      </c>
      <c r="J851" s="632" t="s">
        <v>2104</v>
      </c>
      <c r="K851" s="632" t="s">
        <v>3940</v>
      </c>
      <c r="L851" s="633">
        <v>0</v>
      </c>
      <c r="M851" s="633">
        <v>0</v>
      </c>
      <c r="N851" s="632">
        <v>1</v>
      </c>
      <c r="O851" s="700">
        <v>0.5</v>
      </c>
      <c r="P851" s="633">
        <v>0</v>
      </c>
      <c r="Q851" s="656"/>
      <c r="R851" s="632">
        <v>1</v>
      </c>
      <c r="S851" s="656">
        <v>1</v>
      </c>
      <c r="T851" s="700">
        <v>0.5</v>
      </c>
      <c r="U851" s="682">
        <v>1</v>
      </c>
    </row>
    <row r="852" spans="1:21" ht="14.4" customHeight="1" x14ac:dyDescent="0.3">
      <c r="A852" s="631">
        <v>30</v>
      </c>
      <c r="B852" s="632" t="s">
        <v>533</v>
      </c>
      <c r="C852" s="632">
        <v>89301303</v>
      </c>
      <c r="D852" s="698" t="s">
        <v>3944</v>
      </c>
      <c r="E852" s="699" t="s">
        <v>3037</v>
      </c>
      <c r="F852" s="632" t="s">
        <v>3024</v>
      </c>
      <c r="G852" s="632" t="s">
        <v>3310</v>
      </c>
      <c r="H852" s="632" t="s">
        <v>534</v>
      </c>
      <c r="I852" s="632" t="s">
        <v>1683</v>
      </c>
      <c r="J852" s="632" t="s">
        <v>1684</v>
      </c>
      <c r="K852" s="632" t="s">
        <v>1396</v>
      </c>
      <c r="L852" s="633">
        <v>610.14</v>
      </c>
      <c r="M852" s="633">
        <v>1220.28</v>
      </c>
      <c r="N852" s="632">
        <v>2</v>
      </c>
      <c r="O852" s="700">
        <v>1</v>
      </c>
      <c r="P852" s="633"/>
      <c r="Q852" s="656">
        <v>0</v>
      </c>
      <c r="R852" s="632"/>
      <c r="S852" s="656">
        <v>0</v>
      </c>
      <c r="T852" s="700"/>
      <c r="U852" s="682">
        <v>0</v>
      </c>
    </row>
    <row r="853" spans="1:21" ht="14.4" customHeight="1" x14ac:dyDescent="0.3">
      <c r="A853" s="631">
        <v>30</v>
      </c>
      <c r="B853" s="632" t="s">
        <v>533</v>
      </c>
      <c r="C853" s="632">
        <v>89301303</v>
      </c>
      <c r="D853" s="698" t="s">
        <v>3944</v>
      </c>
      <c r="E853" s="699" t="s">
        <v>3037</v>
      </c>
      <c r="F853" s="632" t="s">
        <v>3024</v>
      </c>
      <c r="G853" s="632" t="s">
        <v>3418</v>
      </c>
      <c r="H853" s="632" t="s">
        <v>534</v>
      </c>
      <c r="I853" s="632" t="s">
        <v>618</v>
      </c>
      <c r="J853" s="632" t="s">
        <v>3419</v>
      </c>
      <c r="K853" s="632" t="s">
        <v>3420</v>
      </c>
      <c r="L853" s="633">
        <v>22.88</v>
      </c>
      <c r="M853" s="633">
        <v>45.76</v>
      </c>
      <c r="N853" s="632">
        <v>2</v>
      </c>
      <c r="O853" s="700">
        <v>0.5</v>
      </c>
      <c r="P853" s="633"/>
      <c r="Q853" s="656">
        <v>0</v>
      </c>
      <c r="R853" s="632"/>
      <c r="S853" s="656">
        <v>0</v>
      </c>
      <c r="T853" s="700"/>
      <c r="U853" s="682">
        <v>0</v>
      </c>
    </row>
    <row r="854" spans="1:21" ht="14.4" customHeight="1" x14ac:dyDescent="0.3">
      <c r="A854" s="631">
        <v>30</v>
      </c>
      <c r="B854" s="632" t="s">
        <v>533</v>
      </c>
      <c r="C854" s="632">
        <v>89301303</v>
      </c>
      <c r="D854" s="698" t="s">
        <v>3944</v>
      </c>
      <c r="E854" s="699" t="s">
        <v>3037</v>
      </c>
      <c r="F854" s="632" t="s">
        <v>3024</v>
      </c>
      <c r="G854" s="632" t="s">
        <v>3421</v>
      </c>
      <c r="H854" s="632" t="s">
        <v>2102</v>
      </c>
      <c r="I854" s="632" t="s">
        <v>2451</v>
      </c>
      <c r="J854" s="632" t="s">
        <v>2240</v>
      </c>
      <c r="K854" s="632" t="s">
        <v>2452</v>
      </c>
      <c r="L854" s="633">
        <v>140.03</v>
      </c>
      <c r="M854" s="633">
        <v>280.06</v>
      </c>
      <c r="N854" s="632">
        <v>2</v>
      </c>
      <c r="O854" s="700">
        <v>0.5</v>
      </c>
      <c r="P854" s="633">
        <v>280.06</v>
      </c>
      <c r="Q854" s="656">
        <v>1</v>
      </c>
      <c r="R854" s="632">
        <v>2</v>
      </c>
      <c r="S854" s="656">
        <v>1</v>
      </c>
      <c r="T854" s="700">
        <v>0.5</v>
      </c>
      <c r="U854" s="682">
        <v>1</v>
      </c>
    </row>
    <row r="855" spans="1:21" ht="14.4" customHeight="1" x14ac:dyDescent="0.3">
      <c r="A855" s="631">
        <v>30</v>
      </c>
      <c r="B855" s="632" t="s">
        <v>533</v>
      </c>
      <c r="C855" s="632">
        <v>89301303</v>
      </c>
      <c r="D855" s="698" t="s">
        <v>3944</v>
      </c>
      <c r="E855" s="699" t="s">
        <v>3037</v>
      </c>
      <c r="F855" s="632" t="s">
        <v>3024</v>
      </c>
      <c r="G855" s="632" t="s">
        <v>3184</v>
      </c>
      <c r="H855" s="632" t="s">
        <v>534</v>
      </c>
      <c r="I855" s="632" t="s">
        <v>3941</v>
      </c>
      <c r="J855" s="632" t="s">
        <v>3942</v>
      </c>
      <c r="K855" s="632" t="s">
        <v>3604</v>
      </c>
      <c r="L855" s="633">
        <v>202.25</v>
      </c>
      <c r="M855" s="633">
        <v>202.25</v>
      </c>
      <c r="N855" s="632">
        <v>1</v>
      </c>
      <c r="O855" s="700">
        <v>0.5</v>
      </c>
      <c r="P855" s="633"/>
      <c r="Q855" s="656">
        <v>0</v>
      </c>
      <c r="R855" s="632"/>
      <c r="S855" s="656">
        <v>0</v>
      </c>
      <c r="T855" s="700"/>
      <c r="U855" s="682">
        <v>0</v>
      </c>
    </row>
    <row r="856" spans="1:21" ht="14.4" customHeight="1" x14ac:dyDescent="0.3">
      <c r="A856" s="631">
        <v>30</v>
      </c>
      <c r="B856" s="632" t="s">
        <v>533</v>
      </c>
      <c r="C856" s="632">
        <v>89301303</v>
      </c>
      <c r="D856" s="698" t="s">
        <v>3944</v>
      </c>
      <c r="E856" s="699" t="s">
        <v>3037</v>
      </c>
      <c r="F856" s="632" t="s">
        <v>3024</v>
      </c>
      <c r="G856" s="632" t="s">
        <v>3192</v>
      </c>
      <c r="H856" s="632" t="s">
        <v>534</v>
      </c>
      <c r="I856" s="632" t="s">
        <v>819</v>
      </c>
      <c r="J856" s="632" t="s">
        <v>820</v>
      </c>
      <c r="K856" s="632" t="s">
        <v>3828</v>
      </c>
      <c r="L856" s="633">
        <v>116.52</v>
      </c>
      <c r="M856" s="633">
        <v>1165.2</v>
      </c>
      <c r="N856" s="632">
        <v>10</v>
      </c>
      <c r="O856" s="700">
        <v>3.5</v>
      </c>
      <c r="P856" s="633">
        <v>466.08</v>
      </c>
      <c r="Q856" s="656">
        <v>0.39999999999999997</v>
      </c>
      <c r="R856" s="632">
        <v>4</v>
      </c>
      <c r="S856" s="656">
        <v>0.4</v>
      </c>
      <c r="T856" s="700">
        <v>1.5</v>
      </c>
      <c r="U856" s="682">
        <v>0.42857142857142855</v>
      </c>
    </row>
    <row r="857" spans="1:21" ht="14.4" customHeight="1" x14ac:dyDescent="0.3">
      <c r="A857" s="631">
        <v>30</v>
      </c>
      <c r="B857" s="632" t="s">
        <v>533</v>
      </c>
      <c r="C857" s="632">
        <v>89301303</v>
      </c>
      <c r="D857" s="698" t="s">
        <v>3944</v>
      </c>
      <c r="E857" s="699" t="s">
        <v>3037</v>
      </c>
      <c r="F857" s="632" t="s">
        <v>3024</v>
      </c>
      <c r="G857" s="632" t="s">
        <v>3320</v>
      </c>
      <c r="H857" s="632" t="s">
        <v>534</v>
      </c>
      <c r="I857" s="632" t="s">
        <v>744</v>
      </c>
      <c r="J857" s="632" t="s">
        <v>3741</v>
      </c>
      <c r="K857" s="632" t="s">
        <v>3743</v>
      </c>
      <c r="L857" s="633">
        <v>105.46</v>
      </c>
      <c r="M857" s="633">
        <v>316.38</v>
      </c>
      <c r="N857" s="632">
        <v>3</v>
      </c>
      <c r="O857" s="700">
        <v>2</v>
      </c>
      <c r="P857" s="633">
        <v>210.92</v>
      </c>
      <c r="Q857" s="656">
        <v>0.66666666666666663</v>
      </c>
      <c r="R857" s="632">
        <v>2</v>
      </c>
      <c r="S857" s="656">
        <v>0.66666666666666663</v>
      </c>
      <c r="T857" s="700">
        <v>1</v>
      </c>
      <c r="U857" s="682">
        <v>0.5</v>
      </c>
    </row>
    <row r="858" spans="1:21" ht="14.4" customHeight="1" x14ac:dyDescent="0.3">
      <c r="A858" s="631">
        <v>30</v>
      </c>
      <c r="B858" s="632" t="s">
        <v>533</v>
      </c>
      <c r="C858" s="632">
        <v>89301303</v>
      </c>
      <c r="D858" s="698" t="s">
        <v>3944</v>
      </c>
      <c r="E858" s="699" t="s">
        <v>3037</v>
      </c>
      <c r="F858" s="632" t="s">
        <v>3024</v>
      </c>
      <c r="G858" s="632" t="s">
        <v>3221</v>
      </c>
      <c r="H858" s="632" t="s">
        <v>534</v>
      </c>
      <c r="I858" s="632" t="s">
        <v>1394</v>
      </c>
      <c r="J858" s="632" t="s">
        <v>1395</v>
      </c>
      <c r="K858" s="632" t="s">
        <v>1396</v>
      </c>
      <c r="L858" s="633">
        <v>286.63</v>
      </c>
      <c r="M858" s="633">
        <v>573.26</v>
      </c>
      <c r="N858" s="632">
        <v>2</v>
      </c>
      <c r="O858" s="700">
        <v>0.5</v>
      </c>
      <c r="P858" s="633">
        <v>573.26</v>
      </c>
      <c r="Q858" s="656">
        <v>1</v>
      </c>
      <c r="R858" s="632">
        <v>2</v>
      </c>
      <c r="S858" s="656">
        <v>1</v>
      </c>
      <c r="T858" s="700">
        <v>0.5</v>
      </c>
      <c r="U858" s="682">
        <v>1</v>
      </c>
    </row>
    <row r="859" spans="1:21" ht="14.4" customHeight="1" x14ac:dyDescent="0.3">
      <c r="A859" s="631">
        <v>30</v>
      </c>
      <c r="B859" s="632" t="s">
        <v>533</v>
      </c>
      <c r="C859" s="632">
        <v>89301303</v>
      </c>
      <c r="D859" s="698" t="s">
        <v>3944</v>
      </c>
      <c r="E859" s="699" t="s">
        <v>3037</v>
      </c>
      <c r="F859" s="632" t="s">
        <v>3024</v>
      </c>
      <c r="G859" s="632" t="s">
        <v>3221</v>
      </c>
      <c r="H859" s="632" t="s">
        <v>534</v>
      </c>
      <c r="I859" s="632" t="s">
        <v>3585</v>
      </c>
      <c r="J859" s="632" t="s">
        <v>1276</v>
      </c>
      <c r="K859" s="632" t="s">
        <v>781</v>
      </c>
      <c r="L859" s="633">
        <v>0</v>
      </c>
      <c r="M859" s="633">
        <v>0</v>
      </c>
      <c r="N859" s="632">
        <v>2</v>
      </c>
      <c r="O859" s="700">
        <v>0.5</v>
      </c>
      <c r="P859" s="633"/>
      <c r="Q859" s="656"/>
      <c r="R859" s="632"/>
      <c r="S859" s="656">
        <v>0</v>
      </c>
      <c r="T859" s="700"/>
      <c r="U859" s="682">
        <v>0</v>
      </c>
    </row>
    <row r="860" spans="1:21" ht="14.4" customHeight="1" x14ac:dyDescent="0.3">
      <c r="A860" s="631">
        <v>30</v>
      </c>
      <c r="B860" s="632" t="s">
        <v>533</v>
      </c>
      <c r="C860" s="632">
        <v>89301303</v>
      </c>
      <c r="D860" s="698" t="s">
        <v>3944</v>
      </c>
      <c r="E860" s="699" t="s">
        <v>3037</v>
      </c>
      <c r="F860" s="632" t="s">
        <v>3024</v>
      </c>
      <c r="G860" s="632" t="s">
        <v>3232</v>
      </c>
      <c r="H860" s="632" t="s">
        <v>2102</v>
      </c>
      <c r="I860" s="632" t="s">
        <v>2277</v>
      </c>
      <c r="J860" s="632" t="s">
        <v>2874</v>
      </c>
      <c r="K860" s="632" t="s">
        <v>1258</v>
      </c>
      <c r="L860" s="633">
        <v>193.14</v>
      </c>
      <c r="M860" s="633">
        <v>193.14</v>
      </c>
      <c r="N860" s="632">
        <v>1</v>
      </c>
      <c r="O860" s="700">
        <v>0.5</v>
      </c>
      <c r="P860" s="633"/>
      <c r="Q860" s="656">
        <v>0</v>
      </c>
      <c r="R860" s="632"/>
      <c r="S860" s="656">
        <v>0</v>
      </c>
      <c r="T860" s="700"/>
      <c r="U860" s="682">
        <v>0</v>
      </c>
    </row>
    <row r="861" spans="1:21" ht="14.4" customHeight="1" x14ac:dyDescent="0.3">
      <c r="A861" s="631">
        <v>30</v>
      </c>
      <c r="B861" s="632" t="s">
        <v>533</v>
      </c>
      <c r="C861" s="632">
        <v>89301303</v>
      </c>
      <c r="D861" s="698" t="s">
        <v>3944</v>
      </c>
      <c r="E861" s="699" t="s">
        <v>3037</v>
      </c>
      <c r="F861" s="632" t="s">
        <v>3025</v>
      </c>
      <c r="G861" s="632" t="s">
        <v>3233</v>
      </c>
      <c r="H861" s="632" t="s">
        <v>534</v>
      </c>
      <c r="I861" s="632" t="s">
        <v>3234</v>
      </c>
      <c r="J861" s="632" t="s">
        <v>3235</v>
      </c>
      <c r="K861" s="632"/>
      <c r="L861" s="633">
        <v>0</v>
      </c>
      <c r="M861" s="633">
        <v>0</v>
      </c>
      <c r="N861" s="632">
        <v>2</v>
      </c>
      <c r="O861" s="700">
        <v>2</v>
      </c>
      <c r="P861" s="633">
        <v>0</v>
      </c>
      <c r="Q861" s="656"/>
      <c r="R861" s="632">
        <v>1</v>
      </c>
      <c r="S861" s="656">
        <v>0.5</v>
      </c>
      <c r="T861" s="700">
        <v>1</v>
      </c>
      <c r="U861" s="682">
        <v>0.5</v>
      </c>
    </row>
    <row r="862" spans="1:21" ht="14.4" customHeight="1" thickBot="1" x14ac:dyDescent="0.35">
      <c r="A862" s="637">
        <v>30</v>
      </c>
      <c r="B862" s="638" t="s">
        <v>533</v>
      </c>
      <c r="C862" s="638">
        <v>89301303</v>
      </c>
      <c r="D862" s="701" t="s">
        <v>3944</v>
      </c>
      <c r="E862" s="702" t="s">
        <v>3037</v>
      </c>
      <c r="F862" s="638" t="s">
        <v>3025</v>
      </c>
      <c r="G862" s="638" t="s">
        <v>3233</v>
      </c>
      <c r="H862" s="638" t="s">
        <v>534</v>
      </c>
      <c r="I862" s="638" t="s">
        <v>3786</v>
      </c>
      <c r="J862" s="638" t="s">
        <v>3235</v>
      </c>
      <c r="K862" s="638"/>
      <c r="L862" s="639">
        <v>0</v>
      </c>
      <c r="M862" s="639">
        <v>0</v>
      </c>
      <c r="N862" s="638">
        <v>12</v>
      </c>
      <c r="O862" s="703">
        <v>12</v>
      </c>
      <c r="P862" s="639">
        <v>0</v>
      </c>
      <c r="Q862" s="649"/>
      <c r="R862" s="638">
        <v>9</v>
      </c>
      <c r="S862" s="649">
        <v>0.75</v>
      </c>
      <c r="T862" s="703">
        <v>9</v>
      </c>
      <c r="U862" s="683">
        <v>0.75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82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7" customWidth="1"/>
    <col min="2" max="2" width="10" style="340" customWidth="1"/>
    <col min="3" max="3" width="5.5546875" style="343" customWidth="1"/>
    <col min="4" max="4" width="10" style="340" customWidth="1"/>
    <col min="5" max="5" width="5.5546875" style="343" customWidth="1"/>
    <col min="6" max="6" width="10" style="340" customWidth="1"/>
    <col min="7" max="7" width="8.88671875" style="257" customWidth="1"/>
    <col min="8" max="16384" width="8.88671875" style="257"/>
  </cols>
  <sheetData>
    <row r="1" spans="1:6" ht="37.799999999999997" customHeight="1" thickBot="1" x14ac:dyDescent="0.4">
      <c r="A1" s="495" t="s">
        <v>3946</v>
      </c>
      <c r="B1" s="496"/>
      <c r="C1" s="496"/>
      <c r="D1" s="496"/>
      <c r="E1" s="496"/>
      <c r="F1" s="496"/>
    </row>
    <row r="2" spans="1:6" ht="14.4" customHeight="1" thickBot="1" x14ac:dyDescent="0.35">
      <c r="A2" s="386" t="s">
        <v>321</v>
      </c>
      <c r="B2" s="67"/>
      <c r="C2" s="68"/>
      <c r="D2" s="69"/>
      <c r="E2" s="68"/>
      <c r="F2" s="69"/>
    </row>
    <row r="3" spans="1:6" ht="14.4" customHeight="1" thickBot="1" x14ac:dyDescent="0.35">
      <c r="A3" s="212"/>
      <c r="B3" s="497" t="s">
        <v>162</v>
      </c>
      <c r="C3" s="498"/>
      <c r="D3" s="499" t="s">
        <v>161</v>
      </c>
      <c r="E3" s="498"/>
      <c r="F3" s="105" t="s">
        <v>3</v>
      </c>
    </row>
    <row r="4" spans="1:6" ht="14.4" customHeight="1" thickBot="1" x14ac:dyDescent="0.35">
      <c r="A4" s="643" t="s">
        <v>236</v>
      </c>
      <c r="B4" s="644" t="s">
        <v>14</v>
      </c>
      <c r="C4" s="645" t="s">
        <v>2</v>
      </c>
      <c r="D4" s="644" t="s">
        <v>14</v>
      </c>
      <c r="E4" s="645" t="s">
        <v>2</v>
      </c>
      <c r="F4" s="646" t="s">
        <v>14</v>
      </c>
    </row>
    <row r="5" spans="1:6" ht="14.4" customHeight="1" x14ac:dyDescent="0.3">
      <c r="A5" s="660" t="s">
        <v>3031</v>
      </c>
      <c r="B5" s="629">
        <v>2063.66</v>
      </c>
      <c r="C5" s="648">
        <v>9.9296199225612281E-2</v>
      </c>
      <c r="D5" s="629">
        <v>18719.209999999992</v>
      </c>
      <c r="E5" s="648">
        <v>0.90070380077438772</v>
      </c>
      <c r="F5" s="630">
        <v>20782.869999999992</v>
      </c>
    </row>
    <row r="6" spans="1:6" ht="14.4" customHeight="1" x14ac:dyDescent="0.3">
      <c r="A6" s="661" t="s">
        <v>3033</v>
      </c>
      <c r="B6" s="635">
        <v>831.15</v>
      </c>
      <c r="C6" s="656">
        <v>4.0866689481012956E-2</v>
      </c>
      <c r="D6" s="635">
        <v>19506.929999999997</v>
      </c>
      <c r="E6" s="656">
        <v>0.95913331051898698</v>
      </c>
      <c r="F6" s="636">
        <v>20338.079999999998</v>
      </c>
    </row>
    <row r="7" spans="1:6" ht="14.4" customHeight="1" x14ac:dyDescent="0.3">
      <c r="A7" s="661" t="s">
        <v>3035</v>
      </c>
      <c r="B7" s="635">
        <v>828.54</v>
      </c>
      <c r="C7" s="656">
        <v>2.7291637501544043E-2</v>
      </c>
      <c r="D7" s="635">
        <v>29530.209999999992</v>
      </c>
      <c r="E7" s="656">
        <v>0.97270836249845594</v>
      </c>
      <c r="F7" s="636">
        <v>30358.749999999993</v>
      </c>
    </row>
    <row r="8" spans="1:6" ht="14.4" customHeight="1" x14ac:dyDescent="0.3">
      <c r="A8" s="661" t="s">
        <v>3037</v>
      </c>
      <c r="B8" s="635">
        <v>695.15</v>
      </c>
      <c r="C8" s="656">
        <v>0.17668154368556963</v>
      </c>
      <c r="D8" s="635">
        <v>3239.33</v>
      </c>
      <c r="E8" s="656">
        <v>0.82331845631443035</v>
      </c>
      <c r="F8" s="636">
        <v>3934.48</v>
      </c>
    </row>
    <row r="9" spans="1:6" ht="14.4" customHeight="1" x14ac:dyDescent="0.3">
      <c r="A9" s="661" t="s">
        <v>3032</v>
      </c>
      <c r="B9" s="635">
        <v>524.72</v>
      </c>
      <c r="C9" s="656">
        <v>2.3635524997657715E-2</v>
      </c>
      <c r="D9" s="635">
        <v>21675.759999999995</v>
      </c>
      <c r="E9" s="656">
        <v>0.97636447500234225</v>
      </c>
      <c r="F9" s="636">
        <v>22200.479999999996</v>
      </c>
    </row>
    <row r="10" spans="1:6" ht="14.4" customHeight="1" x14ac:dyDescent="0.3">
      <c r="A10" s="661" t="s">
        <v>3036</v>
      </c>
      <c r="B10" s="635">
        <v>240.75</v>
      </c>
      <c r="C10" s="656">
        <v>1.6732624134177924E-2</v>
      </c>
      <c r="D10" s="635">
        <v>14147.31</v>
      </c>
      <c r="E10" s="656">
        <v>0.98326737586582202</v>
      </c>
      <c r="F10" s="636">
        <v>14388.06</v>
      </c>
    </row>
    <row r="11" spans="1:6" ht="14.4" customHeight="1" x14ac:dyDescent="0.3">
      <c r="A11" s="661" t="s">
        <v>3038</v>
      </c>
      <c r="B11" s="635"/>
      <c r="C11" s="656">
        <v>0</v>
      </c>
      <c r="D11" s="635">
        <v>831.2</v>
      </c>
      <c r="E11" s="656">
        <v>1</v>
      </c>
      <c r="F11" s="636">
        <v>831.2</v>
      </c>
    </row>
    <row r="12" spans="1:6" ht="14.4" customHeight="1" thickBot="1" x14ac:dyDescent="0.35">
      <c r="A12" s="662" t="s">
        <v>3034</v>
      </c>
      <c r="B12" s="657">
        <v>0</v>
      </c>
      <c r="C12" s="658">
        <v>0</v>
      </c>
      <c r="D12" s="657">
        <v>15383.659999999998</v>
      </c>
      <c r="E12" s="658">
        <v>1</v>
      </c>
      <c r="F12" s="659">
        <v>15383.659999999998</v>
      </c>
    </row>
    <row r="13" spans="1:6" ht="14.4" customHeight="1" thickBot="1" x14ac:dyDescent="0.35">
      <c r="A13" s="650" t="s">
        <v>3</v>
      </c>
      <c r="B13" s="651">
        <v>5183.9699999999993</v>
      </c>
      <c r="C13" s="652">
        <v>4.0431039175751096E-2</v>
      </c>
      <c r="D13" s="651">
        <v>123033.60999999997</v>
      </c>
      <c r="E13" s="652">
        <v>0.95956896082424881</v>
      </c>
      <c r="F13" s="653">
        <v>128217.57999999999</v>
      </c>
    </row>
    <row r="14" spans="1:6" ht="14.4" customHeight="1" thickBot="1" x14ac:dyDescent="0.35"/>
    <row r="15" spans="1:6" ht="14.4" customHeight="1" x14ac:dyDescent="0.3">
      <c r="A15" s="660" t="s">
        <v>3947</v>
      </c>
      <c r="B15" s="629">
        <v>648.48</v>
      </c>
      <c r="C15" s="648">
        <v>1</v>
      </c>
      <c r="D15" s="629"/>
      <c r="E15" s="648">
        <v>0</v>
      </c>
      <c r="F15" s="630">
        <v>648.48</v>
      </c>
    </row>
    <row r="16" spans="1:6" ht="14.4" customHeight="1" x14ac:dyDescent="0.3">
      <c r="A16" s="661" t="s">
        <v>3948</v>
      </c>
      <c r="B16" s="635">
        <v>579.78</v>
      </c>
      <c r="C16" s="656">
        <v>1</v>
      </c>
      <c r="D16" s="635"/>
      <c r="E16" s="656">
        <v>0</v>
      </c>
      <c r="F16" s="636">
        <v>579.78</v>
      </c>
    </row>
    <row r="17" spans="1:6" ht="14.4" customHeight="1" x14ac:dyDescent="0.3">
      <c r="A17" s="661" t="s">
        <v>2807</v>
      </c>
      <c r="B17" s="635">
        <v>413.52</v>
      </c>
      <c r="C17" s="656">
        <v>0.44667682037655138</v>
      </c>
      <c r="D17" s="635">
        <v>512.25</v>
      </c>
      <c r="E17" s="656">
        <v>0.55332317962344857</v>
      </c>
      <c r="F17" s="636">
        <v>925.77</v>
      </c>
    </row>
    <row r="18" spans="1:6" ht="14.4" customHeight="1" x14ac:dyDescent="0.3">
      <c r="A18" s="661" t="s">
        <v>2801</v>
      </c>
      <c r="B18" s="635">
        <v>399.57</v>
      </c>
      <c r="C18" s="656">
        <v>0.2819014963913053</v>
      </c>
      <c r="D18" s="635">
        <v>1017.8399999999998</v>
      </c>
      <c r="E18" s="656">
        <v>0.71809850360869465</v>
      </c>
      <c r="F18" s="636">
        <v>1417.4099999999999</v>
      </c>
    </row>
    <row r="19" spans="1:6" ht="14.4" customHeight="1" x14ac:dyDescent="0.3">
      <c r="A19" s="661" t="s">
        <v>3949</v>
      </c>
      <c r="B19" s="635">
        <v>360.12</v>
      </c>
      <c r="C19" s="656">
        <v>1</v>
      </c>
      <c r="D19" s="635"/>
      <c r="E19" s="656">
        <v>0</v>
      </c>
      <c r="F19" s="636">
        <v>360.12</v>
      </c>
    </row>
    <row r="20" spans="1:6" ht="14.4" customHeight="1" x14ac:dyDescent="0.3">
      <c r="A20" s="661" t="s">
        <v>2829</v>
      </c>
      <c r="B20" s="635">
        <v>314.33999999999997</v>
      </c>
      <c r="C20" s="656">
        <v>0.40679150544174547</v>
      </c>
      <c r="D20" s="635">
        <v>458.39</v>
      </c>
      <c r="E20" s="656">
        <v>0.59320849455825442</v>
      </c>
      <c r="F20" s="636">
        <v>772.73</v>
      </c>
    </row>
    <row r="21" spans="1:6" ht="14.4" customHeight="1" x14ac:dyDescent="0.3">
      <c r="A21" s="661" t="s">
        <v>2773</v>
      </c>
      <c r="B21" s="635">
        <v>313.98</v>
      </c>
      <c r="C21" s="656">
        <v>1</v>
      </c>
      <c r="D21" s="635"/>
      <c r="E21" s="656">
        <v>0</v>
      </c>
      <c r="F21" s="636">
        <v>313.98</v>
      </c>
    </row>
    <row r="22" spans="1:6" ht="14.4" customHeight="1" x14ac:dyDescent="0.3">
      <c r="A22" s="661" t="s">
        <v>2781</v>
      </c>
      <c r="B22" s="635">
        <v>279.14</v>
      </c>
      <c r="C22" s="656">
        <v>0.16564599207196942</v>
      </c>
      <c r="D22" s="635">
        <v>1406.02</v>
      </c>
      <c r="E22" s="656">
        <v>0.83435400792803061</v>
      </c>
      <c r="F22" s="636">
        <v>1685.1599999999999</v>
      </c>
    </row>
    <row r="23" spans="1:6" ht="14.4" customHeight="1" x14ac:dyDescent="0.3">
      <c r="A23" s="661" t="s">
        <v>2822</v>
      </c>
      <c r="B23" s="635">
        <v>269.67</v>
      </c>
      <c r="C23" s="656">
        <v>0.30768440869416397</v>
      </c>
      <c r="D23" s="635">
        <v>606.78</v>
      </c>
      <c r="E23" s="656">
        <v>0.69231559130583598</v>
      </c>
      <c r="F23" s="636">
        <v>876.45</v>
      </c>
    </row>
    <row r="24" spans="1:6" ht="14.4" customHeight="1" x14ac:dyDescent="0.3">
      <c r="A24" s="661" t="s">
        <v>2844</v>
      </c>
      <c r="B24" s="635">
        <v>261.18</v>
      </c>
      <c r="C24" s="656">
        <v>2.2068086781876762E-2</v>
      </c>
      <c r="D24" s="635">
        <v>11574.009999999998</v>
      </c>
      <c r="E24" s="656">
        <v>0.97793191321812323</v>
      </c>
      <c r="F24" s="636">
        <v>11835.189999999999</v>
      </c>
    </row>
    <row r="25" spans="1:6" ht="14.4" customHeight="1" x14ac:dyDescent="0.3">
      <c r="A25" s="661" t="s">
        <v>2824</v>
      </c>
      <c r="B25" s="635">
        <v>202.25</v>
      </c>
      <c r="C25" s="656">
        <v>0.15561283373086099</v>
      </c>
      <c r="D25" s="635">
        <v>1097.4499999999998</v>
      </c>
      <c r="E25" s="656">
        <v>0.84438716626913901</v>
      </c>
      <c r="F25" s="636">
        <v>1299.6999999999998</v>
      </c>
    </row>
    <row r="26" spans="1:6" ht="14.4" customHeight="1" x14ac:dyDescent="0.3">
      <c r="A26" s="661" t="s">
        <v>2805</v>
      </c>
      <c r="B26" s="635">
        <v>182.76</v>
      </c>
      <c r="C26" s="656">
        <v>0.25001025977756802</v>
      </c>
      <c r="D26" s="635">
        <v>548.25</v>
      </c>
      <c r="E26" s="656">
        <v>0.74998974022243203</v>
      </c>
      <c r="F26" s="636">
        <v>731.01</v>
      </c>
    </row>
    <row r="27" spans="1:6" ht="14.4" customHeight="1" x14ac:dyDescent="0.3">
      <c r="A27" s="661" t="s">
        <v>2797</v>
      </c>
      <c r="B27" s="635">
        <v>157.41999999999999</v>
      </c>
      <c r="C27" s="656">
        <v>1</v>
      </c>
      <c r="D27" s="635"/>
      <c r="E27" s="656">
        <v>0</v>
      </c>
      <c r="F27" s="636">
        <v>157.41999999999999</v>
      </c>
    </row>
    <row r="28" spans="1:6" ht="14.4" customHeight="1" x14ac:dyDescent="0.3">
      <c r="A28" s="661" t="s">
        <v>2848</v>
      </c>
      <c r="B28" s="635">
        <v>145.15</v>
      </c>
      <c r="C28" s="656">
        <v>0.15773230605392133</v>
      </c>
      <c r="D28" s="635">
        <v>775.07999999999993</v>
      </c>
      <c r="E28" s="656">
        <v>0.8422676939460787</v>
      </c>
      <c r="F28" s="636">
        <v>920.2299999999999</v>
      </c>
    </row>
    <row r="29" spans="1:6" ht="14.4" customHeight="1" x14ac:dyDescent="0.3">
      <c r="A29" s="661" t="s">
        <v>2819</v>
      </c>
      <c r="B29" s="635">
        <v>142.89000000000001</v>
      </c>
      <c r="C29" s="656">
        <v>0.33335666293393063</v>
      </c>
      <c r="D29" s="635">
        <v>285.75</v>
      </c>
      <c r="E29" s="656">
        <v>0.66664333706606949</v>
      </c>
      <c r="F29" s="636">
        <v>428.64</v>
      </c>
    </row>
    <row r="30" spans="1:6" ht="14.4" customHeight="1" x14ac:dyDescent="0.3">
      <c r="A30" s="661" t="s">
        <v>2837</v>
      </c>
      <c r="B30" s="635">
        <v>134.12</v>
      </c>
      <c r="C30" s="656">
        <v>0.48274124464600648</v>
      </c>
      <c r="D30" s="635">
        <v>143.71</v>
      </c>
      <c r="E30" s="656">
        <v>0.51725875535399335</v>
      </c>
      <c r="F30" s="636">
        <v>277.83000000000004</v>
      </c>
    </row>
    <row r="31" spans="1:6" ht="14.4" customHeight="1" x14ac:dyDescent="0.3">
      <c r="A31" s="661" t="s">
        <v>2799</v>
      </c>
      <c r="B31" s="635">
        <v>124.32</v>
      </c>
      <c r="C31" s="656">
        <v>0.12921465097908785</v>
      </c>
      <c r="D31" s="635">
        <v>837.8</v>
      </c>
      <c r="E31" s="656">
        <v>0.8707853490209122</v>
      </c>
      <c r="F31" s="636">
        <v>962.11999999999989</v>
      </c>
    </row>
    <row r="32" spans="1:6" ht="14.4" customHeight="1" x14ac:dyDescent="0.3">
      <c r="A32" s="661" t="s">
        <v>2839</v>
      </c>
      <c r="B32" s="635">
        <v>75.91</v>
      </c>
      <c r="C32" s="656">
        <v>0.19936966513460275</v>
      </c>
      <c r="D32" s="635">
        <v>304.84000000000003</v>
      </c>
      <c r="E32" s="656">
        <v>0.80063033486539736</v>
      </c>
      <c r="F32" s="636">
        <v>380.75</v>
      </c>
    </row>
    <row r="33" spans="1:6" ht="14.4" customHeight="1" x14ac:dyDescent="0.3">
      <c r="A33" s="661" t="s">
        <v>2803</v>
      </c>
      <c r="B33" s="635">
        <v>67.36</v>
      </c>
      <c r="C33" s="656">
        <v>0.10498589485824722</v>
      </c>
      <c r="D33" s="635">
        <v>574.25</v>
      </c>
      <c r="E33" s="656">
        <v>0.89501410514175272</v>
      </c>
      <c r="F33" s="636">
        <v>641.61</v>
      </c>
    </row>
    <row r="34" spans="1:6" ht="14.4" customHeight="1" x14ac:dyDescent="0.3">
      <c r="A34" s="661" t="s">
        <v>2842</v>
      </c>
      <c r="B34" s="635">
        <v>48.98</v>
      </c>
      <c r="C34" s="656">
        <v>3.3333333333333326E-2</v>
      </c>
      <c r="D34" s="635">
        <v>1420.4200000000003</v>
      </c>
      <c r="E34" s="656">
        <v>0.96666666666666667</v>
      </c>
      <c r="F34" s="636">
        <v>1469.4000000000003</v>
      </c>
    </row>
    <row r="35" spans="1:6" ht="14.4" customHeight="1" x14ac:dyDescent="0.3">
      <c r="A35" s="661" t="s">
        <v>3950</v>
      </c>
      <c r="B35" s="635">
        <v>41.55</v>
      </c>
      <c r="C35" s="656">
        <v>9.9999999999999978E-2</v>
      </c>
      <c r="D35" s="635">
        <v>373.95000000000005</v>
      </c>
      <c r="E35" s="656">
        <v>0.9</v>
      </c>
      <c r="F35" s="636">
        <v>415.50000000000006</v>
      </c>
    </row>
    <row r="36" spans="1:6" ht="14.4" customHeight="1" x14ac:dyDescent="0.3">
      <c r="A36" s="661" t="s">
        <v>2836</v>
      </c>
      <c r="B36" s="635">
        <v>21.48</v>
      </c>
      <c r="C36" s="656">
        <v>0.17396938527577546</v>
      </c>
      <c r="D36" s="635">
        <v>101.99000000000002</v>
      </c>
      <c r="E36" s="656">
        <v>0.82603061472422457</v>
      </c>
      <c r="F36" s="636">
        <v>123.47000000000003</v>
      </c>
    </row>
    <row r="37" spans="1:6" ht="14.4" customHeight="1" x14ac:dyDescent="0.3">
      <c r="A37" s="661" t="s">
        <v>2840</v>
      </c>
      <c r="B37" s="635"/>
      <c r="C37" s="656">
        <v>0</v>
      </c>
      <c r="D37" s="635">
        <v>464.88</v>
      </c>
      <c r="E37" s="656">
        <v>1</v>
      </c>
      <c r="F37" s="636">
        <v>464.88</v>
      </c>
    </row>
    <row r="38" spans="1:6" ht="14.4" customHeight="1" x14ac:dyDescent="0.3">
      <c r="A38" s="661" t="s">
        <v>2793</v>
      </c>
      <c r="B38" s="635"/>
      <c r="C38" s="656">
        <v>0</v>
      </c>
      <c r="D38" s="635">
        <v>220.49</v>
      </c>
      <c r="E38" s="656">
        <v>1</v>
      </c>
      <c r="F38" s="636">
        <v>220.49</v>
      </c>
    </row>
    <row r="39" spans="1:6" ht="14.4" customHeight="1" x14ac:dyDescent="0.3">
      <c r="A39" s="661" t="s">
        <v>2818</v>
      </c>
      <c r="B39" s="635"/>
      <c r="C39" s="656">
        <v>0</v>
      </c>
      <c r="D39" s="635">
        <v>444.5</v>
      </c>
      <c r="E39" s="656">
        <v>1</v>
      </c>
      <c r="F39" s="636">
        <v>444.5</v>
      </c>
    </row>
    <row r="40" spans="1:6" ht="14.4" customHeight="1" x14ac:dyDescent="0.3">
      <c r="A40" s="661" t="s">
        <v>2775</v>
      </c>
      <c r="B40" s="635">
        <v>0</v>
      </c>
      <c r="C40" s="656"/>
      <c r="D40" s="635"/>
      <c r="E40" s="656"/>
      <c r="F40" s="636">
        <v>0</v>
      </c>
    </row>
    <row r="41" spans="1:6" ht="14.4" customHeight="1" x14ac:dyDescent="0.3">
      <c r="A41" s="661" t="s">
        <v>2782</v>
      </c>
      <c r="B41" s="635"/>
      <c r="C41" s="656">
        <v>0</v>
      </c>
      <c r="D41" s="635">
        <v>331.6</v>
      </c>
      <c r="E41" s="656">
        <v>1</v>
      </c>
      <c r="F41" s="636">
        <v>331.6</v>
      </c>
    </row>
    <row r="42" spans="1:6" ht="14.4" customHeight="1" x14ac:dyDescent="0.3">
      <c r="A42" s="661" t="s">
        <v>2812</v>
      </c>
      <c r="B42" s="635"/>
      <c r="C42" s="656">
        <v>0</v>
      </c>
      <c r="D42" s="635">
        <v>504.1</v>
      </c>
      <c r="E42" s="656">
        <v>1</v>
      </c>
      <c r="F42" s="636">
        <v>504.1</v>
      </c>
    </row>
    <row r="43" spans="1:6" ht="14.4" customHeight="1" x14ac:dyDescent="0.3">
      <c r="A43" s="661" t="s">
        <v>3951</v>
      </c>
      <c r="B43" s="635"/>
      <c r="C43" s="656">
        <v>0</v>
      </c>
      <c r="D43" s="635">
        <v>107.34</v>
      </c>
      <c r="E43" s="656">
        <v>1</v>
      </c>
      <c r="F43" s="636">
        <v>107.34</v>
      </c>
    </row>
    <row r="44" spans="1:6" ht="14.4" customHeight="1" x14ac:dyDescent="0.3">
      <c r="A44" s="661" t="s">
        <v>2806</v>
      </c>
      <c r="B44" s="635"/>
      <c r="C44" s="656">
        <v>0</v>
      </c>
      <c r="D44" s="635">
        <v>885.18000000000006</v>
      </c>
      <c r="E44" s="656">
        <v>1</v>
      </c>
      <c r="F44" s="636">
        <v>885.18000000000006</v>
      </c>
    </row>
    <row r="45" spans="1:6" ht="14.4" customHeight="1" x14ac:dyDescent="0.3">
      <c r="A45" s="661" t="s">
        <v>2792</v>
      </c>
      <c r="B45" s="635"/>
      <c r="C45" s="656">
        <v>0</v>
      </c>
      <c r="D45" s="635">
        <v>2600.7099999999996</v>
      </c>
      <c r="E45" s="656">
        <v>1</v>
      </c>
      <c r="F45" s="636">
        <v>2600.7099999999996</v>
      </c>
    </row>
    <row r="46" spans="1:6" ht="14.4" customHeight="1" x14ac:dyDescent="0.3">
      <c r="A46" s="661" t="s">
        <v>2783</v>
      </c>
      <c r="B46" s="635"/>
      <c r="C46" s="656">
        <v>0</v>
      </c>
      <c r="D46" s="635">
        <v>69.86</v>
      </c>
      <c r="E46" s="656">
        <v>1</v>
      </c>
      <c r="F46" s="636">
        <v>69.86</v>
      </c>
    </row>
    <row r="47" spans="1:6" ht="14.4" customHeight="1" x14ac:dyDescent="0.3">
      <c r="A47" s="661" t="s">
        <v>2785</v>
      </c>
      <c r="B47" s="635"/>
      <c r="C47" s="656">
        <v>0</v>
      </c>
      <c r="D47" s="635">
        <v>61934.37</v>
      </c>
      <c r="E47" s="656">
        <v>1</v>
      </c>
      <c r="F47" s="636">
        <v>61934.37</v>
      </c>
    </row>
    <row r="48" spans="1:6" ht="14.4" customHeight="1" x14ac:dyDescent="0.3">
      <c r="A48" s="661" t="s">
        <v>2777</v>
      </c>
      <c r="B48" s="635"/>
      <c r="C48" s="656">
        <v>0</v>
      </c>
      <c r="D48" s="635">
        <v>164.15</v>
      </c>
      <c r="E48" s="656">
        <v>1</v>
      </c>
      <c r="F48" s="636">
        <v>164.15</v>
      </c>
    </row>
    <row r="49" spans="1:6" ht="14.4" customHeight="1" x14ac:dyDescent="0.3">
      <c r="A49" s="661" t="s">
        <v>2828</v>
      </c>
      <c r="B49" s="635"/>
      <c r="C49" s="656">
        <v>0</v>
      </c>
      <c r="D49" s="635">
        <v>203.36</v>
      </c>
      <c r="E49" s="656">
        <v>1</v>
      </c>
      <c r="F49" s="636">
        <v>203.36</v>
      </c>
    </row>
    <row r="50" spans="1:6" ht="14.4" customHeight="1" x14ac:dyDescent="0.3">
      <c r="A50" s="661" t="s">
        <v>2833</v>
      </c>
      <c r="B50" s="635"/>
      <c r="C50" s="656">
        <v>0</v>
      </c>
      <c r="D50" s="635">
        <v>306.04000000000002</v>
      </c>
      <c r="E50" s="656">
        <v>1</v>
      </c>
      <c r="F50" s="636">
        <v>306.04000000000002</v>
      </c>
    </row>
    <row r="51" spans="1:6" ht="14.4" customHeight="1" x14ac:dyDescent="0.3">
      <c r="A51" s="661" t="s">
        <v>3952</v>
      </c>
      <c r="B51" s="635"/>
      <c r="C51" s="656">
        <v>0</v>
      </c>
      <c r="D51" s="635">
        <v>255.51</v>
      </c>
      <c r="E51" s="656">
        <v>1</v>
      </c>
      <c r="F51" s="636">
        <v>255.51</v>
      </c>
    </row>
    <row r="52" spans="1:6" ht="14.4" customHeight="1" x14ac:dyDescent="0.3">
      <c r="A52" s="661" t="s">
        <v>3953</v>
      </c>
      <c r="B52" s="635"/>
      <c r="C52" s="656">
        <v>0</v>
      </c>
      <c r="D52" s="635">
        <v>2378.7199999999998</v>
      </c>
      <c r="E52" s="656">
        <v>1</v>
      </c>
      <c r="F52" s="636">
        <v>2378.7199999999998</v>
      </c>
    </row>
    <row r="53" spans="1:6" ht="14.4" customHeight="1" x14ac:dyDescent="0.3">
      <c r="A53" s="661" t="s">
        <v>2830</v>
      </c>
      <c r="B53" s="635"/>
      <c r="C53" s="656">
        <v>0</v>
      </c>
      <c r="D53" s="635">
        <v>141.84</v>
      </c>
      <c r="E53" s="656">
        <v>1</v>
      </c>
      <c r="F53" s="636">
        <v>141.84</v>
      </c>
    </row>
    <row r="54" spans="1:6" ht="14.4" customHeight="1" x14ac:dyDescent="0.3">
      <c r="A54" s="661" t="s">
        <v>2843</v>
      </c>
      <c r="B54" s="635"/>
      <c r="C54" s="656"/>
      <c r="D54" s="635">
        <v>0</v>
      </c>
      <c r="E54" s="656"/>
      <c r="F54" s="636">
        <v>0</v>
      </c>
    </row>
    <row r="55" spans="1:6" ht="14.4" customHeight="1" x14ac:dyDescent="0.3">
      <c r="A55" s="661" t="s">
        <v>2832</v>
      </c>
      <c r="B55" s="635">
        <v>0</v>
      </c>
      <c r="C55" s="656">
        <v>0</v>
      </c>
      <c r="D55" s="635">
        <v>323.43</v>
      </c>
      <c r="E55" s="656">
        <v>1</v>
      </c>
      <c r="F55" s="636">
        <v>323.43</v>
      </c>
    </row>
    <row r="56" spans="1:6" ht="14.4" customHeight="1" x14ac:dyDescent="0.3">
      <c r="A56" s="661" t="s">
        <v>2795</v>
      </c>
      <c r="B56" s="635"/>
      <c r="C56" s="656">
        <v>0</v>
      </c>
      <c r="D56" s="635">
        <v>587.81999999999994</v>
      </c>
      <c r="E56" s="656">
        <v>1</v>
      </c>
      <c r="F56" s="636">
        <v>587.81999999999994</v>
      </c>
    </row>
    <row r="57" spans="1:6" ht="14.4" customHeight="1" x14ac:dyDescent="0.3">
      <c r="A57" s="661" t="s">
        <v>3954</v>
      </c>
      <c r="B57" s="635"/>
      <c r="C57" s="656">
        <v>0</v>
      </c>
      <c r="D57" s="635">
        <v>97.97</v>
      </c>
      <c r="E57" s="656">
        <v>1</v>
      </c>
      <c r="F57" s="636">
        <v>97.97</v>
      </c>
    </row>
    <row r="58" spans="1:6" ht="14.4" customHeight="1" x14ac:dyDescent="0.3">
      <c r="A58" s="661" t="s">
        <v>2813</v>
      </c>
      <c r="B58" s="635"/>
      <c r="C58" s="656">
        <v>0</v>
      </c>
      <c r="D58" s="635">
        <v>209.57999999999998</v>
      </c>
      <c r="E58" s="656">
        <v>1</v>
      </c>
      <c r="F58" s="636">
        <v>209.57999999999998</v>
      </c>
    </row>
    <row r="59" spans="1:6" ht="14.4" customHeight="1" x14ac:dyDescent="0.3">
      <c r="A59" s="661" t="s">
        <v>2847</v>
      </c>
      <c r="B59" s="635"/>
      <c r="C59" s="656">
        <v>0</v>
      </c>
      <c r="D59" s="635">
        <v>118.82</v>
      </c>
      <c r="E59" s="656">
        <v>1</v>
      </c>
      <c r="F59" s="636">
        <v>118.82</v>
      </c>
    </row>
    <row r="60" spans="1:6" ht="14.4" customHeight="1" x14ac:dyDescent="0.3">
      <c r="A60" s="661" t="s">
        <v>2823</v>
      </c>
      <c r="B60" s="635"/>
      <c r="C60" s="656">
        <v>0</v>
      </c>
      <c r="D60" s="635">
        <v>782.22</v>
      </c>
      <c r="E60" s="656">
        <v>1</v>
      </c>
      <c r="F60" s="636">
        <v>782.22</v>
      </c>
    </row>
    <row r="61" spans="1:6" ht="14.4" customHeight="1" x14ac:dyDescent="0.3">
      <c r="A61" s="661" t="s">
        <v>2772</v>
      </c>
      <c r="B61" s="635"/>
      <c r="C61" s="656">
        <v>0</v>
      </c>
      <c r="D61" s="635">
        <v>1773.82</v>
      </c>
      <c r="E61" s="656">
        <v>1</v>
      </c>
      <c r="F61" s="636">
        <v>1773.82</v>
      </c>
    </row>
    <row r="62" spans="1:6" ht="14.4" customHeight="1" x14ac:dyDescent="0.3">
      <c r="A62" s="661" t="s">
        <v>2825</v>
      </c>
      <c r="B62" s="635"/>
      <c r="C62" s="656">
        <v>0</v>
      </c>
      <c r="D62" s="635">
        <v>1980.9099999999999</v>
      </c>
      <c r="E62" s="656">
        <v>1</v>
      </c>
      <c r="F62" s="636">
        <v>1980.9099999999999</v>
      </c>
    </row>
    <row r="63" spans="1:6" ht="14.4" customHeight="1" x14ac:dyDescent="0.3">
      <c r="A63" s="661" t="s">
        <v>2780</v>
      </c>
      <c r="B63" s="635"/>
      <c r="C63" s="656">
        <v>0</v>
      </c>
      <c r="D63" s="635">
        <v>167.38</v>
      </c>
      <c r="E63" s="656">
        <v>1</v>
      </c>
      <c r="F63" s="636">
        <v>167.38</v>
      </c>
    </row>
    <row r="64" spans="1:6" ht="14.4" customHeight="1" x14ac:dyDescent="0.3">
      <c r="A64" s="661" t="s">
        <v>2821</v>
      </c>
      <c r="B64" s="635"/>
      <c r="C64" s="656">
        <v>0</v>
      </c>
      <c r="D64" s="635">
        <v>2055.1999999999998</v>
      </c>
      <c r="E64" s="656">
        <v>1</v>
      </c>
      <c r="F64" s="636">
        <v>2055.1999999999998</v>
      </c>
    </row>
    <row r="65" spans="1:6" ht="14.4" customHeight="1" x14ac:dyDescent="0.3">
      <c r="A65" s="661" t="s">
        <v>2846</v>
      </c>
      <c r="B65" s="635"/>
      <c r="C65" s="656">
        <v>0</v>
      </c>
      <c r="D65" s="635">
        <v>1792.94</v>
      </c>
      <c r="E65" s="656">
        <v>1</v>
      </c>
      <c r="F65" s="636">
        <v>1792.94</v>
      </c>
    </row>
    <row r="66" spans="1:6" ht="14.4" customHeight="1" x14ac:dyDescent="0.3">
      <c r="A66" s="661" t="s">
        <v>2802</v>
      </c>
      <c r="B66" s="635"/>
      <c r="C66" s="656">
        <v>0</v>
      </c>
      <c r="D66" s="635">
        <v>8101.42</v>
      </c>
      <c r="E66" s="656">
        <v>1</v>
      </c>
      <c r="F66" s="636">
        <v>8101.42</v>
      </c>
    </row>
    <row r="67" spans="1:6" ht="14.4" customHeight="1" x14ac:dyDescent="0.3">
      <c r="A67" s="661" t="s">
        <v>2791</v>
      </c>
      <c r="B67" s="635"/>
      <c r="C67" s="656">
        <v>0</v>
      </c>
      <c r="D67" s="635">
        <v>903.3599999999999</v>
      </c>
      <c r="E67" s="656">
        <v>1</v>
      </c>
      <c r="F67" s="636">
        <v>903.3599999999999</v>
      </c>
    </row>
    <row r="68" spans="1:6" ht="14.4" customHeight="1" x14ac:dyDescent="0.3">
      <c r="A68" s="661" t="s">
        <v>2774</v>
      </c>
      <c r="B68" s="635"/>
      <c r="C68" s="656">
        <v>0</v>
      </c>
      <c r="D68" s="635">
        <v>308.64</v>
      </c>
      <c r="E68" s="656">
        <v>1</v>
      </c>
      <c r="F68" s="636">
        <v>308.64</v>
      </c>
    </row>
    <row r="69" spans="1:6" ht="14.4" customHeight="1" x14ac:dyDescent="0.3">
      <c r="A69" s="661" t="s">
        <v>2850</v>
      </c>
      <c r="B69" s="635"/>
      <c r="C69" s="656">
        <v>0</v>
      </c>
      <c r="D69" s="635">
        <v>257.64</v>
      </c>
      <c r="E69" s="656">
        <v>1</v>
      </c>
      <c r="F69" s="636">
        <v>257.64</v>
      </c>
    </row>
    <row r="70" spans="1:6" ht="14.4" customHeight="1" x14ac:dyDescent="0.3">
      <c r="A70" s="661" t="s">
        <v>2838</v>
      </c>
      <c r="B70" s="635">
        <v>0</v>
      </c>
      <c r="C70" s="656">
        <v>0</v>
      </c>
      <c r="D70" s="635">
        <v>3242.4400000000005</v>
      </c>
      <c r="E70" s="656">
        <v>1</v>
      </c>
      <c r="F70" s="636">
        <v>3242.4400000000005</v>
      </c>
    </row>
    <row r="71" spans="1:6" ht="14.4" customHeight="1" x14ac:dyDescent="0.3">
      <c r="A71" s="661" t="s">
        <v>2810</v>
      </c>
      <c r="B71" s="635"/>
      <c r="C71" s="656">
        <v>0</v>
      </c>
      <c r="D71" s="635">
        <v>273.48</v>
      </c>
      <c r="E71" s="656">
        <v>1</v>
      </c>
      <c r="F71" s="636">
        <v>273.48</v>
      </c>
    </row>
    <row r="72" spans="1:6" ht="14.4" customHeight="1" x14ac:dyDescent="0.3">
      <c r="A72" s="661" t="s">
        <v>2804</v>
      </c>
      <c r="B72" s="635"/>
      <c r="C72" s="656">
        <v>0</v>
      </c>
      <c r="D72" s="635">
        <v>874.25</v>
      </c>
      <c r="E72" s="656">
        <v>1</v>
      </c>
      <c r="F72" s="636">
        <v>874.25</v>
      </c>
    </row>
    <row r="73" spans="1:6" ht="14.4" customHeight="1" x14ac:dyDescent="0.3">
      <c r="A73" s="661" t="s">
        <v>2796</v>
      </c>
      <c r="B73" s="635"/>
      <c r="C73" s="656">
        <v>0</v>
      </c>
      <c r="D73" s="635">
        <v>76.260000000000005</v>
      </c>
      <c r="E73" s="656">
        <v>1</v>
      </c>
      <c r="F73" s="636">
        <v>76.260000000000005</v>
      </c>
    </row>
    <row r="74" spans="1:6" ht="14.4" customHeight="1" x14ac:dyDescent="0.3">
      <c r="A74" s="661" t="s">
        <v>2779</v>
      </c>
      <c r="B74" s="635"/>
      <c r="C74" s="656">
        <v>0</v>
      </c>
      <c r="D74" s="635">
        <v>557.70000000000005</v>
      </c>
      <c r="E74" s="656">
        <v>1</v>
      </c>
      <c r="F74" s="636">
        <v>557.70000000000005</v>
      </c>
    </row>
    <row r="75" spans="1:6" ht="14.4" customHeight="1" x14ac:dyDescent="0.3">
      <c r="A75" s="661" t="s">
        <v>2778</v>
      </c>
      <c r="B75" s="635">
        <v>0</v>
      </c>
      <c r="C75" s="656">
        <v>0</v>
      </c>
      <c r="D75" s="635">
        <v>961.33000000000015</v>
      </c>
      <c r="E75" s="656">
        <v>1</v>
      </c>
      <c r="F75" s="636">
        <v>961.33000000000015</v>
      </c>
    </row>
    <row r="76" spans="1:6" ht="14.4" customHeight="1" x14ac:dyDescent="0.3">
      <c r="A76" s="661" t="s">
        <v>2771</v>
      </c>
      <c r="B76" s="635"/>
      <c r="C76" s="656">
        <v>0</v>
      </c>
      <c r="D76" s="635">
        <v>591.79999999999995</v>
      </c>
      <c r="E76" s="656">
        <v>1</v>
      </c>
      <c r="F76" s="636">
        <v>591.79999999999995</v>
      </c>
    </row>
    <row r="77" spans="1:6" ht="14.4" customHeight="1" x14ac:dyDescent="0.3">
      <c r="A77" s="661" t="s">
        <v>2835</v>
      </c>
      <c r="B77" s="635"/>
      <c r="C77" s="656"/>
      <c r="D77" s="635">
        <v>0</v>
      </c>
      <c r="E77" s="656"/>
      <c r="F77" s="636">
        <v>0</v>
      </c>
    </row>
    <row r="78" spans="1:6" ht="14.4" customHeight="1" x14ac:dyDescent="0.3">
      <c r="A78" s="661" t="s">
        <v>2794</v>
      </c>
      <c r="B78" s="635"/>
      <c r="C78" s="656">
        <v>0</v>
      </c>
      <c r="D78" s="635">
        <v>869.58999999999992</v>
      </c>
      <c r="E78" s="656">
        <v>1</v>
      </c>
      <c r="F78" s="636">
        <v>869.58999999999992</v>
      </c>
    </row>
    <row r="79" spans="1:6" ht="14.4" customHeight="1" x14ac:dyDescent="0.3">
      <c r="A79" s="661" t="s">
        <v>2814</v>
      </c>
      <c r="B79" s="635"/>
      <c r="C79" s="656">
        <v>0</v>
      </c>
      <c r="D79" s="635">
        <v>1308.4000000000001</v>
      </c>
      <c r="E79" s="656">
        <v>1</v>
      </c>
      <c r="F79" s="636">
        <v>1308.4000000000001</v>
      </c>
    </row>
    <row r="80" spans="1:6" ht="14.4" customHeight="1" x14ac:dyDescent="0.3">
      <c r="A80" s="661" t="s">
        <v>2790</v>
      </c>
      <c r="B80" s="635"/>
      <c r="C80" s="656">
        <v>0</v>
      </c>
      <c r="D80" s="635">
        <v>1635.1799999999998</v>
      </c>
      <c r="E80" s="656">
        <v>1</v>
      </c>
      <c r="F80" s="636">
        <v>1635.1799999999998</v>
      </c>
    </row>
    <row r="81" spans="1:6" ht="14.4" customHeight="1" thickBot="1" x14ac:dyDescent="0.35">
      <c r="A81" s="662" t="s">
        <v>2841</v>
      </c>
      <c r="B81" s="657"/>
      <c r="C81" s="658">
        <v>0</v>
      </c>
      <c r="D81" s="657">
        <v>130.6</v>
      </c>
      <c r="E81" s="658">
        <v>1</v>
      </c>
      <c r="F81" s="659">
        <v>130.6</v>
      </c>
    </row>
    <row r="82" spans="1:6" ht="14.4" customHeight="1" thickBot="1" x14ac:dyDescent="0.35">
      <c r="A82" s="650" t="s">
        <v>3</v>
      </c>
      <c r="B82" s="704">
        <v>5183.9699999999993</v>
      </c>
      <c r="C82" s="705">
        <v>4.043103917575111E-2</v>
      </c>
      <c r="D82" s="704">
        <v>123033.60999999997</v>
      </c>
      <c r="E82" s="705">
        <v>0.95956896082424914</v>
      </c>
      <c r="F82" s="653">
        <v>128217.57999999994</v>
      </c>
    </row>
  </sheetData>
  <mergeCells count="3">
    <mergeCell ref="A1:F1"/>
    <mergeCell ref="B3:C3"/>
    <mergeCell ref="D3:E3"/>
  </mergeCells>
  <conditionalFormatting sqref="C5:C1048576">
    <cfRule type="cellIs" dxfId="37" priority="12" stopIfTrue="1" operator="greaterThan">
      <formula>0.2</formula>
    </cfRule>
  </conditionalFormatting>
  <conditionalFormatting sqref="F5:F1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{DDFB1DBD-203A-48B7-B3C6-467F3C4E5549}</x14:id>
        </ext>
      </extLst>
    </cfRule>
  </conditionalFormatting>
  <conditionalFormatting sqref="F15:F81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{7122CD84-6414-4C98-A6FB-587230263C90}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DFB1DBD-203A-48B7-B3C6-467F3C4E554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F5:F12</xm:sqref>
        </x14:conditionalFormatting>
        <x14:conditionalFormatting xmlns:xm="http://schemas.microsoft.com/office/excel/2006/main">
          <x14:cfRule type="dataBar" id="{7122CD84-6414-4C98-A6FB-587230263C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F15:F81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0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7" customWidth="1"/>
    <col min="2" max="2" width="8.88671875" style="257" bestFit="1" customWidth="1"/>
    <col min="3" max="3" width="7" style="257" bestFit="1" customWidth="1"/>
    <col min="4" max="5" width="22.21875" style="257" customWidth="1"/>
    <col min="6" max="6" width="6.6640625" style="340" customWidth="1"/>
    <col min="7" max="7" width="10" style="340" customWidth="1"/>
    <col min="8" max="8" width="6.77734375" style="343" customWidth="1"/>
    <col min="9" max="9" width="6.6640625" style="340" customWidth="1"/>
    <col min="10" max="10" width="10" style="340" customWidth="1"/>
    <col min="11" max="11" width="6.77734375" style="343" customWidth="1"/>
    <col min="12" max="12" width="6.6640625" style="340" customWidth="1"/>
    <col min="13" max="13" width="10" style="340" customWidth="1"/>
    <col min="14" max="16384" width="8.88671875" style="257"/>
  </cols>
  <sheetData>
    <row r="1" spans="1:13" ht="18.600000000000001" customHeight="1" thickBot="1" x14ac:dyDescent="0.4">
      <c r="A1" s="496" t="s">
        <v>3963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58"/>
      <c r="M1" s="458"/>
    </row>
    <row r="2" spans="1:13" ht="14.4" customHeight="1" thickBot="1" x14ac:dyDescent="0.35">
      <c r="A2" s="386" t="s">
        <v>321</v>
      </c>
      <c r="B2" s="339"/>
      <c r="C2" s="339"/>
      <c r="D2" s="339"/>
      <c r="E2" s="339"/>
      <c r="F2" s="347"/>
      <c r="G2" s="347"/>
      <c r="H2" s="348"/>
      <c r="I2" s="347"/>
      <c r="J2" s="347"/>
      <c r="K2" s="348"/>
      <c r="L2" s="347"/>
    </row>
    <row r="3" spans="1:13" ht="14.4" customHeight="1" thickBot="1" x14ac:dyDescent="0.35">
      <c r="E3" s="104" t="s">
        <v>160</v>
      </c>
      <c r="F3" s="47">
        <f>SUBTOTAL(9,F6:F1048576)</f>
        <v>99</v>
      </c>
      <c r="G3" s="47">
        <f>SUBTOTAL(9,G6:G1048576)</f>
        <v>5183.97</v>
      </c>
      <c r="H3" s="48">
        <f>IF(M3=0,0,G3/M3)</f>
        <v>4.0431039175751075E-2</v>
      </c>
      <c r="I3" s="47">
        <f>SUBTOTAL(9,I6:I1048576)</f>
        <v>571</v>
      </c>
      <c r="J3" s="47">
        <f>SUBTOTAL(9,J6:J1048576)</f>
        <v>123033.61000000006</v>
      </c>
      <c r="K3" s="48">
        <f>IF(M3=0,0,J3/M3)</f>
        <v>0.95956896082424892</v>
      </c>
      <c r="L3" s="47">
        <f>SUBTOTAL(9,L6:L1048576)</f>
        <v>670</v>
      </c>
      <c r="M3" s="49">
        <f>SUBTOTAL(9,M6:M1048576)</f>
        <v>128217.58000000006</v>
      </c>
    </row>
    <row r="4" spans="1:13" ht="14.4" customHeight="1" thickBot="1" x14ac:dyDescent="0.35">
      <c r="A4" s="45"/>
      <c r="B4" s="45"/>
      <c r="C4" s="45"/>
      <c r="D4" s="45"/>
      <c r="E4" s="46"/>
      <c r="F4" s="500" t="s">
        <v>162</v>
      </c>
      <c r="G4" s="501"/>
      <c r="H4" s="502"/>
      <c r="I4" s="503" t="s">
        <v>161</v>
      </c>
      <c r="J4" s="501"/>
      <c r="K4" s="502"/>
      <c r="L4" s="504" t="s">
        <v>3</v>
      </c>
      <c r="M4" s="505"/>
    </row>
    <row r="5" spans="1:13" ht="14.4" customHeight="1" thickBot="1" x14ac:dyDescent="0.35">
      <c r="A5" s="643" t="s">
        <v>168</v>
      </c>
      <c r="B5" s="663" t="s">
        <v>164</v>
      </c>
      <c r="C5" s="663" t="s">
        <v>90</v>
      </c>
      <c r="D5" s="663" t="s">
        <v>165</v>
      </c>
      <c r="E5" s="663" t="s">
        <v>166</v>
      </c>
      <c r="F5" s="664" t="s">
        <v>28</v>
      </c>
      <c r="G5" s="664" t="s">
        <v>14</v>
      </c>
      <c r="H5" s="645" t="s">
        <v>167</v>
      </c>
      <c r="I5" s="644" t="s">
        <v>28</v>
      </c>
      <c r="J5" s="664" t="s">
        <v>14</v>
      </c>
      <c r="K5" s="645" t="s">
        <v>167</v>
      </c>
      <c r="L5" s="644" t="s">
        <v>28</v>
      </c>
      <c r="M5" s="665" t="s">
        <v>14</v>
      </c>
    </row>
    <row r="6" spans="1:13" ht="14.4" customHeight="1" x14ac:dyDescent="0.3">
      <c r="A6" s="625" t="s">
        <v>3038</v>
      </c>
      <c r="B6" s="626" t="s">
        <v>2854</v>
      </c>
      <c r="C6" s="626" t="s">
        <v>2192</v>
      </c>
      <c r="D6" s="626" t="s">
        <v>2104</v>
      </c>
      <c r="E6" s="626" t="s">
        <v>2855</v>
      </c>
      <c r="F6" s="629"/>
      <c r="G6" s="629"/>
      <c r="H6" s="648">
        <v>0</v>
      </c>
      <c r="I6" s="629">
        <v>1</v>
      </c>
      <c r="J6" s="629">
        <v>48.98</v>
      </c>
      <c r="K6" s="648">
        <v>1</v>
      </c>
      <c r="L6" s="629">
        <v>1</v>
      </c>
      <c r="M6" s="630">
        <v>48.98</v>
      </c>
    </row>
    <row r="7" spans="1:13" ht="14.4" customHeight="1" x14ac:dyDescent="0.3">
      <c r="A7" s="631" t="s">
        <v>3038</v>
      </c>
      <c r="B7" s="632" t="s">
        <v>2958</v>
      </c>
      <c r="C7" s="632" t="s">
        <v>3588</v>
      </c>
      <c r="D7" s="632" t="s">
        <v>2756</v>
      </c>
      <c r="E7" s="632" t="s">
        <v>3589</v>
      </c>
      <c r="F7" s="635"/>
      <c r="G7" s="635"/>
      <c r="H7" s="656">
        <v>0</v>
      </c>
      <c r="I7" s="635">
        <v>1</v>
      </c>
      <c r="J7" s="635">
        <v>782.22</v>
      </c>
      <c r="K7" s="656">
        <v>1</v>
      </c>
      <c r="L7" s="635">
        <v>1</v>
      </c>
      <c r="M7" s="636">
        <v>782.22</v>
      </c>
    </row>
    <row r="8" spans="1:13" ht="14.4" customHeight="1" x14ac:dyDescent="0.3">
      <c r="A8" s="631" t="s">
        <v>3031</v>
      </c>
      <c r="B8" s="632" t="s">
        <v>3955</v>
      </c>
      <c r="C8" s="632" t="s">
        <v>3654</v>
      </c>
      <c r="D8" s="632" t="s">
        <v>3655</v>
      </c>
      <c r="E8" s="632" t="s">
        <v>3172</v>
      </c>
      <c r="F8" s="635"/>
      <c r="G8" s="635"/>
      <c r="H8" s="656">
        <v>0</v>
      </c>
      <c r="I8" s="635">
        <v>1</v>
      </c>
      <c r="J8" s="635">
        <v>97.97</v>
      </c>
      <c r="K8" s="656">
        <v>1</v>
      </c>
      <c r="L8" s="635">
        <v>1</v>
      </c>
      <c r="M8" s="636">
        <v>97.97</v>
      </c>
    </row>
    <row r="9" spans="1:13" ht="14.4" customHeight="1" x14ac:dyDescent="0.3">
      <c r="A9" s="631" t="s">
        <v>3031</v>
      </c>
      <c r="B9" s="632" t="s">
        <v>2863</v>
      </c>
      <c r="C9" s="632" t="s">
        <v>2400</v>
      </c>
      <c r="D9" s="632" t="s">
        <v>2864</v>
      </c>
      <c r="E9" s="632" t="s">
        <v>2330</v>
      </c>
      <c r="F9" s="635"/>
      <c r="G9" s="635"/>
      <c r="H9" s="656">
        <v>0</v>
      </c>
      <c r="I9" s="635">
        <v>2</v>
      </c>
      <c r="J9" s="635">
        <v>1773.82</v>
      </c>
      <c r="K9" s="656">
        <v>1</v>
      </c>
      <c r="L9" s="635">
        <v>2</v>
      </c>
      <c r="M9" s="636">
        <v>1773.82</v>
      </c>
    </row>
    <row r="10" spans="1:13" ht="14.4" customHeight="1" x14ac:dyDescent="0.3">
      <c r="A10" s="631" t="s">
        <v>3031</v>
      </c>
      <c r="B10" s="632" t="s">
        <v>2867</v>
      </c>
      <c r="C10" s="632" t="s">
        <v>3698</v>
      </c>
      <c r="D10" s="632" t="s">
        <v>2210</v>
      </c>
      <c r="E10" s="632" t="s">
        <v>2084</v>
      </c>
      <c r="F10" s="635"/>
      <c r="G10" s="635"/>
      <c r="H10" s="656">
        <v>0</v>
      </c>
      <c r="I10" s="635">
        <v>1</v>
      </c>
      <c r="J10" s="635">
        <v>172.82</v>
      </c>
      <c r="K10" s="656">
        <v>1</v>
      </c>
      <c r="L10" s="635">
        <v>1</v>
      </c>
      <c r="M10" s="636">
        <v>172.82</v>
      </c>
    </row>
    <row r="11" spans="1:13" ht="14.4" customHeight="1" x14ac:dyDescent="0.3">
      <c r="A11" s="631" t="s">
        <v>3031</v>
      </c>
      <c r="B11" s="632" t="s">
        <v>2867</v>
      </c>
      <c r="C11" s="632" t="s">
        <v>2149</v>
      </c>
      <c r="D11" s="632" t="s">
        <v>2150</v>
      </c>
      <c r="E11" s="632" t="s">
        <v>2493</v>
      </c>
      <c r="F11" s="635"/>
      <c r="G11" s="635"/>
      <c r="H11" s="656">
        <v>0</v>
      </c>
      <c r="I11" s="635">
        <v>2</v>
      </c>
      <c r="J11" s="635">
        <v>212.6</v>
      </c>
      <c r="K11" s="656">
        <v>1</v>
      </c>
      <c r="L11" s="635">
        <v>2</v>
      </c>
      <c r="M11" s="636">
        <v>212.6</v>
      </c>
    </row>
    <row r="12" spans="1:13" ht="14.4" customHeight="1" x14ac:dyDescent="0.3">
      <c r="A12" s="631" t="s">
        <v>3031</v>
      </c>
      <c r="B12" s="632" t="s">
        <v>2867</v>
      </c>
      <c r="C12" s="632" t="s">
        <v>2209</v>
      </c>
      <c r="D12" s="632" t="s">
        <v>2210</v>
      </c>
      <c r="E12" s="632" t="s">
        <v>2868</v>
      </c>
      <c r="F12" s="635"/>
      <c r="G12" s="635"/>
      <c r="H12" s="656">
        <v>0</v>
      </c>
      <c r="I12" s="635">
        <v>1</v>
      </c>
      <c r="J12" s="635">
        <v>86.41</v>
      </c>
      <c r="K12" s="656">
        <v>1</v>
      </c>
      <c r="L12" s="635">
        <v>1</v>
      </c>
      <c r="M12" s="636">
        <v>86.41</v>
      </c>
    </row>
    <row r="13" spans="1:13" ht="14.4" customHeight="1" x14ac:dyDescent="0.3">
      <c r="A13" s="631" t="s">
        <v>3031</v>
      </c>
      <c r="B13" s="632" t="s">
        <v>2867</v>
      </c>
      <c r="C13" s="632" t="s">
        <v>2213</v>
      </c>
      <c r="D13" s="632" t="s">
        <v>2214</v>
      </c>
      <c r="E13" s="632" t="s">
        <v>2869</v>
      </c>
      <c r="F13" s="635"/>
      <c r="G13" s="635"/>
      <c r="H13" s="656">
        <v>0</v>
      </c>
      <c r="I13" s="635">
        <v>4</v>
      </c>
      <c r="J13" s="635">
        <v>396.02</v>
      </c>
      <c r="K13" s="656">
        <v>1</v>
      </c>
      <c r="L13" s="635">
        <v>4</v>
      </c>
      <c r="M13" s="636">
        <v>396.02</v>
      </c>
    </row>
    <row r="14" spans="1:13" ht="14.4" customHeight="1" x14ac:dyDescent="0.3">
      <c r="A14" s="631" t="s">
        <v>3031</v>
      </c>
      <c r="B14" s="632" t="s">
        <v>2870</v>
      </c>
      <c r="C14" s="632" t="s">
        <v>2300</v>
      </c>
      <c r="D14" s="632" t="s">
        <v>2301</v>
      </c>
      <c r="E14" s="632" t="s">
        <v>2302</v>
      </c>
      <c r="F14" s="635"/>
      <c r="G14" s="635"/>
      <c r="H14" s="656">
        <v>0</v>
      </c>
      <c r="I14" s="635">
        <v>3</v>
      </c>
      <c r="J14" s="635">
        <v>174.87</v>
      </c>
      <c r="K14" s="656">
        <v>1</v>
      </c>
      <c r="L14" s="635">
        <v>3</v>
      </c>
      <c r="M14" s="636">
        <v>174.87</v>
      </c>
    </row>
    <row r="15" spans="1:13" ht="14.4" customHeight="1" x14ac:dyDescent="0.3">
      <c r="A15" s="631" t="s">
        <v>3031</v>
      </c>
      <c r="B15" s="632" t="s">
        <v>2871</v>
      </c>
      <c r="C15" s="632" t="s">
        <v>2277</v>
      </c>
      <c r="D15" s="632" t="s">
        <v>2874</v>
      </c>
      <c r="E15" s="632" t="s">
        <v>1258</v>
      </c>
      <c r="F15" s="635"/>
      <c r="G15" s="635"/>
      <c r="H15" s="656">
        <v>0</v>
      </c>
      <c r="I15" s="635">
        <v>3</v>
      </c>
      <c r="J15" s="635">
        <v>579.41999999999996</v>
      </c>
      <c r="K15" s="656">
        <v>1</v>
      </c>
      <c r="L15" s="635">
        <v>3</v>
      </c>
      <c r="M15" s="636">
        <v>579.41999999999996</v>
      </c>
    </row>
    <row r="16" spans="1:13" ht="14.4" customHeight="1" x14ac:dyDescent="0.3">
      <c r="A16" s="631" t="s">
        <v>3031</v>
      </c>
      <c r="B16" s="632" t="s">
        <v>2882</v>
      </c>
      <c r="C16" s="632" t="s">
        <v>2123</v>
      </c>
      <c r="D16" s="632" t="s">
        <v>2124</v>
      </c>
      <c r="E16" s="632" t="s">
        <v>2883</v>
      </c>
      <c r="F16" s="635"/>
      <c r="G16" s="635"/>
      <c r="H16" s="656">
        <v>0</v>
      </c>
      <c r="I16" s="635">
        <v>1</v>
      </c>
      <c r="J16" s="635">
        <v>75.28</v>
      </c>
      <c r="K16" s="656">
        <v>1</v>
      </c>
      <c r="L16" s="635">
        <v>1</v>
      </c>
      <c r="M16" s="636">
        <v>75.28</v>
      </c>
    </row>
    <row r="17" spans="1:13" ht="14.4" customHeight="1" x14ac:dyDescent="0.3">
      <c r="A17" s="631" t="s">
        <v>3031</v>
      </c>
      <c r="B17" s="632" t="s">
        <v>2887</v>
      </c>
      <c r="C17" s="632" t="s">
        <v>887</v>
      </c>
      <c r="D17" s="632" t="s">
        <v>888</v>
      </c>
      <c r="E17" s="632" t="s">
        <v>889</v>
      </c>
      <c r="F17" s="635">
        <v>1</v>
      </c>
      <c r="G17" s="635">
        <v>56.23</v>
      </c>
      <c r="H17" s="656">
        <v>1</v>
      </c>
      <c r="I17" s="635"/>
      <c r="J17" s="635"/>
      <c r="K17" s="656">
        <v>0</v>
      </c>
      <c r="L17" s="635">
        <v>1</v>
      </c>
      <c r="M17" s="636">
        <v>56.23</v>
      </c>
    </row>
    <row r="18" spans="1:13" ht="14.4" customHeight="1" x14ac:dyDescent="0.3">
      <c r="A18" s="631" t="s">
        <v>3031</v>
      </c>
      <c r="B18" s="632" t="s">
        <v>2887</v>
      </c>
      <c r="C18" s="632" t="s">
        <v>3668</v>
      </c>
      <c r="D18" s="632" t="s">
        <v>3669</v>
      </c>
      <c r="E18" s="632" t="s">
        <v>1058</v>
      </c>
      <c r="F18" s="635">
        <v>3</v>
      </c>
      <c r="G18" s="635">
        <v>101.19</v>
      </c>
      <c r="H18" s="656">
        <v>1</v>
      </c>
      <c r="I18" s="635"/>
      <c r="J18" s="635"/>
      <c r="K18" s="656">
        <v>0</v>
      </c>
      <c r="L18" s="635">
        <v>3</v>
      </c>
      <c r="M18" s="636">
        <v>101.19</v>
      </c>
    </row>
    <row r="19" spans="1:13" ht="14.4" customHeight="1" x14ac:dyDescent="0.3">
      <c r="A19" s="631" t="s">
        <v>3031</v>
      </c>
      <c r="B19" s="632" t="s">
        <v>3956</v>
      </c>
      <c r="C19" s="632" t="s">
        <v>3530</v>
      </c>
      <c r="D19" s="632" t="s">
        <v>3531</v>
      </c>
      <c r="E19" s="632" t="s">
        <v>3532</v>
      </c>
      <c r="F19" s="635">
        <v>3</v>
      </c>
      <c r="G19" s="635">
        <v>180.06</v>
      </c>
      <c r="H19" s="656">
        <v>1</v>
      </c>
      <c r="I19" s="635"/>
      <c r="J19" s="635"/>
      <c r="K19" s="656">
        <v>0</v>
      </c>
      <c r="L19" s="635">
        <v>3</v>
      </c>
      <c r="M19" s="636">
        <v>180.06</v>
      </c>
    </row>
    <row r="20" spans="1:13" ht="14.4" customHeight="1" x14ac:dyDescent="0.3">
      <c r="A20" s="631" t="s">
        <v>3031</v>
      </c>
      <c r="B20" s="632" t="s">
        <v>2888</v>
      </c>
      <c r="C20" s="632" t="s">
        <v>2199</v>
      </c>
      <c r="D20" s="632" t="s">
        <v>2200</v>
      </c>
      <c r="E20" s="632" t="s">
        <v>2201</v>
      </c>
      <c r="F20" s="635"/>
      <c r="G20" s="635"/>
      <c r="H20" s="656">
        <v>0</v>
      </c>
      <c r="I20" s="635">
        <v>14</v>
      </c>
      <c r="J20" s="635">
        <v>586.45999999999992</v>
      </c>
      <c r="K20" s="656">
        <v>1</v>
      </c>
      <c r="L20" s="635">
        <v>14</v>
      </c>
      <c r="M20" s="636">
        <v>586.45999999999992</v>
      </c>
    </row>
    <row r="21" spans="1:13" ht="14.4" customHeight="1" x14ac:dyDescent="0.3">
      <c r="A21" s="631" t="s">
        <v>3031</v>
      </c>
      <c r="B21" s="632" t="s">
        <v>2889</v>
      </c>
      <c r="C21" s="632" t="s">
        <v>3558</v>
      </c>
      <c r="D21" s="632" t="s">
        <v>3062</v>
      </c>
      <c r="E21" s="632" t="s">
        <v>3559</v>
      </c>
      <c r="F21" s="635">
        <v>6</v>
      </c>
      <c r="G21" s="635">
        <v>188.57999999999998</v>
      </c>
      <c r="H21" s="656">
        <v>1</v>
      </c>
      <c r="I21" s="635"/>
      <c r="J21" s="635"/>
      <c r="K21" s="656">
        <v>0</v>
      </c>
      <c r="L21" s="635">
        <v>6</v>
      </c>
      <c r="M21" s="636">
        <v>188.57999999999998</v>
      </c>
    </row>
    <row r="22" spans="1:13" ht="14.4" customHeight="1" x14ac:dyDescent="0.3">
      <c r="A22" s="631" t="s">
        <v>3031</v>
      </c>
      <c r="B22" s="632" t="s">
        <v>2889</v>
      </c>
      <c r="C22" s="632" t="s">
        <v>3061</v>
      </c>
      <c r="D22" s="632" t="s">
        <v>3062</v>
      </c>
      <c r="E22" s="632" t="s">
        <v>3063</v>
      </c>
      <c r="F22" s="635">
        <v>2</v>
      </c>
      <c r="G22" s="635">
        <v>0</v>
      </c>
      <c r="H22" s="656"/>
      <c r="I22" s="635"/>
      <c r="J22" s="635"/>
      <c r="K22" s="656"/>
      <c r="L22" s="635">
        <v>2</v>
      </c>
      <c r="M22" s="636">
        <v>0</v>
      </c>
    </row>
    <row r="23" spans="1:13" ht="14.4" customHeight="1" x14ac:dyDescent="0.3">
      <c r="A23" s="631" t="s">
        <v>3031</v>
      </c>
      <c r="B23" s="632" t="s">
        <v>2889</v>
      </c>
      <c r="C23" s="632" t="s">
        <v>2186</v>
      </c>
      <c r="D23" s="632" t="s">
        <v>2187</v>
      </c>
      <c r="E23" s="632" t="s">
        <v>1181</v>
      </c>
      <c r="F23" s="635"/>
      <c r="G23" s="635"/>
      <c r="H23" s="656">
        <v>0</v>
      </c>
      <c r="I23" s="635">
        <v>9</v>
      </c>
      <c r="J23" s="635">
        <v>404.01000000000005</v>
      </c>
      <c r="K23" s="656">
        <v>1</v>
      </c>
      <c r="L23" s="635">
        <v>9</v>
      </c>
      <c r="M23" s="636">
        <v>404.01000000000005</v>
      </c>
    </row>
    <row r="24" spans="1:13" ht="14.4" customHeight="1" x14ac:dyDescent="0.3">
      <c r="A24" s="631" t="s">
        <v>3031</v>
      </c>
      <c r="B24" s="632" t="s">
        <v>2889</v>
      </c>
      <c r="C24" s="632" t="s">
        <v>3613</v>
      </c>
      <c r="D24" s="632" t="s">
        <v>3614</v>
      </c>
      <c r="E24" s="632" t="s">
        <v>1181</v>
      </c>
      <c r="F24" s="635">
        <v>4</v>
      </c>
      <c r="G24" s="635">
        <v>179.56</v>
      </c>
      <c r="H24" s="656">
        <v>1</v>
      </c>
      <c r="I24" s="635"/>
      <c r="J24" s="635"/>
      <c r="K24" s="656">
        <v>0</v>
      </c>
      <c r="L24" s="635">
        <v>4</v>
      </c>
      <c r="M24" s="636">
        <v>179.56</v>
      </c>
    </row>
    <row r="25" spans="1:13" ht="14.4" customHeight="1" x14ac:dyDescent="0.3">
      <c r="A25" s="631" t="s">
        <v>3031</v>
      </c>
      <c r="B25" s="632" t="s">
        <v>2890</v>
      </c>
      <c r="C25" s="632" t="s">
        <v>2312</v>
      </c>
      <c r="D25" s="632" t="s">
        <v>2313</v>
      </c>
      <c r="E25" s="632" t="s">
        <v>1841</v>
      </c>
      <c r="F25" s="635"/>
      <c r="G25" s="635"/>
      <c r="H25" s="656">
        <v>0</v>
      </c>
      <c r="I25" s="635">
        <v>7</v>
      </c>
      <c r="J25" s="635">
        <v>314.23</v>
      </c>
      <c r="K25" s="656">
        <v>1</v>
      </c>
      <c r="L25" s="635">
        <v>7</v>
      </c>
      <c r="M25" s="636">
        <v>314.23</v>
      </c>
    </row>
    <row r="26" spans="1:13" ht="14.4" customHeight="1" x14ac:dyDescent="0.3">
      <c r="A26" s="631" t="s">
        <v>3031</v>
      </c>
      <c r="B26" s="632" t="s">
        <v>2891</v>
      </c>
      <c r="C26" s="632" t="s">
        <v>3048</v>
      </c>
      <c r="D26" s="632" t="s">
        <v>1257</v>
      </c>
      <c r="E26" s="632" t="s">
        <v>1261</v>
      </c>
      <c r="F26" s="635"/>
      <c r="G26" s="635"/>
      <c r="H26" s="656"/>
      <c r="I26" s="635">
        <v>1</v>
      </c>
      <c r="J26" s="635">
        <v>0</v>
      </c>
      <c r="K26" s="656"/>
      <c r="L26" s="635">
        <v>1</v>
      </c>
      <c r="M26" s="636">
        <v>0</v>
      </c>
    </row>
    <row r="27" spans="1:13" ht="14.4" customHeight="1" x14ac:dyDescent="0.3">
      <c r="A27" s="631" t="s">
        <v>3031</v>
      </c>
      <c r="B27" s="632" t="s">
        <v>2891</v>
      </c>
      <c r="C27" s="632" t="s">
        <v>1260</v>
      </c>
      <c r="D27" s="632" t="s">
        <v>1257</v>
      </c>
      <c r="E27" s="632" t="s">
        <v>1261</v>
      </c>
      <c r="F27" s="635"/>
      <c r="G27" s="635"/>
      <c r="H27" s="656">
        <v>0</v>
      </c>
      <c r="I27" s="635">
        <v>3</v>
      </c>
      <c r="J27" s="635">
        <v>182.76</v>
      </c>
      <c r="K27" s="656">
        <v>1</v>
      </c>
      <c r="L27" s="635">
        <v>3</v>
      </c>
      <c r="M27" s="636">
        <v>182.76</v>
      </c>
    </row>
    <row r="28" spans="1:13" ht="14.4" customHeight="1" x14ac:dyDescent="0.3">
      <c r="A28" s="631" t="s">
        <v>3031</v>
      </c>
      <c r="B28" s="632" t="s">
        <v>2892</v>
      </c>
      <c r="C28" s="632" t="s">
        <v>3708</v>
      </c>
      <c r="D28" s="632" t="s">
        <v>3709</v>
      </c>
      <c r="E28" s="632" t="s">
        <v>3710</v>
      </c>
      <c r="F28" s="635">
        <v>2</v>
      </c>
      <c r="G28" s="635">
        <v>103.38</v>
      </c>
      <c r="H28" s="656">
        <v>1</v>
      </c>
      <c r="I28" s="635"/>
      <c r="J28" s="635"/>
      <c r="K28" s="656">
        <v>0</v>
      </c>
      <c r="L28" s="635">
        <v>2</v>
      </c>
      <c r="M28" s="636">
        <v>103.38</v>
      </c>
    </row>
    <row r="29" spans="1:13" ht="14.4" customHeight="1" x14ac:dyDescent="0.3">
      <c r="A29" s="631" t="s">
        <v>3031</v>
      </c>
      <c r="B29" s="632" t="s">
        <v>2899</v>
      </c>
      <c r="C29" s="632" t="s">
        <v>3726</v>
      </c>
      <c r="D29" s="632" t="s">
        <v>3727</v>
      </c>
      <c r="E29" s="632" t="s">
        <v>3728</v>
      </c>
      <c r="F29" s="635">
        <v>1</v>
      </c>
      <c r="G29" s="635">
        <v>202.25</v>
      </c>
      <c r="H29" s="656">
        <v>1</v>
      </c>
      <c r="I29" s="635"/>
      <c r="J29" s="635"/>
      <c r="K29" s="656">
        <v>0</v>
      </c>
      <c r="L29" s="635">
        <v>1</v>
      </c>
      <c r="M29" s="636">
        <v>202.25</v>
      </c>
    </row>
    <row r="30" spans="1:13" ht="14.4" customHeight="1" x14ac:dyDescent="0.3">
      <c r="A30" s="631" t="s">
        <v>3031</v>
      </c>
      <c r="B30" s="632" t="s">
        <v>2900</v>
      </c>
      <c r="C30" s="632" t="s">
        <v>3422</v>
      </c>
      <c r="D30" s="632" t="s">
        <v>2107</v>
      </c>
      <c r="E30" s="632" t="s">
        <v>3423</v>
      </c>
      <c r="F30" s="635"/>
      <c r="G30" s="635"/>
      <c r="H30" s="656">
        <v>0</v>
      </c>
      <c r="I30" s="635">
        <v>10</v>
      </c>
      <c r="J30" s="635">
        <v>219.2</v>
      </c>
      <c r="K30" s="656">
        <v>1</v>
      </c>
      <c r="L30" s="635">
        <v>10</v>
      </c>
      <c r="M30" s="636">
        <v>219.2</v>
      </c>
    </row>
    <row r="31" spans="1:13" ht="14.4" customHeight="1" x14ac:dyDescent="0.3">
      <c r="A31" s="631" t="s">
        <v>3031</v>
      </c>
      <c r="B31" s="632" t="s">
        <v>2900</v>
      </c>
      <c r="C31" s="632" t="s">
        <v>3424</v>
      </c>
      <c r="D31" s="632" t="s">
        <v>2110</v>
      </c>
      <c r="E31" s="632" t="s">
        <v>3425</v>
      </c>
      <c r="F31" s="635"/>
      <c r="G31" s="635"/>
      <c r="H31" s="656">
        <v>0</v>
      </c>
      <c r="I31" s="635">
        <v>4</v>
      </c>
      <c r="J31" s="635">
        <v>134.88</v>
      </c>
      <c r="K31" s="656">
        <v>1</v>
      </c>
      <c r="L31" s="635">
        <v>4</v>
      </c>
      <c r="M31" s="636">
        <v>134.88</v>
      </c>
    </row>
    <row r="32" spans="1:13" ht="14.4" customHeight="1" x14ac:dyDescent="0.3">
      <c r="A32" s="631" t="s">
        <v>3031</v>
      </c>
      <c r="B32" s="632" t="s">
        <v>2900</v>
      </c>
      <c r="C32" s="632" t="s">
        <v>3729</v>
      </c>
      <c r="D32" s="632" t="s">
        <v>2110</v>
      </c>
      <c r="E32" s="632" t="s">
        <v>3730</v>
      </c>
      <c r="F32" s="635"/>
      <c r="G32" s="635"/>
      <c r="H32" s="656">
        <v>0</v>
      </c>
      <c r="I32" s="635">
        <v>1</v>
      </c>
      <c r="J32" s="635">
        <v>56.18</v>
      </c>
      <c r="K32" s="656">
        <v>1</v>
      </c>
      <c r="L32" s="635">
        <v>1</v>
      </c>
      <c r="M32" s="636">
        <v>56.18</v>
      </c>
    </row>
    <row r="33" spans="1:13" ht="14.4" customHeight="1" x14ac:dyDescent="0.3">
      <c r="A33" s="631" t="s">
        <v>3031</v>
      </c>
      <c r="B33" s="632" t="s">
        <v>2900</v>
      </c>
      <c r="C33" s="632" t="s">
        <v>2217</v>
      </c>
      <c r="D33" s="632" t="s">
        <v>2901</v>
      </c>
      <c r="E33" s="632" t="s">
        <v>1261</v>
      </c>
      <c r="F33" s="635"/>
      <c r="G33" s="635"/>
      <c r="H33" s="656">
        <v>0</v>
      </c>
      <c r="I33" s="635">
        <v>3</v>
      </c>
      <c r="J33" s="635">
        <v>202.26</v>
      </c>
      <c r="K33" s="656">
        <v>1</v>
      </c>
      <c r="L33" s="635">
        <v>3</v>
      </c>
      <c r="M33" s="636">
        <v>202.26</v>
      </c>
    </row>
    <row r="34" spans="1:13" ht="14.4" customHeight="1" x14ac:dyDescent="0.3">
      <c r="A34" s="631" t="s">
        <v>3031</v>
      </c>
      <c r="B34" s="632" t="s">
        <v>2907</v>
      </c>
      <c r="C34" s="632" t="s">
        <v>3675</v>
      </c>
      <c r="D34" s="632" t="s">
        <v>3676</v>
      </c>
      <c r="E34" s="632" t="s">
        <v>580</v>
      </c>
      <c r="F34" s="635">
        <v>3</v>
      </c>
      <c r="G34" s="635">
        <v>0</v>
      </c>
      <c r="H34" s="656"/>
      <c r="I34" s="635"/>
      <c r="J34" s="635"/>
      <c r="K34" s="656"/>
      <c r="L34" s="635">
        <v>3</v>
      </c>
      <c r="M34" s="636">
        <v>0</v>
      </c>
    </row>
    <row r="35" spans="1:13" ht="14.4" customHeight="1" x14ac:dyDescent="0.3">
      <c r="A35" s="631" t="s">
        <v>3031</v>
      </c>
      <c r="B35" s="632" t="s">
        <v>2907</v>
      </c>
      <c r="C35" s="632" t="s">
        <v>3677</v>
      </c>
      <c r="D35" s="632" t="s">
        <v>3676</v>
      </c>
      <c r="E35" s="632" t="s">
        <v>3678</v>
      </c>
      <c r="F35" s="635">
        <v>2</v>
      </c>
      <c r="G35" s="635">
        <v>0</v>
      </c>
      <c r="H35" s="656"/>
      <c r="I35" s="635"/>
      <c r="J35" s="635"/>
      <c r="K35" s="656"/>
      <c r="L35" s="635">
        <v>2</v>
      </c>
      <c r="M35" s="636">
        <v>0</v>
      </c>
    </row>
    <row r="36" spans="1:13" ht="14.4" customHeight="1" x14ac:dyDescent="0.3">
      <c r="A36" s="631" t="s">
        <v>3031</v>
      </c>
      <c r="B36" s="632" t="s">
        <v>2911</v>
      </c>
      <c r="C36" s="632" t="s">
        <v>3679</v>
      </c>
      <c r="D36" s="632" t="s">
        <v>3680</v>
      </c>
      <c r="E36" s="632" t="s">
        <v>3681</v>
      </c>
      <c r="F36" s="635">
        <v>1</v>
      </c>
      <c r="G36" s="635">
        <v>0</v>
      </c>
      <c r="H36" s="656"/>
      <c r="I36" s="635"/>
      <c r="J36" s="635"/>
      <c r="K36" s="656"/>
      <c r="L36" s="635">
        <v>1</v>
      </c>
      <c r="M36" s="636">
        <v>0</v>
      </c>
    </row>
    <row r="37" spans="1:13" ht="14.4" customHeight="1" x14ac:dyDescent="0.3">
      <c r="A37" s="631" t="s">
        <v>3031</v>
      </c>
      <c r="B37" s="632" t="s">
        <v>2911</v>
      </c>
      <c r="C37" s="632" t="s">
        <v>3682</v>
      </c>
      <c r="D37" s="632" t="s">
        <v>2135</v>
      </c>
      <c r="E37" s="632" t="s">
        <v>1396</v>
      </c>
      <c r="F37" s="635"/>
      <c r="G37" s="635"/>
      <c r="H37" s="656">
        <v>0</v>
      </c>
      <c r="I37" s="635">
        <v>1</v>
      </c>
      <c r="J37" s="635">
        <v>250.62</v>
      </c>
      <c r="K37" s="656">
        <v>1</v>
      </c>
      <c r="L37" s="635">
        <v>1</v>
      </c>
      <c r="M37" s="636">
        <v>250.62</v>
      </c>
    </row>
    <row r="38" spans="1:13" ht="14.4" customHeight="1" x14ac:dyDescent="0.3">
      <c r="A38" s="631" t="s">
        <v>3031</v>
      </c>
      <c r="B38" s="632" t="s">
        <v>2911</v>
      </c>
      <c r="C38" s="632" t="s">
        <v>3683</v>
      </c>
      <c r="D38" s="632" t="s">
        <v>3684</v>
      </c>
      <c r="E38" s="632" t="s">
        <v>3685</v>
      </c>
      <c r="F38" s="635">
        <v>1</v>
      </c>
      <c r="G38" s="635">
        <v>0</v>
      </c>
      <c r="H38" s="656"/>
      <c r="I38" s="635"/>
      <c r="J38" s="635"/>
      <c r="K38" s="656"/>
      <c r="L38" s="635">
        <v>1</v>
      </c>
      <c r="M38" s="636">
        <v>0</v>
      </c>
    </row>
    <row r="39" spans="1:13" ht="14.4" customHeight="1" x14ac:dyDescent="0.3">
      <c r="A39" s="631" t="s">
        <v>3031</v>
      </c>
      <c r="B39" s="632" t="s">
        <v>2911</v>
      </c>
      <c r="C39" s="632" t="s">
        <v>3686</v>
      </c>
      <c r="D39" s="632" t="s">
        <v>3680</v>
      </c>
      <c r="E39" s="632" t="s">
        <v>3687</v>
      </c>
      <c r="F39" s="635">
        <v>3</v>
      </c>
      <c r="G39" s="635">
        <v>0</v>
      </c>
      <c r="H39" s="656"/>
      <c r="I39" s="635"/>
      <c r="J39" s="635"/>
      <c r="K39" s="656"/>
      <c r="L39" s="635">
        <v>3</v>
      </c>
      <c r="M39" s="636">
        <v>0</v>
      </c>
    </row>
    <row r="40" spans="1:13" ht="14.4" customHeight="1" x14ac:dyDescent="0.3">
      <c r="A40" s="631" t="s">
        <v>3031</v>
      </c>
      <c r="B40" s="632" t="s">
        <v>2911</v>
      </c>
      <c r="C40" s="632" t="s">
        <v>3688</v>
      </c>
      <c r="D40" s="632" t="s">
        <v>3684</v>
      </c>
      <c r="E40" s="632" t="s">
        <v>3689</v>
      </c>
      <c r="F40" s="635">
        <v>1</v>
      </c>
      <c r="G40" s="635">
        <v>0</v>
      </c>
      <c r="H40" s="656"/>
      <c r="I40" s="635"/>
      <c r="J40" s="635"/>
      <c r="K40" s="656"/>
      <c r="L40" s="635">
        <v>1</v>
      </c>
      <c r="M40" s="636">
        <v>0</v>
      </c>
    </row>
    <row r="41" spans="1:13" ht="14.4" customHeight="1" x14ac:dyDescent="0.3">
      <c r="A41" s="631" t="s">
        <v>3031</v>
      </c>
      <c r="B41" s="632" t="s">
        <v>2913</v>
      </c>
      <c r="C41" s="632" t="s">
        <v>3612</v>
      </c>
      <c r="D41" s="632" t="s">
        <v>3349</v>
      </c>
      <c r="E41" s="632" t="s">
        <v>3496</v>
      </c>
      <c r="F41" s="635"/>
      <c r="G41" s="635"/>
      <c r="H41" s="656">
        <v>0</v>
      </c>
      <c r="I41" s="635">
        <v>1</v>
      </c>
      <c r="J41" s="635">
        <v>605.65</v>
      </c>
      <c r="K41" s="656">
        <v>1</v>
      </c>
      <c r="L41" s="635">
        <v>1</v>
      </c>
      <c r="M41" s="636">
        <v>605.65</v>
      </c>
    </row>
    <row r="42" spans="1:13" ht="14.4" customHeight="1" x14ac:dyDescent="0.3">
      <c r="A42" s="631" t="s">
        <v>3031</v>
      </c>
      <c r="B42" s="632" t="s">
        <v>2913</v>
      </c>
      <c r="C42" s="632" t="s">
        <v>2266</v>
      </c>
      <c r="D42" s="632" t="s">
        <v>2392</v>
      </c>
      <c r="E42" s="632" t="s">
        <v>1020</v>
      </c>
      <c r="F42" s="635"/>
      <c r="G42" s="635"/>
      <c r="H42" s="656">
        <v>0</v>
      </c>
      <c r="I42" s="635">
        <v>5</v>
      </c>
      <c r="J42" s="635">
        <v>326.5</v>
      </c>
      <c r="K42" s="656">
        <v>1</v>
      </c>
      <c r="L42" s="635">
        <v>5</v>
      </c>
      <c r="M42" s="636">
        <v>326.5</v>
      </c>
    </row>
    <row r="43" spans="1:13" ht="14.4" customHeight="1" x14ac:dyDescent="0.3">
      <c r="A43" s="631" t="s">
        <v>3031</v>
      </c>
      <c r="B43" s="632" t="s">
        <v>2913</v>
      </c>
      <c r="C43" s="632" t="s">
        <v>2269</v>
      </c>
      <c r="D43" s="632" t="s">
        <v>2274</v>
      </c>
      <c r="E43" s="632" t="s">
        <v>1194</v>
      </c>
      <c r="F43" s="635"/>
      <c r="G43" s="635"/>
      <c r="H43" s="656">
        <v>0</v>
      </c>
      <c r="I43" s="635">
        <v>30</v>
      </c>
      <c r="J43" s="635">
        <v>3917.7</v>
      </c>
      <c r="K43" s="656">
        <v>1</v>
      </c>
      <c r="L43" s="635">
        <v>30</v>
      </c>
      <c r="M43" s="636">
        <v>3917.7</v>
      </c>
    </row>
    <row r="44" spans="1:13" ht="14.4" customHeight="1" x14ac:dyDescent="0.3">
      <c r="A44" s="631" t="s">
        <v>3031</v>
      </c>
      <c r="B44" s="632" t="s">
        <v>2913</v>
      </c>
      <c r="C44" s="632" t="s">
        <v>2359</v>
      </c>
      <c r="D44" s="632" t="s">
        <v>2363</v>
      </c>
      <c r="E44" s="632" t="s">
        <v>2914</v>
      </c>
      <c r="F44" s="635"/>
      <c r="G44" s="635"/>
      <c r="H44" s="656">
        <v>0</v>
      </c>
      <c r="I44" s="635">
        <v>11</v>
      </c>
      <c r="J44" s="635">
        <v>2220.6799999999998</v>
      </c>
      <c r="K44" s="656">
        <v>1</v>
      </c>
      <c r="L44" s="635">
        <v>11</v>
      </c>
      <c r="M44" s="636">
        <v>2220.6799999999998</v>
      </c>
    </row>
    <row r="45" spans="1:13" ht="14.4" customHeight="1" x14ac:dyDescent="0.3">
      <c r="A45" s="631" t="s">
        <v>3031</v>
      </c>
      <c r="B45" s="632" t="s">
        <v>2916</v>
      </c>
      <c r="C45" s="632" t="s">
        <v>3738</v>
      </c>
      <c r="D45" s="632" t="s">
        <v>3739</v>
      </c>
      <c r="E45" s="632" t="s">
        <v>2396</v>
      </c>
      <c r="F45" s="635"/>
      <c r="G45" s="635"/>
      <c r="H45" s="656">
        <v>0</v>
      </c>
      <c r="I45" s="635">
        <v>2</v>
      </c>
      <c r="J45" s="635">
        <v>783.54</v>
      </c>
      <c r="K45" s="656">
        <v>1</v>
      </c>
      <c r="L45" s="635">
        <v>2</v>
      </c>
      <c r="M45" s="636">
        <v>783.54</v>
      </c>
    </row>
    <row r="46" spans="1:13" ht="14.4" customHeight="1" x14ac:dyDescent="0.3">
      <c r="A46" s="631" t="s">
        <v>3031</v>
      </c>
      <c r="B46" s="632" t="s">
        <v>2917</v>
      </c>
      <c r="C46" s="632" t="s">
        <v>3656</v>
      </c>
      <c r="D46" s="632" t="s">
        <v>2221</v>
      </c>
      <c r="E46" s="632" t="s">
        <v>3657</v>
      </c>
      <c r="F46" s="635"/>
      <c r="G46" s="635"/>
      <c r="H46" s="656">
        <v>0</v>
      </c>
      <c r="I46" s="635">
        <v>1</v>
      </c>
      <c r="J46" s="635">
        <v>581.30999999999995</v>
      </c>
      <c r="K46" s="656">
        <v>1</v>
      </c>
      <c r="L46" s="635">
        <v>1</v>
      </c>
      <c r="M46" s="636">
        <v>581.30999999999995</v>
      </c>
    </row>
    <row r="47" spans="1:13" ht="14.4" customHeight="1" x14ac:dyDescent="0.3">
      <c r="A47" s="631" t="s">
        <v>3031</v>
      </c>
      <c r="B47" s="632" t="s">
        <v>2926</v>
      </c>
      <c r="C47" s="632" t="s">
        <v>3386</v>
      </c>
      <c r="D47" s="632" t="s">
        <v>3387</v>
      </c>
      <c r="E47" s="632" t="s">
        <v>3388</v>
      </c>
      <c r="F47" s="635"/>
      <c r="G47" s="635"/>
      <c r="H47" s="656">
        <v>0</v>
      </c>
      <c r="I47" s="635">
        <v>1</v>
      </c>
      <c r="J47" s="635">
        <v>65.069999999999993</v>
      </c>
      <c r="K47" s="656">
        <v>1</v>
      </c>
      <c r="L47" s="635">
        <v>1</v>
      </c>
      <c r="M47" s="636">
        <v>65.069999999999993</v>
      </c>
    </row>
    <row r="48" spans="1:13" ht="14.4" customHeight="1" x14ac:dyDescent="0.3">
      <c r="A48" s="631" t="s">
        <v>3031</v>
      </c>
      <c r="B48" s="632" t="s">
        <v>2926</v>
      </c>
      <c r="C48" s="632" t="s">
        <v>3132</v>
      </c>
      <c r="D48" s="632" t="s">
        <v>593</v>
      </c>
      <c r="E48" s="632" t="s">
        <v>3133</v>
      </c>
      <c r="F48" s="635"/>
      <c r="G48" s="635"/>
      <c r="H48" s="656">
        <v>0</v>
      </c>
      <c r="I48" s="635">
        <v>2</v>
      </c>
      <c r="J48" s="635">
        <v>101.14</v>
      </c>
      <c r="K48" s="656">
        <v>1</v>
      </c>
      <c r="L48" s="635">
        <v>2</v>
      </c>
      <c r="M48" s="636">
        <v>101.14</v>
      </c>
    </row>
    <row r="49" spans="1:13" ht="14.4" customHeight="1" x14ac:dyDescent="0.3">
      <c r="A49" s="631" t="s">
        <v>3031</v>
      </c>
      <c r="B49" s="632" t="s">
        <v>2926</v>
      </c>
      <c r="C49" s="632" t="s">
        <v>2183</v>
      </c>
      <c r="D49" s="632" t="s">
        <v>2184</v>
      </c>
      <c r="E49" s="632" t="s">
        <v>2927</v>
      </c>
      <c r="F49" s="635"/>
      <c r="G49" s="635"/>
      <c r="H49" s="656">
        <v>0</v>
      </c>
      <c r="I49" s="635">
        <v>1</v>
      </c>
      <c r="J49" s="635">
        <v>86.76</v>
      </c>
      <c r="K49" s="656">
        <v>1</v>
      </c>
      <c r="L49" s="635">
        <v>1</v>
      </c>
      <c r="M49" s="636">
        <v>86.76</v>
      </c>
    </row>
    <row r="50" spans="1:13" ht="14.4" customHeight="1" x14ac:dyDescent="0.3">
      <c r="A50" s="631" t="s">
        <v>3031</v>
      </c>
      <c r="B50" s="632" t="s">
        <v>3957</v>
      </c>
      <c r="C50" s="632" t="s">
        <v>3647</v>
      </c>
      <c r="D50" s="632" t="s">
        <v>3648</v>
      </c>
      <c r="E50" s="632" t="s">
        <v>3649</v>
      </c>
      <c r="F50" s="635"/>
      <c r="G50" s="635"/>
      <c r="H50" s="656">
        <v>0</v>
      </c>
      <c r="I50" s="635">
        <v>9</v>
      </c>
      <c r="J50" s="635">
        <v>373.95000000000005</v>
      </c>
      <c r="K50" s="656">
        <v>1</v>
      </c>
      <c r="L50" s="635">
        <v>9</v>
      </c>
      <c r="M50" s="636">
        <v>373.95000000000005</v>
      </c>
    </row>
    <row r="51" spans="1:13" ht="14.4" customHeight="1" x14ac:dyDescent="0.3">
      <c r="A51" s="631" t="s">
        <v>3031</v>
      </c>
      <c r="B51" s="632" t="s">
        <v>3957</v>
      </c>
      <c r="C51" s="632" t="s">
        <v>3650</v>
      </c>
      <c r="D51" s="632" t="s">
        <v>3651</v>
      </c>
      <c r="E51" s="632" t="s">
        <v>3652</v>
      </c>
      <c r="F51" s="635">
        <v>1</v>
      </c>
      <c r="G51" s="635">
        <v>41.55</v>
      </c>
      <c r="H51" s="656">
        <v>1</v>
      </c>
      <c r="I51" s="635"/>
      <c r="J51" s="635"/>
      <c r="K51" s="656">
        <v>0</v>
      </c>
      <c r="L51" s="635">
        <v>1</v>
      </c>
      <c r="M51" s="636">
        <v>41.55</v>
      </c>
    </row>
    <row r="52" spans="1:13" ht="14.4" customHeight="1" x14ac:dyDescent="0.3">
      <c r="A52" s="631" t="s">
        <v>3031</v>
      </c>
      <c r="B52" s="632" t="s">
        <v>2929</v>
      </c>
      <c r="C52" s="632" t="s">
        <v>2654</v>
      </c>
      <c r="D52" s="632" t="s">
        <v>2930</v>
      </c>
      <c r="E52" s="632" t="s">
        <v>2931</v>
      </c>
      <c r="F52" s="635"/>
      <c r="G52" s="635"/>
      <c r="H52" s="656">
        <v>0</v>
      </c>
      <c r="I52" s="635">
        <v>3</v>
      </c>
      <c r="J52" s="635">
        <v>999.93000000000006</v>
      </c>
      <c r="K52" s="656">
        <v>1</v>
      </c>
      <c r="L52" s="635">
        <v>3</v>
      </c>
      <c r="M52" s="636">
        <v>999.93000000000006</v>
      </c>
    </row>
    <row r="53" spans="1:13" ht="14.4" customHeight="1" x14ac:dyDescent="0.3">
      <c r="A53" s="631" t="s">
        <v>3031</v>
      </c>
      <c r="B53" s="632" t="s">
        <v>2952</v>
      </c>
      <c r="C53" s="632" t="s">
        <v>2676</v>
      </c>
      <c r="D53" s="632" t="s">
        <v>2677</v>
      </c>
      <c r="E53" s="632" t="s">
        <v>2953</v>
      </c>
      <c r="F53" s="635"/>
      <c r="G53" s="635"/>
      <c r="H53" s="656">
        <v>0</v>
      </c>
      <c r="I53" s="635">
        <v>2</v>
      </c>
      <c r="J53" s="635">
        <v>139.72</v>
      </c>
      <c r="K53" s="656">
        <v>1</v>
      </c>
      <c r="L53" s="635">
        <v>2</v>
      </c>
      <c r="M53" s="636">
        <v>139.72</v>
      </c>
    </row>
    <row r="54" spans="1:13" ht="14.4" customHeight="1" x14ac:dyDescent="0.3">
      <c r="A54" s="631" t="s">
        <v>3031</v>
      </c>
      <c r="B54" s="632" t="s">
        <v>3958</v>
      </c>
      <c r="C54" s="632" t="s">
        <v>3695</v>
      </c>
      <c r="D54" s="632" t="s">
        <v>3696</v>
      </c>
      <c r="E54" s="632" t="s">
        <v>3697</v>
      </c>
      <c r="F54" s="635">
        <v>3</v>
      </c>
      <c r="G54" s="635">
        <v>579.78</v>
      </c>
      <c r="H54" s="656">
        <v>1</v>
      </c>
      <c r="I54" s="635"/>
      <c r="J54" s="635"/>
      <c r="K54" s="656">
        <v>0</v>
      </c>
      <c r="L54" s="635">
        <v>3</v>
      </c>
      <c r="M54" s="636">
        <v>579.78</v>
      </c>
    </row>
    <row r="55" spans="1:13" ht="14.4" customHeight="1" x14ac:dyDescent="0.3">
      <c r="A55" s="631" t="s">
        <v>3031</v>
      </c>
      <c r="B55" s="632" t="s">
        <v>2964</v>
      </c>
      <c r="C55" s="632" t="s">
        <v>3704</v>
      </c>
      <c r="D55" s="632" t="s">
        <v>772</v>
      </c>
      <c r="E55" s="632" t="s">
        <v>3705</v>
      </c>
      <c r="F55" s="635"/>
      <c r="G55" s="635"/>
      <c r="H55" s="656">
        <v>0</v>
      </c>
      <c r="I55" s="635">
        <v>1</v>
      </c>
      <c r="J55" s="635">
        <v>48.31</v>
      </c>
      <c r="K55" s="656">
        <v>1</v>
      </c>
      <c r="L55" s="635">
        <v>1</v>
      </c>
      <c r="M55" s="636">
        <v>48.31</v>
      </c>
    </row>
    <row r="56" spans="1:13" ht="14.4" customHeight="1" x14ac:dyDescent="0.3">
      <c r="A56" s="631" t="s">
        <v>3031</v>
      </c>
      <c r="B56" s="632" t="s">
        <v>2964</v>
      </c>
      <c r="C56" s="632" t="s">
        <v>2120</v>
      </c>
      <c r="D56" s="632" t="s">
        <v>772</v>
      </c>
      <c r="E56" s="632" t="s">
        <v>2965</v>
      </c>
      <c r="F56" s="635"/>
      <c r="G56" s="635"/>
      <c r="H56" s="656">
        <v>0</v>
      </c>
      <c r="I56" s="635">
        <v>14</v>
      </c>
      <c r="J56" s="635">
        <v>1352.82</v>
      </c>
      <c r="K56" s="656">
        <v>1</v>
      </c>
      <c r="L56" s="635">
        <v>14</v>
      </c>
      <c r="M56" s="636">
        <v>1352.82</v>
      </c>
    </row>
    <row r="57" spans="1:13" ht="14.4" customHeight="1" x14ac:dyDescent="0.3">
      <c r="A57" s="631" t="s">
        <v>3031</v>
      </c>
      <c r="B57" s="632" t="s">
        <v>2964</v>
      </c>
      <c r="C57" s="632" t="s">
        <v>3706</v>
      </c>
      <c r="D57" s="632" t="s">
        <v>772</v>
      </c>
      <c r="E57" s="632" t="s">
        <v>3707</v>
      </c>
      <c r="F57" s="635"/>
      <c r="G57" s="635"/>
      <c r="H57" s="656">
        <v>0</v>
      </c>
      <c r="I57" s="635">
        <v>3</v>
      </c>
      <c r="J57" s="635">
        <v>579.78</v>
      </c>
      <c r="K57" s="656">
        <v>1</v>
      </c>
      <c r="L57" s="635">
        <v>3</v>
      </c>
      <c r="M57" s="636">
        <v>579.78</v>
      </c>
    </row>
    <row r="58" spans="1:13" ht="14.4" customHeight="1" x14ac:dyDescent="0.3">
      <c r="A58" s="631" t="s">
        <v>3031</v>
      </c>
      <c r="B58" s="632" t="s">
        <v>2966</v>
      </c>
      <c r="C58" s="632" t="s">
        <v>3598</v>
      </c>
      <c r="D58" s="632" t="s">
        <v>3042</v>
      </c>
      <c r="E58" s="632" t="s">
        <v>3043</v>
      </c>
      <c r="F58" s="635">
        <v>2</v>
      </c>
      <c r="G58" s="635">
        <v>95.26</v>
      </c>
      <c r="H58" s="656">
        <v>1</v>
      </c>
      <c r="I58" s="635"/>
      <c r="J58" s="635"/>
      <c r="K58" s="656">
        <v>0</v>
      </c>
      <c r="L58" s="635">
        <v>2</v>
      </c>
      <c r="M58" s="636">
        <v>95.26</v>
      </c>
    </row>
    <row r="59" spans="1:13" ht="14.4" customHeight="1" x14ac:dyDescent="0.3">
      <c r="A59" s="631" t="s">
        <v>3031</v>
      </c>
      <c r="B59" s="632" t="s">
        <v>2970</v>
      </c>
      <c r="C59" s="632" t="s">
        <v>3758</v>
      </c>
      <c r="D59" s="632" t="s">
        <v>3759</v>
      </c>
      <c r="E59" s="632" t="s">
        <v>3760</v>
      </c>
      <c r="F59" s="635">
        <v>1</v>
      </c>
      <c r="G59" s="635">
        <v>314.33999999999997</v>
      </c>
      <c r="H59" s="656">
        <v>1</v>
      </c>
      <c r="I59" s="635"/>
      <c r="J59" s="635"/>
      <c r="K59" s="656">
        <v>0</v>
      </c>
      <c r="L59" s="635">
        <v>1</v>
      </c>
      <c r="M59" s="636">
        <v>314.33999999999997</v>
      </c>
    </row>
    <row r="60" spans="1:13" ht="14.4" customHeight="1" x14ac:dyDescent="0.3">
      <c r="A60" s="631" t="s">
        <v>3031</v>
      </c>
      <c r="B60" s="632" t="s">
        <v>2989</v>
      </c>
      <c r="C60" s="632" t="s">
        <v>2260</v>
      </c>
      <c r="D60" s="632" t="s">
        <v>2990</v>
      </c>
      <c r="E60" s="632" t="s">
        <v>2991</v>
      </c>
      <c r="F60" s="635"/>
      <c r="G60" s="635"/>
      <c r="H60" s="656">
        <v>0</v>
      </c>
      <c r="I60" s="635">
        <v>4</v>
      </c>
      <c r="J60" s="635">
        <v>27.92</v>
      </c>
      <c r="K60" s="656">
        <v>1</v>
      </c>
      <c r="L60" s="635">
        <v>4</v>
      </c>
      <c r="M60" s="636">
        <v>27.92</v>
      </c>
    </row>
    <row r="61" spans="1:13" ht="14.4" customHeight="1" x14ac:dyDescent="0.3">
      <c r="A61" s="631" t="s">
        <v>3031</v>
      </c>
      <c r="B61" s="632" t="s">
        <v>2989</v>
      </c>
      <c r="C61" s="632" t="s">
        <v>2423</v>
      </c>
      <c r="D61" s="632" t="s">
        <v>2992</v>
      </c>
      <c r="E61" s="632" t="s">
        <v>2993</v>
      </c>
      <c r="F61" s="635"/>
      <c r="G61" s="635"/>
      <c r="H61" s="656">
        <v>0</v>
      </c>
      <c r="I61" s="635">
        <v>3</v>
      </c>
      <c r="J61" s="635">
        <v>32.19</v>
      </c>
      <c r="K61" s="656">
        <v>1</v>
      </c>
      <c r="L61" s="635">
        <v>3</v>
      </c>
      <c r="M61" s="636">
        <v>32.19</v>
      </c>
    </row>
    <row r="62" spans="1:13" ht="14.4" customHeight="1" x14ac:dyDescent="0.3">
      <c r="A62" s="631" t="s">
        <v>3031</v>
      </c>
      <c r="B62" s="632" t="s">
        <v>2989</v>
      </c>
      <c r="C62" s="632" t="s">
        <v>3601</v>
      </c>
      <c r="D62" s="632" t="s">
        <v>3602</v>
      </c>
      <c r="E62" s="632" t="s">
        <v>2991</v>
      </c>
      <c r="F62" s="635">
        <v>4</v>
      </c>
      <c r="G62" s="635">
        <v>21.48</v>
      </c>
      <c r="H62" s="656">
        <v>1</v>
      </c>
      <c r="I62" s="635"/>
      <c r="J62" s="635"/>
      <c r="K62" s="656">
        <v>0</v>
      </c>
      <c r="L62" s="635">
        <v>4</v>
      </c>
      <c r="M62" s="636">
        <v>21.48</v>
      </c>
    </row>
    <row r="63" spans="1:13" ht="14.4" customHeight="1" x14ac:dyDescent="0.3">
      <c r="A63" s="631" t="s">
        <v>3031</v>
      </c>
      <c r="B63" s="632" t="s">
        <v>2989</v>
      </c>
      <c r="C63" s="632" t="s">
        <v>3599</v>
      </c>
      <c r="D63" s="632" t="s">
        <v>2990</v>
      </c>
      <c r="E63" s="632" t="s">
        <v>3600</v>
      </c>
      <c r="F63" s="635">
        <v>1</v>
      </c>
      <c r="G63" s="635">
        <v>0</v>
      </c>
      <c r="H63" s="656"/>
      <c r="I63" s="635"/>
      <c r="J63" s="635"/>
      <c r="K63" s="656"/>
      <c r="L63" s="635">
        <v>1</v>
      </c>
      <c r="M63" s="636">
        <v>0</v>
      </c>
    </row>
    <row r="64" spans="1:13" ht="14.4" customHeight="1" x14ac:dyDescent="0.3">
      <c r="A64" s="631" t="s">
        <v>3031</v>
      </c>
      <c r="B64" s="632" t="s">
        <v>2995</v>
      </c>
      <c r="C64" s="632" t="s">
        <v>2324</v>
      </c>
      <c r="D64" s="632" t="s">
        <v>2325</v>
      </c>
      <c r="E64" s="632" t="s">
        <v>2996</v>
      </c>
      <c r="F64" s="635"/>
      <c r="G64" s="635"/>
      <c r="H64" s="656">
        <v>0</v>
      </c>
      <c r="I64" s="635">
        <v>1</v>
      </c>
      <c r="J64" s="635">
        <v>162.13</v>
      </c>
      <c r="K64" s="656">
        <v>1</v>
      </c>
      <c r="L64" s="635">
        <v>1</v>
      </c>
      <c r="M64" s="636">
        <v>162.13</v>
      </c>
    </row>
    <row r="65" spans="1:13" ht="14.4" customHeight="1" x14ac:dyDescent="0.3">
      <c r="A65" s="631" t="s">
        <v>3031</v>
      </c>
      <c r="B65" s="632" t="s">
        <v>3004</v>
      </c>
      <c r="C65" s="632" t="s">
        <v>2117</v>
      </c>
      <c r="D65" s="632" t="s">
        <v>2118</v>
      </c>
      <c r="E65" s="632" t="s">
        <v>1265</v>
      </c>
      <c r="F65" s="635"/>
      <c r="G65" s="635"/>
      <c r="H65" s="656"/>
      <c r="I65" s="635">
        <v>1</v>
      </c>
      <c r="J65" s="635">
        <v>0</v>
      </c>
      <c r="K65" s="656"/>
      <c r="L65" s="635">
        <v>1</v>
      </c>
      <c r="M65" s="636">
        <v>0</v>
      </c>
    </row>
    <row r="66" spans="1:13" ht="14.4" customHeight="1" x14ac:dyDescent="0.3">
      <c r="A66" s="631" t="s">
        <v>3031</v>
      </c>
      <c r="B66" s="632" t="s">
        <v>3004</v>
      </c>
      <c r="C66" s="632" t="s">
        <v>3772</v>
      </c>
      <c r="D66" s="632" t="s">
        <v>2118</v>
      </c>
      <c r="E66" s="632" t="s">
        <v>3607</v>
      </c>
      <c r="F66" s="635"/>
      <c r="G66" s="635"/>
      <c r="H66" s="656"/>
      <c r="I66" s="635">
        <v>3</v>
      </c>
      <c r="J66" s="635">
        <v>0</v>
      </c>
      <c r="K66" s="656"/>
      <c r="L66" s="635">
        <v>3</v>
      </c>
      <c r="M66" s="636">
        <v>0</v>
      </c>
    </row>
    <row r="67" spans="1:13" ht="14.4" customHeight="1" x14ac:dyDescent="0.3">
      <c r="A67" s="631" t="s">
        <v>3031</v>
      </c>
      <c r="B67" s="632" t="s">
        <v>3014</v>
      </c>
      <c r="C67" s="632" t="s">
        <v>2113</v>
      </c>
      <c r="D67" s="632" t="s">
        <v>2114</v>
      </c>
      <c r="E67" s="632" t="s">
        <v>3015</v>
      </c>
      <c r="F67" s="635"/>
      <c r="G67" s="635"/>
      <c r="H67" s="656">
        <v>0</v>
      </c>
      <c r="I67" s="635">
        <v>1</v>
      </c>
      <c r="J67" s="635">
        <v>275.48</v>
      </c>
      <c r="K67" s="656">
        <v>1</v>
      </c>
      <c r="L67" s="635">
        <v>1</v>
      </c>
      <c r="M67" s="636">
        <v>275.48</v>
      </c>
    </row>
    <row r="68" spans="1:13" ht="14.4" customHeight="1" x14ac:dyDescent="0.3">
      <c r="A68" s="631" t="s">
        <v>3031</v>
      </c>
      <c r="B68" s="632" t="s">
        <v>3014</v>
      </c>
      <c r="C68" s="632" t="s">
        <v>2238</v>
      </c>
      <c r="D68" s="632" t="s">
        <v>2114</v>
      </c>
      <c r="E68" s="632" t="s">
        <v>1020</v>
      </c>
      <c r="F68" s="635"/>
      <c r="G68" s="635"/>
      <c r="H68" s="656">
        <v>0</v>
      </c>
      <c r="I68" s="635">
        <v>1</v>
      </c>
      <c r="J68" s="635">
        <v>118.82</v>
      </c>
      <c r="K68" s="656">
        <v>1</v>
      </c>
      <c r="L68" s="635">
        <v>1</v>
      </c>
      <c r="M68" s="636">
        <v>118.82</v>
      </c>
    </row>
    <row r="69" spans="1:13" ht="14.4" customHeight="1" x14ac:dyDescent="0.3">
      <c r="A69" s="631" t="s">
        <v>3032</v>
      </c>
      <c r="B69" s="632" t="s">
        <v>2854</v>
      </c>
      <c r="C69" s="632" t="s">
        <v>2192</v>
      </c>
      <c r="D69" s="632" t="s">
        <v>2104</v>
      </c>
      <c r="E69" s="632" t="s">
        <v>2855</v>
      </c>
      <c r="F69" s="635"/>
      <c r="G69" s="635"/>
      <c r="H69" s="656">
        <v>0</v>
      </c>
      <c r="I69" s="635">
        <v>4</v>
      </c>
      <c r="J69" s="635">
        <v>195.92</v>
      </c>
      <c r="K69" s="656">
        <v>1</v>
      </c>
      <c r="L69" s="635">
        <v>4</v>
      </c>
      <c r="M69" s="636">
        <v>195.92</v>
      </c>
    </row>
    <row r="70" spans="1:13" ht="14.4" customHeight="1" x14ac:dyDescent="0.3">
      <c r="A70" s="631" t="s">
        <v>3032</v>
      </c>
      <c r="B70" s="632" t="s">
        <v>2854</v>
      </c>
      <c r="C70" s="632" t="s">
        <v>3174</v>
      </c>
      <c r="D70" s="632" t="s">
        <v>2104</v>
      </c>
      <c r="E70" s="632" t="s">
        <v>3175</v>
      </c>
      <c r="F70" s="635"/>
      <c r="G70" s="635"/>
      <c r="H70" s="656"/>
      <c r="I70" s="635">
        <v>1</v>
      </c>
      <c r="J70" s="635">
        <v>0</v>
      </c>
      <c r="K70" s="656"/>
      <c r="L70" s="635">
        <v>1</v>
      </c>
      <c r="M70" s="636">
        <v>0</v>
      </c>
    </row>
    <row r="71" spans="1:13" ht="14.4" customHeight="1" x14ac:dyDescent="0.3">
      <c r="A71" s="631" t="s">
        <v>3032</v>
      </c>
      <c r="B71" s="632" t="s">
        <v>2854</v>
      </c>
      <c r="C71" s="632" t="s">
        <v>3176</v>
      </c>
      <c r="D71" s="632" t="s">
        <v>2196</v>
      </c>
      <c r="E71" s="632" t="s">
        <v>2197</v>
      </c>
      <c r="F71" s="635"/>
      <c r="G71" s="635"/>
      <c r="H71" s="656"/>
      <c r="I71" s="635">
        <v>1</v>
      </c>
      <c r="J71" s="635">
        <v>0</v>
      </c>
      <c r="K71" s="656"/>
      <c r="L71" s="635">
        <v>1</v>
      </c>
      <c r="M71" s="636">
        <v>0</v>
      </c>
    </row>
    <row r="72" spans="1:13" ht="14.4" customHeight="1" x14ac:dyDescent="0.3">
      <c r="A72" s="631" t="s">
        <v>3032</v>
      </c>
      <c r="B72" s="632" t="s">
        <v>3959</v>
      </c>
      <c r="C72" s="632" t="s">
        <v>3822</v>
      </c>
      <c r="D72" s="632" t="s">
        <v>3823</v>
      </c>
      <c r="E72" s="632" t="s">
        <v>3824</v>
      </c>
      <c r="F72" s="635"/>
      <c r="G72" s="635"/>
      <c r="H72" s="656">
        <v>0</v>
      </c>
      <c r="I72" s="635">
        <v>1</v>
      </c>
      <c r="J72" s="635">
        <v>1019.11</v>
      </c>
      <c r="K72" s="656">
        <v>1</v>
      </c>
      <c r="L72" s="635">
        <v>1</v>
      </c>
      <c r="M72" s="636">
        <v>1019.11</v>
      </c>
    </row>
    <row r="73" spans="1:13" ht="14.4" customHeight="1" x14ac:dyDescent="0.3">
      <c r="A73" s="631" t="s">
        <v>3032</v>
      </c>
      <c r="B73" s="632" t="s">
        <v>3959</v>
      </c>
      <c r="C73" s="632" t="s">
        <v>3825</v>
      </c>
      <c r="D73" s="632" t="s">
        <v>3826</v>
      </c>
      <c r="E73" s="632" t="s">
        <v>3827</v>
      </c>
      <c r="F73" s="635"/>
      <c r="G73" s="635"/>
      <c r="H73" s="656">
        <v>0</v>
      </c>
      <c r="I73" s="635">
        <v>1</v>
      </c>
      <c r="J73" s="635">
        <v>1359.61</v>
      </c>
      <c r="K73" s="656">
        <v>1</v>
      </c>
      <c r="L73" s="635">
        <v>1</v>
      </c>
      <c r="M73" s="636">
        <v>1359.61</v>
      </c>
    </row>
    <row r="74" spans="1:13" ht="14.4" customHeight="1" x14ac:dyDescent="0.3">
      <c r="A74" s="631" t="s">
        <v>3032</v>
      </c>
      <c r="B74" s="632" t="s">
        <v>2862</v>
      </c>
      <c r="C74" s="632" t="s">
        <v>2179</v>
      </c>
      <c r="D74" s="632" t="s">
        <v>2180</v>
      </c>
      <c r="E74" s="632" t="s">
        <v>2181</v>
      </c>
      <c r="F74" s="635"/>
      <c r="G74" s="635"/>
      <c r="H74" s="656"/>
      <c r="I74" s="635">
        <v>1</v>
      </c>
      <c r="J74" s="635">
        <v>0</v>
      </c>
      <c r="K74" s="656"/>
      <c r="L74" s="635">
        <v>1</v>
      </c>
      <c r="M74" s="636">
        <v>0</v>
      </c>
    </row>
    <row r="75" spans="1:13" ht="14.4" customHeight="1" x14ac:dyDescent="0.3">
      <c r="A75" s="631" t="s">
        <v>3032</v>
      </c>
      <c r="B75" s="632" t="s">
        <v>2867</v>
      </c>
      <c r="C75" s="632" t="s">
        <v>3814</v>
      </c>
      <c r="D75" s="632" t="s">
        <v>3815</v>
      </c>
      <c r="E75" s="632" t="s">
        <v>3816</v>
      </c>
      <c r="F75" s="635">
        <v>4</v>
      </c>
      <c r="G75" s="635">
        <v>279.14</v>
      </c>
      <c r="H75" s="656">
        <v>1</v>
      </c>
      <c r="I75" s="635"/>
      <c r="J75" s="635"/>
      <c r="K75" s="656">
        <v>0</v>
      </c>
      <c r="L75" s="635">
        <v>4</v>
      </c>
      <c r="M75" s="636">
        <v>279.14</v>
      </c>
    </row>
    <row r="76" spans="1:13" ht="14.4" customHeight="1" x14ac:dyDescent="0.3">
      <c r="A76" s="631" t="s">
        <v>3032</v>
      </c>
      <c r="B76" s="632" t="s">
        <v>2867</v>
      </c>
      <c r="C76" s="632" t="s">
        <v>2213</v>
      </c>
      <c r="D76" s="632" t="s">
        <v>2214</v>
      </c>
      <c r="E76" s="632" t="s">
        <v>2869</v>
      </c>
      <c r="F76" s="635"/>
      <c r="G76" s="635"/>
      <c r="H76" s="656">
        <v>0</v>
      </c>
      <c r="I76" s="635">
        <v>1</v>
      </c>
      <c r="J76" s="635">
        <v>107.66</v>
      </c>
      <c r="K76" s="656">
        <v>1</v>
      </c>
      <c r="L76" s="635">
        <v>1</v>
      </c>
      <c r="M76" s="636">
        <v>107.66</v>
      </c>
    </row>
    <row r="77" spans="1:13" ht="14.4" customHeight="1" x14ac:dyDescent="0.3">
      <c r="A77" s="631" t="s">
        <v>3032</v>
      </c>
      <c r="B77" s="632" t="s">
        <v>2871</v>
      </c>
      <c r="C77" s="632" t="s">
        <v>2366</v>
      </c>
      <c r="D77" s="632" t="s">
        <v>2872</v>
      </c>
      <c r="E77" s="632" t="s">
        <v>2873</v>
      </c>
      <c r="F77" s="635"/>
      <c r="G77" s="635"/>
      <c r="H77" s="656">
        <v>0</v>
      </c>
      <c r="I77" s="635">
        <v>2</v>
      </c>
      <c r="J77" s="635">
        <v>252.18</v>
      </c>
      <c r="K77" s="656">
        <v>1</v>
      </c>
      <c r="L77" s="635">
        <v>2</v>
      </c>
      <c r="M77" s="636">
        <v>252.18</v>
      </c>
    </row>
    <row r="78" spans="1:13" ht="14.4" customHeight="1" x14ac:dyDescent="0.3">
      <c r="A78" s="631" t="s">
        <v>3032</v>
      </c>
      <c r="B78" s="632" t="s">
        <v>2875</v>
      </c>
      <c r="C78" s="632" t="s">
        <v>2406</v>
      </c>
      <c r="D78" s="632" t="s">
        <v>2154</v>
      </c>
      <c r="E78" s="632" t="s">
        <v>2407</v>
      </c>
      <c r="F78" s="635"/>
      <c r="G78" s="635"/>
      <c r="H78" s="656">
        <v>0</v>
      </c>
      <c r="I78" s="635">
        <v>3</v>
      </c>
      <c r="J78" s="635">
        <v>1406.8799999999999</v>
      </c>
      <c r="K78" s="656">
        <v>1</v>
      </c>
      <c r="L78" s="635">
        <v>3</v>
      </c>
      <c r="M78" s="636">
        <v>1406.8799999999999</v>
      </c>
    </row>
    <row r="79" spans="1:13" ht="14.4" customHeight="1" x14ac:dyDescent="0.3">
      <c r="A79" s="631" t="s">
        <v>3032</v>
      </c>
      <c r="B79" s="632" t="s">
        <v>2875</v>
      </c>
      <c r="C79" s="632" t="s">
        <v>2409</v>
      </c>
      <c r="D79" s="632" t="s">
        <v>2154</v>
      </c>
      <c r="E79" s="632" t="s">
        <v>2410</v>
      </c>
      <c r="F79" s="635"/>
      <c r="G79" s="635"/>
      <c r="H79" s="656">
        <v>0</v>
      </c>
      <c r="I79" s="635">
        <v>10</v>
      </c>
      <c r="J79" s="635">
        <v>6252.9</v>
      </c>
      <c r="K79" s="656">
        <v>1</v>
      </c>
      <c r="L79" s="635">
        <v>10</v>
      </c>
      <c r="M79" s="636">
        <v>6252.9</v>
      </c>
    </row>
    <row r="80" spans="1:13" ht="14.4" customHeight="1" x14ac:dyDescent="0.3">
      <c r="A80" s="631" t="s">
        <v>3032</v>
      </c>
      <c r="B80" s="632" t="s">
        <v>2875</v>
      </c>
      <c r="C80" s="632" t="s">
        <v>2153</v>
      </c>
      <c r="D80" s="632" t="s">
        <v>2154</v>
      </c>
      <c r="E80" s="632" t="s">
        <v>2155</v>
      </c>
      <c r="F80" s="635"/>
      <c r="G80" s="635"/>
      <c r="H80" s="656">
        <v>0</v>
      </c>
      <c r="I80" s="635">
        <v>8</v>
      </c>
      <c r="J80" s="635">
        <v>7503.44</v>
      </c>
      <c r="K80" s="656">
        <v>1</v>
      </c>
      <c r="L80" s="635">
        <v>8</v>
      </c>
      <c r="M80" s="636">
        <v>7503.44</v>
      </c>
    </row>
    <row r="81" spans="1:13" ht="14.4" customHeight="1" x14ac:dyDescent="0.3">
      <c r="A81" s="631" t="s">
        <v>3032</v>
      </c>
      <c r="B81" s="632" t="s">
        <v>2876</v>
      </c>
      <c r="C81" s="632" t="s">
        <v>3110</v>
      </c>
      <c r="D81" s="632" t="s">
        <v>3111</v>
      </c>
      <c r="E81" s="632" t="s">
        <v>3112</v>
      </c>
      <c r="F81" s="635">
        <v>1</v>
      </c>
      <c r="G81" s="635">
        <v>0</v>
      </c>
      <c r="H81" s="656"/>
      <c r="I81" s="635"/>
      <c r="J81" s="635"/>
      <c r="K81" s="656"/>
      <c r="L81" s="635">
        <v>1</v>
      </c>
      <c r="M81" s="636">
        <v>0</v>
      </c>
    </row>
    <row r="82" spans="1:13" ht="14.4" customHeight="1" x14ac:dyDescent="0.3">
      <c r="A82" s="631" t="s">
        <v>3032</v>
      </c>
      <c r="B82" s="632" t="s">
        <v>2876</v>
      </c>
      <c r="C82" s="632" t="s">
        <v>3113</v>
      </c>
      <c r="D82" s="632" t="s">
        <v>3111</v>
      </c>
      <c r="E82" s="632" t="s">
        <v>3114</v>
      </c>
      <c r="F82" s="635">
        <v>1</v>
      </c>
      <c r="G82" s="635">
        <v>0</v>
      </c>
      <c r="H82" s="656"/>
      <c r="I82" s="635"/>
      <c r="J82" s="635"/>
      <c r="K82" s="656"/>
      <c r="L82" s="635">
        <v>1</v>
      </c>
      <c r="M82" s="636">
        <v>0</v>
      </c>
    </row>
    <row r="83" spans="1:13" ht="14.4" customHeight="1" x14ac:dyDescent="0.3">
      <c r="A83" s="631" t="s">
        <v>3032</v>
      </c>
      <c r="B83" s="632" t="s">
        <v>2882</v>
      </c>
      <c r="C83" s="632" t="s">
        <v>2123</v>
      </c>
      <c r="D83" s="632" t="s">
        <v>2124</v>
      </c>
      <c r="E83" s="632" t="s">
        <v>2883</v>
      </c>
      <c r="F83" s="635"/>
      <c r="G83" s="635"/>
      <c r="H83" s="656">
        <v>0</v>
      </c>
      <c r="I83" s="635">
        <v>3</v>
      </c>
      <c r="J83" s="635">
        <v>225.84</v>
      </c>
      <c r="K83" s="656">
        <v>1</v>
      </c>
      <c r="L83" s="635">
        <v>3</v>
      </c>
      <c r="M83" s="636">
        <v>225.84</v>
      </c>
    </row>
    <row r="84" spans="1:13" ht="14.4" customHeight="1" x14ac:dyDescent="0.3">
      <c r="A84" s="631" t="s">
        <v>3032</v>
      </c>
      <c r="B84" s="632" t="s">
        <v>2888</v>
      </c>
      <c r="C84" s="632" t="s">
        <v>2199</v>
      </c>
      <c r="D84" s="632" t="s">
        <v>2200</v>
      </c>
      <c r="E84" s="632" t="s">
        <v>2201</v>
      </c>
      <c r="F84" s="635"/>
      <c r="G84" s="635"/>
      <c r="H84" s="656">
        <v>0</v>
      </c>
      <c r="I84" s="635">
        <v>2</v>
      </c>
      <c r="J84" s="635">
        <v>83.78</v>
      </c>
      <c r="K84" s="656">
        <v>1</v>
      </c>
      <c r="L84" s="635">
        <v>2</v>
      </c>
      <c r="M84" s="636">
        <v>83.78</v>
      </c>
    </row>
    <row r="85" spans="1:13" ht="14.4" customHeight="1" x14ac:dyDescent="0.3">
      <c r="A85" s="631" t="s">
        <v>3032</v>
      </c>
      <c r="B85" s="632" t="s">
        <v>2889</v>
      </c>
      <c r="C85" s="632" t="s">
        <v>3061</v>
      </c>
      <c r="D85" s="632" t="s">
        <v>3062</v>
      </c>
      <c r="E85" s="632" t="s">
        <v>3063</v>
      </c>
      <c r="F85" s="635">
        <v>1</v>
      </c>
      <c r="G85" s="635">
        <v>0</v>
      </c>
      <c r="H85" s="656"/>
      <c r="I85" s="635"/>
      <c r="J85" s="635"/>
      <c r="K85" s="656"/>
      <c r="L85" s="635">
        <v>1</v>
      </c>
      <c r="M85" s="636">
        <v>0</v>
      </c>
    </row>
    <row r="86" spans="1:13" ht="14.4" customHeight="1" x14ac:dyDescent="0.3">
      <c r="A86" s="631" t="s">
        <v>3032</v>
      </c>
      <c r="B86" s="632" t="s">
        <v>2889</v>
      </c>
      <c r="C86" s="632" t="s">
        <v>2186</v>
      </c>
      <c r="D86" s="632" t="s">
        <v>2187</v>
      </c>
      <c r="E86" s="632" t="s">
        <v>1181</v>
      </c>
      <c r="F86" s="635"/>
      <c r="G86" s="635"/>
      <c r="H86" s="656">
        <v>0</v>
      </c>
      <c r="I86" s="635">
        <v>5</v>
      </c>
      <c r="J86" s="635">
        <v>224.45</v>
      </c>
      <c r="K86" s="656">
        <v>1</v>
      </c>
      <c r="L86" s="635">
        <v>5</v>
      </c>
      <c r="M86" s="636">
        <v>224.45</v>
      </c>
    </row>
    <row r="87" spans="1:13" ht="14.4" customHeight="1" x14ac:dyDescent="0.3">
      <c r="A87" s="631" t="s">
        <v>3032</v>
      </c>
      <c r="B87" s="632" t="s">
        <v>2890</v>
      </c>
      <c r="C87" s="632" t="s">
        <v>3103</v>
      </c>
      <c r="D87" s="632" t="s">
        <v>3104</v>
      </c>
      <c r="E87" s="632" t="s">
        <v>3105</v>
      </c>
      <c r="F87" s="635">
        <v>2</v>
      </c>
      <c r="G87" s="635">
        <v>67.36</v>
      </c>
      <c r="H87" s="656">
        <v>1</v>
      </c>
      <c r="I87" s="635"/>
      <c r="J87" s="635"/>
      <c r="K87" s="656">
        <v>0</v>
      </c>
      <c r="L87" s="635">
        <v>2</v>
      </c>
      <c r="M87" s="636">
        <v>67.36</v>
      </c>
    </row>
    <row r="88" spans="1:13" ht="14.4" customHeight="1" x14ac:dyDescent="0.3">
      <c r="A88" s="631" t="s">
        <v>3032</v>
      </c>
      <c r="B88" s="632" t="s">
        <v>2891</v>
      </c>
      <c r="C88" s="632" t="s">
        <v>3047</v>
      </c>
      <c r="D88" s="632" t="s">
        <v>1264</v>
      </c>
      <c r="E88" s="632" t="s">
        <v>1265</v>
      </c>
      <c r="F88" s="635"/>
      <c r="G88" s="635"/>
      <c r="H88" s="656">
        <v>0</v>
      </c>
      <c r="I88" s="635">
        <v>1</v>
      </c>
      <c r="J88" s="635">
        <v>81.209999999999994</v>
      </c>
      <c r="K88" s="656">
        <v>1</v>
      </c>
      <c r="L88" s="635">
        <v>1</v>
      </c>
      <c r="M88" s="636">
        <v>81.209999999999994</v>
      </c>
    </row>
    <row r="89" spans="1:13" ht="14.4" customHeight="1" x14ac:dyDescent="0.3">
      <c r="A89" s="631" t="s">
        <v>3032</v>
      </c>
      <c r="B89" s="632" t="s">
        <v>2892</v>
      </c>
      <c r="C89" s="632" t="s">
        <v>2383</v>
      </c>
      <c r="D89" s="632" t="s">
        <v>2384</v>
      </c>
      <c r="E89" s="632" t="s">
        <v>2385</v>
      </c>
      <c r="F89" s="635"/>
      <c r="G89" s="635"/>
      <c r="H89" s="656">
        <v>0</v>
      </c>
      <c r="I89" s="635">
        <v>1</v>
      </c>
      <c r="J89" s="635">
        <v>55.38</v>
      </c>
      <c r="K89" s="656">
        <v>1</v>
      </c>
      <c r="L89" s="635">
        <v>1</v>
      </c>
      <c r="M89" s="636">
        <v>55.38</v>
      </c>
    </row>
    <row r="90" spans="1:13" ht="14.4" customHeight="1" x14ac:dyDescent="0.3">
      <c r="A90" s="631" t="s">
        <v>3032</v>
      </c>
      <c r="B90" s="632" t="s">
        <v>2899</v>
      </c>
      <c r="C90" s="632" t="s">
        <v>2315</v>
      </c>
      <c r="D90" s="632" t="s">
        <v>2316</v>
      </c>
      <c r="E90" s="632" t="s">
        <v>552</v>
      </c>
      <c r="F90" s="635"/>
      <c r="G90" s="635"/>
      <c r="H90" s="656">
        <v>0</v>
      </c>
      <c r="I90" s="635">
        <v>4</v>
      </c>
      <c r="J90" s="635">
        <v>269.68</v>
      </c>
      <c r="K90" s="656">
        <v>1</v>
      </c>
      <c r="L90" s="635">
        <v>4</v>
      </c>
      <c r="M90" s="636">
        <v>269.68</v>
      </c>
    </row>
    <row r="91" spans="1:13" ht="14.4" customHeight="1" x14ac:dyDescent="0.3">
      <c r="A91" s="631" t="s">
        <v>3032</v>
      </c>
      <c r="B91" s="632" t="s">
        <v>2900</v>
      </c>
      <c r="C91" s="632" t="s">
        <v>2109</v>
      </c>
      <c r="D91" s="632" t="s">
        <v>2110</v>
      </c>
      <c r="E91" s="632" t="s">
        <v>2111</v>
      </c>
      <c r="F91" s="635"/>
      <c r="G91" s="635"/>
      <c r="H91" s="656">
        <v>0</v>
      </c>
      <c r="I91" s="635">
        <v>1</v>
      </c>
      <c r="J91" s="635">
        <v>22.47</v>
      </c>
      <c r="K91" s="656">
        <v>1</v>
      </c>
      <c r="L91" s="635">
        <v>1</v>
      </c>
      <c r="M91" s="636">
        <v>22.47</v>
      </c>
    </row>
    <row r="92" spans="1:13" ht="14.4" customHeight="1" x14ac:dyDescent="0.3">
      <c r="A92" s="631" t="s">
        <v>3032</v>
      </c>
      <c r="B92" s="632" t="s">
        <v>2900</v>
      </c>
      <c r="C92" s="632" t="s">
        <v>2217</v>
      </c>
      <c r="D92" s="632" t="s">
        <v>2901</v>
      </c>
      <c r="E92" s="632" t="s">
        <v>1261</v>
      </c>
      <c r="F92" s="635"/>
      <c r="G92" s="635"/>
      <c r="H92" s="656">
        <v>0</v>
      </c>
      <c r="I92" s="635">
        <v>1</v>
      </c>
      <c r="J92" s="635">
        <v>67.42</v>
      </c>
      <c r="K92" s="656">
        <v>1</v>
      </c>
      <c r="L92" s="635">
        <v>1</v>
      </c>
      <c r="M92" s="636">
        <v>67.42</v>
      </c>
    </row>
    <row r="93" spans="1:13" ht="14.4" customHeight="1" x14ac:dyDescent="0.3">
      <c r="A93" s="631" t="s">
        <v>3032</v>
      </c>
      <c r="B93" s="632" t="s">
        <v>3960</v>
      </c>
      <c r="C93" s="632" t="s">
        <v>3094</v>
      </c>
      <c r="D93" s="632" t="s">
        <v>3095</v>
      </c>
      <c r="E93" s="632" t="s">
        <v>1221</v>
      </c>
      <c r="F93" s="635"/>
      <c r="G93" s="635"/>
      <c r="H93" s="656">
        <v>0</v>
      </c>
      <c r="I93" s="635">
        <v>1</v>
      </c>
      <c r="J93" s="635">
        <v>74.87</v>
      </c>
      <c r="K93" s="656">
        <v>1</v>
      </c>
      <c r="L93" s="635">
        <v>1</v>
      </c>
      <c r="M93" s="636">
        <v>74.87</v>
      </c>
    </row>
    <row r="94" spans="1:13" ht="14.4" customHeight="1" x14ac:dyDescent="0.3">
      <c r="A94" s="631" t="s">
        <v>3032</v>
      </c>
      <c r="B94" s="632" t="s">
        <v>2907</v>
      </c>
      <c r="C94" s="632" t="s">
        <v>3141</v>
      </c>
      <c r="D94" s="632" t="s">
        <v>2285</v>
      </c>
      <c r="E94" s="632" t="s">
        <v>2286</v>
      </c>
      <c r="F94" s="635"/>
      <c r="G94" s="635"/>
      <c r="H94" s="656">
        <v>0</v>
      </c>
      <c r="I94" s="635">
        <v>1</v>
      </c>
      <c r="J94" s="635">
        <v>107.81</v>
      </c>
      <c r="K94" s="656">
        <v>1</v>
      </c>
      <c r="L94" s="635">
        <v>1</v>
      </c>
      <c r="M94" s="636">
        <v>107.81</v>
      </c>
    </row>
    <row r="95" spans="1:13" ht="14.4" customHeight="1" x14ac:dyDescent="0.3">
      <c r="A95" s="631" t="s">
        <v>3032</v>
      </c>
      <c r="B95" s="632" t="s">
        <v>2913</v>
      </c>
      <c r="C95" s="632" t="s">
        <v>3051</v>
      </c>
      <c r="D95" s="632" t="s">
        <v>3052</v>
      </c>
      <c r="E95" s="632" t="s">
        <v>1194</v>
      </c>
      <c r="F95" s="635">
        <v>1</v>
      </c>
      <c r="G95" s="635">
        <v>130.59</v>
      </c>
      <c r="H95" s="656">
        <v>1</v>
      </c>
      <c r="I95" s="635"/>
      <c r="J95" s="635"/>
      <c r="K95" s="656">
        <v>0</v>
      </c>
      <c r="L95" s="635">
        <v>1</v>
      </c>
      <c r="M95" s="636">
        <v>130.59</v>
      </c>
    </row>
    <row r="96" spans="1:13" ht="14.4" customHeight="1" x14ac:dyDescent="0.3">
      <c r="A96" s="631" t="s">
        <v>3032</v>
      </c>
      <c r="B96" s="632" t="s">
        <v>2913</v>
      </c>
      <c r="C96" s="632" t="s">
        <v>2266</v>
      </c>
      <c r="D96" s="632" t="s">
        <v>2392</v>
      </c>
      <c r="E96" s="632" t="s">
        <v>1020</v>
      </c>
      <c r="F96" s="635"/>
      <c r="G96" s="635"/>
      <c r="H96" s="656">
        <v>0</v>
      </c>
      <c r="I96" s="635">
        <v>4</v>
      </c>
      <c r="J96" s="635">
        <v>261.2</v>
      </c>
      <c r="K96" s="656">
        <v>1</v>
      </c>
      <c r="L96" s="635">
        <v>4</v>
      </c>
      <c r="M96" s="636">
        <v>261.2</v>
      </c>
    </row>
    <row r="97" spans="1:13" ht="14.4" customHeight="1" x14ac:dyDescent="0.3">
      <c r="A97" s="631" t="s">
        <v>3032</v>
      </c>
      <c r="B97" s="632" t="s">
        <v>2913</v>
      </c>
      <c r="C97" s="632" t="s">
        <v>2269</v>
      </c>
      <c r="D97" s="632" t="s">
        <v>2274</v>
      </c>
      <c r="E97" s="632" t="s">
        <v>1194</v>
      </c>
      <c r="F97" s="635"/>
      <c r="G97" s="635"/>
      <c r="H97" s="656">
        <v>0</v>
      </c>
      <c r="I97" s="635">
        <v>2</v>
      </c>
      <c r="J97" s="635">
        <v>261.18</v>
      </c>
      <c r="K97" s="656">
        <v>1</v>
      </c>
      <c r="L97" s="635">
        <v>2</v>
      </c>
      <c r="M97" s="636">
        <v>261.18</v>
      </c>
    </row>
    <row r="98" spans="1:13" ht="14.4" customHeight="1" x14ac:dyDescent="0.3">
      <c r="A98" s="631" t="s">
        <v>3032</v>
      </c>
      <c r="B98" s="632" t="s">
        <v>2922</v>
      </c>
      <c r="C98" s="632" t="s">
        <v>3078</v>
      </c>
      <c r="D98" s="632" t="s">
        <v>2462</v>
      </c>
      <c r="E98" s="632" t="s">
        <v>1181</v>
      </c>
      <c r="F98" s="635"/>
      <c r="G98" s="635"/>
      <c r="H98" s="656">
        <v>0</v>
      </c>
      <c r="I98" s="635">
        <v>1</v>
      </c>
      <c r="J98" s="635">
        <v>273.48</v>
      </c>
      <c r="K98" s="656">
        <v>1</v>
      </c>
      <c r="L98" s="635">
        <v>1</v>
      </c>
      <c r="M98" s="636">
        <v>273.48</v>
      </c>
    </row>
    <row r="99" spans="1:13" ht="14.4" customHeight="1" x14ac:dyDescent="0.3">
      <c r="A99" s="631" t="s">
        <v>3032</v>
      </c>
      <c r="B99" s="632" t="s">
        <v>2923</v>
      </c>
      <c r="C99" s="632" t="s">
        <v>2175</v>
      </c>
      <c r="D99" s="632" t="s">
        <v>2176</v>
      </c>
      <c r="E99" s="632" t="s">
        <v>552</v>
      </c>
      <c r="F99" s="635"/>
      <c r="G99" s="635"/>
      <c r="H99" s="656">
        <v>0</v>
      </c>
      <c r="I99" s="635">
        <v>1</v>
      </c>
      <c r="J99" s="635">
        <v>38.130000000000003</v>
      </c>
      <c r="K99" s="656">
        <v>1</v>
      </c>
      <c r="L99" s="635">
        <v>1</v>
      </c>
      <c r="M99" s="636">
        <v>38.130000000000003</v>
      </c>
    </row>
    <row r="100" spans="1:13" ht="14.4" customHeight="1" x14ac:dyDescent="0.3">
      <c r="A100" s="631" t="s">
        <v>3032</v>
      </c>
      <c r="B100" s="632" t="s">
        <v>2926</v>
      </c>
      <c r="C100" s="632" t="s">
        <v>3132</v>
      </c>
      <c r="D100" s="632" t="s">
        <v>593</v>
      </c>
      <c r="E100" s="632" t="s">
        <v>3133</v>
      </c>
      <c r="F100" s="635"/>
      <c r="G100" s="635"/>
      <c r="H100" s="656">
        <v>0</v>
      </c>
      <c r="I100" s="635">
        <v>1</v>
      </c>
      <c r="J100" s="635">
        <v>50.57</v>
      </c>
      <c r="K100" s="656">
        <v>1</v>
      </c>
      <c r="L100" s="635">
        <v>1</v>
      </c>
      <c r="M100" s="636">
        <v>50.57</v>
      </c>
    </row>
    <row r="101" spans="1:13" ht="14.4" customHeight="1" x14ac:dyDescent="0.3">
      <c r="A101" s="631" t="s">
        <v>3032</v>
      </c>
      <c r="B101" s="632" t="s">
        <v>2926</v>
      </c>
      <c r="C101" s="632" t="s">
        <v>2183</v>
      </c>
      <c r="D101" s="632" t="s">
        <v>2184</v>
      </c>
      <c r="E101" s="632" t="s">
        <v>2927</v>
      </c>
      <c r="F101" s="635"/>
      <c r="G101" s="635"/>
      <c r="H101" s="656">
        <v>0</v>
      </c>
      <c r="I101" s="635">
        <v>1</v>
      </c>
      <c r="J101" s="635">
        <v>86.76</v>
      </c>
      <c r="K101" s="656">
        <v>1</v>
      </c>
      <c r="L101" s="635">
        <v>1</v>
      </c>
      <c r="M101" s="636">
        <v>86.76</v>
      </c>
    </row>
    <row r="102" spans="1:13" ht="14.4" customHeight="1" x14ac:dyDescent="0.3">
      <c r="A102" s="631" t="s">
        <v>3032</v>
      </c>
      <c r="B102" s="632" t="s">
        <v>2929</v>
      </c>
      <c r="C102" s="632" t="s">
        <v>2692</v>
      </c>
      <c r="D102" s="632" t="s">
        <v>2934</v>
      </c>
      <c r="E102" s="632" t="s">
        <v>2935</v>
      </c>
      <c r="F102" s="635"/>
      <c r="G102" s="635"/>
      <c r="H102" s="656">
        <v>0</v>
      </c>
      <c r="I102" s="635">
        <v>1</v>
      </c>
      <c r="J102" s="635">
        <v>151.61000000000001</v>
      </c>
      <c r="K102" s="656">
        <v>1</v>
      </c>
      <c r="L102" s="635">
        <v>1</v>
      </c>
      <c r="M102" s="636">
        <v>151.61000000000001</v>
      </c>
    </row>
    <row r="103" spans="1:13" ht="14.4" customHeight="1" x14ac:dyDescent="0.3">
      <c r="A103" s="631" t="s">
        <v>3032</v>
      </c>
      <c r="B103" s="632" t="s">
        <v>2943</v>
      </c>
      <c r="C103" s="632" t="s">
        <v>2672</v>
      </c>
      <c r="D103" s="632" t="s">
        <v>2673</v>
      </c>
      <c r="E103" s="632" t="s">
        <v>2945</v>
      </c>
      <c r="F103" s="635"/>
      <c r="G103" s="635"/>
      <c r="H103" s="656">
        <v>0</v>
      </c>
      <c r="I103" s="635">
        <v>2</v>
      </c>
      <c r="J103" s="635">
        <v>233.6</v>
      </c>
      <c r="K103" s="656">
        <v>1</v>
      </c>
      <c r="L103" s="635">
        <v>2</v>
      </c>
      <c r="M103" s="636">
        <v>233.6</v>
      </c>
    </row>
    <row r="104" spans="1:13" ht="14.4" customHeight="1" x14ac:dyDescent="0.3">
      <c r="A104" s="631" t="s">
        <v>3032</v>
      </c>
      <c r="B104" s="632" t="s">
        <v>2966</v>
      </c>
      <c r="C104" s="632" t="s">
        <v>3041</v>
      </c>
      <c r="D104" s="632" t="s">
        <v>3042</v>
      </c>
      <c r="E104" s="632" t="s">
        <v>3043</v>
      </c>
      <c r="F104" s="635">
        <v>1</v>
      </c>
      <c r="G104" s="635">
        <v>47.63</v>
      </c>
      <c r="H104" s="656">
        <v>1</v>
      </c>
      <c r="I104" s="635"/>
      <c r="J104" s="635"/>
      <c r="K104" s="656">
        <v>0</v>
      </c>
      <c r="L104" s="635">
        <v>1</v>
      </c>
      <c r="M104" s="636">
        <v>47.63</v>
      </c>
    </row>
    <row r="105" spans="1:13" ht="14.4" customHeight="1" x14ac:dyDescent="0.3">
      <c r="A105" s="631" t="s">
        <v>3032</v>
      </c>
      <c r="B105" s="632" t="s">
        <v>2980</v>
      </c>
      <c r="C105" s="632" t="s">
        <v>2250</v>
      </c>
      <c r="D105" s="632" t="s">
        <v>2255</v>
      </c>
      <c r="E105" s="632" t="s">
        <v>2984</v>
      </c>
      <c r="F105" s="635"/>
      <c r="G105" s="635"/>
      <c r="H105" s="656">
        <v>0</v>
      </c>
      <c r="I105" s="635">
        <v>1</v>
      </c>
      <c r="J105" s="635">
        <v>443.52</v>
      </c>
      <c r="K105" s="656">
        <v>1</v>
      </c>
      <c r="L105" s="635">
        <v>1</v>
      </c>
      <c r="M105" s="636">
        <v>443.52</v>
      </c>
    </row>
    <row r="106" spans="1:13" ht="14.4" customHeight="1" x14ac:dyDescent="0.3">
      <c r="A106" s="631" t="s">
        <v>3032</v>
      </c>
      <c r="B106" s="632" t="s">
        <v>2989</v>
      </c>
      <c r="C106" s="632" t="s">
        <v>2260</v>
      </c>
      <c r="D106" s="632" t="s">
        <v>2990</v>
      </c>
      <c r="E106" s="632" t="s">
        <v>2991</v>
      </c>
      <c r="F106" s="635"/>
      <c r="G106" s="635"/>
      <c r="H106" s="656">
        <v>0</v>
      </c>
      <c r="I106" s="635">
        <v>2</v>
      </c>
      <c r="J106" s="635">
        <v>13.96</v>
      </c>
      <c r="K106" s="656">
        <v>1</v>
      </c>
      <c r="L106" s="635">
        <v>2</v>
      </c>
      <c r="M106" s="636">
        <v>13.96</v>
      </c>
    </row>
    <row r="107" spans="1:13" ht="14.4" customHeight="1" x14ac:dyDescent="0.3">
      <c r="A107" s="631" t="s">
        <v>3032</v>
      </c>
      <c r="B107" s="632" t="s">
        <v>2995</v>
      </c>
      <c r="C107" s="632" t="s">
        <v>3070</v>
      </c>
      <c r="D107" s="632" t="s">
        <v>3071</v>
      </c>
      <c r="E107" s="632" t="s">
        <v>2201</v>
      </c>
      <c r="F107" s="635">
        <v>1</v>
      </c>
      <c r="G107" s="635">
        <v>0</v>
      </c>
      <c r="H107" s="656"/>
      <c r="I107" s="635"/>
      <c r="J107" s="635"/>
      <c r="K107" s="656"/>
      <c r="L107" s="635">
        <v>1</v>
      </c>
      <c r="M107" s="636">
        <v>0</v>
      </c>
    </row>
    <row r="108" spans="1:13" ht="14.4" customHeight="1" x14ac:dyDescent="0.3">
      <c r="A108" s="631" t="s">
        <v>3032</v>
      </c>
      <c r="B108" s="632" t="s">
        <v>2995</v>
      </c>
      <c r="C108" s="632" t="s">
        <v>2434</v>
      </c>
      <c r="D108" s="632" t="s">
        <v>2146</v>
      </c>
      <c r="E108" s="632" t="s">
        <v>2997</v>
      </c>
      <c r="F108" s="635"/>
      <c r="G108" s="635"/>
      <c r="H108" s="656">
        <v>0</v>
      </c>
      <c r="I108" s="635">
        <v>2</v>
      </c>
      <c r="J108" s="635">
        <v>432.32</v>
      </c>
      <c r="K108" s="656">
        <v>1</v>
      </c>
      <c r="L108" s="635">
        <v>2</v>
      </c>
      <c r="M108" s="636">
        <v>432.32</v>
      </c>
    </row>
    <row r="109" spans="1:13" ht="14.4" customHeight="1" x14ac:dyDescent="0.3">
      <c r="A109" s="631" t="s">
        <v>3032</v>
      </c>
      <c r="B109" s="632" t="s">
        <v>3004</v>
      </c>
      <c r="C109" s="632" t="s">
        <v>3230</v>
      </c>
      <c r="D109" s="632" t="s">
        <v>2473</v>
      </c>
      <c r="E109" s="632" t="s">
        <v>3231</v>
      </c>
      <c r="F109" s="635"/>
      <c r="G109" s="635"/>
      <c r="H109" s="656"/>
      <c r="I109" s="635">
        <v>1</v>
      </c>
      <c r="J109" s="635">
        <v>0</v>
      </c>
      <c r="K109" s="656"/>
      <c r="L109" s="635">
        <v>1</v>
      </c>
      <c r="M109" s="636">
        <v>0</v>
      </c>
    </row>
    <row r="110" spans="1:13" ht="14.4" customHeight="1" x14ac:dyDescent="0.3">
      <c r="A110" s="631" t="s">
        <v>3032</v>
      </c>
      <c r="B110" s="632" t="s">
        <v>3014</v>
      </c>
      <c r="C110" s="632" t="s">
        <v>2238</v>
      </c>
      <c r="D110" s="632" t="s">
        <v>2114</v>
      </c>
      <c r="E110" s="632" t="s">
        <v>1020</v>
      </c>
      <c r="F110" s="635"/>
      <c r="G110" s="635"/>
      <c r="H110" s="656">
        <v>0</v>
      </c>
      <c r="I110" s="635">
        <v>1</v>
      </c>
      <c r="J110" s="635">
        <v>118.82</v>
      </c>
      <c r="K110" s="656">
        <v>1</v>
      </c>
      <c r="L110" s="635">
        <v>1</v>
      </c>
      <c r="M110" s="636">
        <v>118.82</v>
      </c>
    </row>
    <row r="111" spans="1:13" ht="14.4" customHeight="1" x14ac:dyDescent="0.3">
      <c r="A111" s="631" t="s">
        <v>3032</v>
      </c>
      <c r="B111" s="632" t="s">
        <v>3016</v>
      </c>
      <c r="C111" s="632" t="s">
        <v>3809</v>
      </c>
      <c r="D111" s="632" t="s">
        <v>2292</v>
      </c>
      <c r="E111" s="632" t="s">
        <v>1205</v>
      </c>
      <c r="F111" s="635"/>
      <c r="G111" s="635"/>
      <c r="H111" s="656"/>
      <c r="I111" s="635">
        <v>1</v>
      </c>
      <c r="J111" s="635">
        <v>0</v>
      </c>
      <c r="K111" s="656"/>
      <c r="L111" s="635">
        <v>1</v>
      </c>
      <c r="M111" s="636">
        <v>0</v>
      </c>
    </row>
    <row r="112" spans="1:13" ht="14.4" customHeight="1" x14ac:dyDescent="0.3">
      <c r="A112" s="631" t="s">
        <v>3033</v>
      </c>
      <c r="B112" s="632" t="s">
        <v>2854</v>
      </c>
      <c r="C112" s="632" t="s">
        <v>3303</v>
      </c>
      <c r="D112" s="632" t="s">
        <v>3304</v>
      </c>
      <c r="E112" s="632" t="s">
        <v>3305</v>
      </c>
      <c r="F112" s="635">
        <v>1</v>
      </c>
      <c r="G112" s="635">
        <v>48.98</v>
      </c>
      <c r="H112" s="656">
        <v>1</v>
      </c>
      <c r="I112" s="635"/>
      <c r="J112" s="635"/>
      <c r="K112" s="656">
        <v>0</v>
      </c>
      <c r="L112" s="635">
        <v>1</v>
      </c>
      <c r="M112" s="636">
        <v>48.98</v>
      </c>
    </row>
    <row r="113" spans="1:13" ht="14.4" customHeight="1" x14ac:dyDescent="0.3">
      <c r="A113" s="631" t="s">
        <v>3033</v>
      </c>
      <c r="B113" s="632" t="s">
        <v>2854</v>
      </c>
      <c r="C113" s="632" t="s">
        <v>2192</v>
      </c>
      <c r="D113" s="632" t="s">
        <v>2104</v>
      </c>
      <c r="E113" s="632" t="s">
        <v>2855</v>
      </c>
      <c r="F113" s="635"/>
      <c r="G113" s="635"/>
      <c r="H113" s="656">
        <v>0</v>
      </c>
      <c r="I113" s="635">
        <v>4</v>
      </c>
      <c r="J113" s="635">
        <v>195.92</v>
      </c>
      <c r="K113" s="656">
        <v>1</v>
      </c>
      <c r="L113" s="635">
        <v>4</v>
      </c>
      <c r="M113" s="636">
        <v>195.92</v>
      </c>
    </row>
    <row r="114" spans="1:13" ht="14.4" customHeight="1" x14ac:dyDescent="0.3">
      <c r="A114" s="631" t="s">
        <v>3033</v>
      </c>
      <c r="B114" s="632" t="s">
        <v>2862</v>
      </c>
      <c r="C114" s="632" t="s">
        <v>2179</v>
      </c>
      <c r="D114" s="632" t="s">
        <v>2180</v>
      </c>
      <c r="E114" s="632" t="s">
        <v>2181</v>
      </c>
      <c r="F114" s="635"/>
      <c r="G114" s="635"/>
      <c r="H114" s="656"/>
      <c r="I114" s="635">
        <v>1</v>
      </c>
      <c r="J114" s="635">
        <v>0</v>
      </c>
      <c r="K114" s="656"/>
      <c r="L114" s="635">
        <v>1</v>
      </c>
      <c r="M114" s="636">
        <v>0</v>
      </c>
    </row>
    <row r="115" spans="1:13" ht="14.4" customHeight="1" x14ac:dyDescent="0.3">
      <c r="A115" s="631" t="s">
        <v>3033</v>
      </c>
      <c r="B115" s="632" t="s">
        <v>2871</v>
      </c>
      <c r="C115" s="632" t="s">
        <v>2366</v>
      </c>
      <c r="D115" s="632" t="s">
        <v>2872</v>
      </c>
      <c r="E115" s="632" t="s">
        <v>2873</v>
      </c>
      <c r="F115" s="635"/>
      <c r="G115" s="635"/>
      <c r="H115" s="656">
        <v>0</v>
      </c>
      <c r="I115" s="635">
        <v>3</v>
      </c>
      <c r="J115" s="635">
        <v>408.43</v>
      </c>
      <c r="K115" s="656">
        <v>1</v>
      </c>
      <c r="L115" s="635">
        <v>3</v>
      </c>
      <c r="M115" s="636">
        <v>408.43</v>
      </c>
    </row>
    <row r="116" spans="1:13" ht="14.4" customHeight="1" x14ac:dyDescent="0.3">
      <c r="A116" s="631" t="s">
        <v>3033</v>
      </c>
      <c r="B116" s="632" t="s">
        <v>2871</v>
      </c>
      <c r="C116" s="632" t="s">
        <v>2277</v>
      </c>
      <c r="D116" s="632" t="s">
        <v>2874</v>
      </c>
      <c r="E116" s="632" t="s">
        <v>1258</v>
      </c>
      <c r="F116" s="635"/>
      <c r="G116" s="635"/>
      <c r="H116" s="656">
        <v>0</v>
      </c>
      <c r="I116" s="635">
        <v>1</v>
      </c>
      <c r="J116" s="635">
        <v>193.14</v>
      </c>
      <c r="K116" s="656">
        <v>1</v>
      </c>
      <c r="L116" s="635">
        <v>1</v>
      </c>
      <c r="M116" s="636">
        <v>193.14</v>
      </c>
    </row>
    <row r="117" spans="1:13" ht="14.4" customHeight="1" x14ac:dyDescent="0.3">
      <c r="A117" s="631" t="s">
        <v>3033</v>
      </c>
      <c r="B117" s="632" t="s">
        <v>2875</v>
      </c>
      <c r="C117" s="632" t="s">
        <v>2406</v>
      </c>
      <c r="D117" s="632" t="s">
        <v>2154</v>
      </c>
      <c r="E117" s="632" t="s">
        <v>2407</v>
      </c>
      <c r="F117" s="635"/>
      <c r="G117" s="635"/>
      <c r="H117" s="656">
        <v>0</v>
      </c>
      <c r="I117" s="635">
        <v>2</v>
      </c>
      <c r="J117" s="635">
        <v>937.92</v>
      </c>
      <c r="K117" s="656">
        <v>1</v>
      </c>
      <c r="L117" s="635">
        <v>2</v>
      </c>
      <c r="M117" s="636">
        <v>937.92</v>
      </c>
    </row>
    <row r="118" spans="1:13" ht="14.4" customHeight="1" x14ac:dyDescent="0.3">
      <c r="A118" s="631" t="s">
        <v>3033</v>
      </c>
      <c r="B118" s="632" t="s">
        <v>2875</v>
      </c>
      <c r="C118" s="632" t="s">
        <v>2409</v>
      </c>
      <c r="D118" s="632" t="s">
        <v>2154</v>
      </c>
      <c r="E118" s="632" t="s">
        <v>2410</v>
      </c>
      <c r="F118" s="635"/>
      <c r="G118" s="635"/>
      <c r="H118" s="656">
        <v>0</v>
      </c>
      <c r="I118" s="635">
        <v>6</v>
      </c>
      <c r="J118" s="635">
        <v>3751.74</v>
      </c>
      <c r="K118" s="656">
        <v>1</v>
      </c>
      <c r="L118" s="635">
        <v>6</v>
      </c>
      <c r="M118" s="636">
        <v>3751.74</v>
      </c>
    </row>
    <row r="119" spans="1:13" ht="14.4" customHeight="1" x14ac:dyDescent="0.3">
      <c r="A119" s="631" t="s">
        <v>3033</v>
      </c>
      <c r="B119" s="632" t="s">
        <v>2875</v>
      </c>
      <c r="C119" s="632" t="s">
        <v>2153</v>
      </c>
      <c r="D119" s="632" t="s">
        <v>2154</v>
      </c>
      <c r="E119" s="632" t="s">
        <v>2155</v>
      </c>
      <c r="F119" s="635"/>
      <c r="G119" s="635"/>
      <c r="H119" s="656">
        <v>0</v>
      </c>
      <c r="I119" s="635">
        <v>8</v>
      </c>
      <c r="J119" s="635">
        <v>7503.44</v>
      </c>
      <c r="K119" s="656">
        <v>1</v>
      </c>
      <c r="L119" s="635">
        <v>8</v>
      </c>
      <c r="M119" s="636">
        <v>7503.44</v>
      </c>
    </row>
    <row r="120" spans="1:13" ht="14.4" customHeight="1" x14ac:dyDescent="0.3">
      <c r="A120" s="631" t="s">
        <v>3033</v>
      </c>
      <c r="B120" s="632" t="s">
        <v>2875</v>
      </c>
      <c r="C120" s="632" t="s">
        <v>3291</v>
      </c>
      <c r="D120" s="632" t="s">
        <v>2235</v>
      </c>
      <c r="E120" s="632" t="s">
        <v>2158</v>
      </c>
      <c r="F120" s="635"/>
      <c r="G120" s="635"/>
      <c r="H120" s="656">
        <v>0</v>
      </c>
      <c r="I120" s="635">
        <v>2</v>
      </c>
      <c r="J120" s="635">
        <v>4665.84</v>
      </c>
      <c r="K120" s="656">
        <v>1</v>
      </c>
      <c r="L120" s="635">
        <v>2</v>
      </c>
      <c r="M120" s="636">
        <v>4665.84</v>
      </c>
    </row>
    <row r="121" spans="1:13" ht="14.4" customHeight="1" x14ac:dyDescent="0.3">
      <c r="A121" s="631" t="s">
        <v>3033</v>
      </c>
      <c r="B121" s="632" t="s">
        <v>2876</v>
      </c>
      <c r="C121" s="632" t="s">
        <v>3272</v>
      </c>
      <c r="D121" s="632" t="s">
        <v>3273</v>
      </c>
      <c r="E121" s="632" t="s">
        <v>564</v>
      </c>
      <c r="F121" s="635">
        <v>1</v>
      </c>
      <c r="G121" s="635">
        <v>104.66</v>
      </c>
      <c r="H121" s="656">
        <v>1</v>
      </c>
      <c r="I121" s="635"/>
      <c r="J121" s="635"/>
      <c r="K121" s="656">
        <v>0</v>
      </c>
      <c r="L121" s="635">
        <v>1</v>
      </c>
      <c r="M121" s="636">
        <v>104.66</v>
      </c>
    </row>
    <row r="122" spans="1:13" ht="14.4" customHeight="1" x14ac:dyDescent="0.3">
      <c r="A122" s="631" t="s">
        <v>3033</v>
      </c>
      <c r="B122" s="632" t="s">
        <v>2888</v>
      </c>
      <c r="C122" s="632" t="s">
        <v>3830</v>
      </c>
      <c r="D122" s="632" t="s">
        <v>3831</v>
      </c>
      <c r="E122" s="632" t="s">
        <v>1688</v>
      </c>
      <c r="F122" s="635">
        <v>1</v>
      </c>
      <c r="G122" s="635">
        <v>124.32</v>
      </c>
      <c r="H122" s="656">
        <v>1</v>
      </c>
      <c r="I122" s="635"/>
      <c r="J122" s="635"/>
      <c r="K122" s="656">
        <v>0</v>
      </c>
      <c r="L122" s="635">
        <v>1</v>
      </c>
      <c r="M122" s="636">
        <v>124.32</v>
      </c>
    </row>
    <row r="123" spans="1:13" ht="14.4" customHeight="1" x14ac:dyDescent="0.3">
      <c r="A123" s="631" t="s">
        <v>3033</v>
      </c>
      <c r="B123" s="632" t="s">
        <v>2889</v>
      </c>
      <c r="C123" s="632" t="s">
        <v>2186</v>
      </c>
      <c r="D123" s="632" t="s">
        <v>2187</v>
      </c>
      <c r="E123" s="632" t="s">
        <v>1181</v>
      </c>
      <c r="F123" s="635"/>
      <c r="G123" s="635"/>
      <c r="H123" s="656">
        <v>0</v>
      </c>
      <c r="I123" s="635">
        <v>1</v>
      </c>
      <c r="J123" s="635">
        <v>44.89</v>
      </c>
      <c r="K123" s="656">
        <v>1</v>
      </c>
      <c r="L123" s="635">
        <v>1</v>
      </c>
      <c r="M123" s="636">
        <v>44.89</v>
      </c>
    </row>
    <row r="124" spans="1:13" ht="14.4" customHeight="1" x14ac:dyDescent="0.3">
      <c r="A124" s="631" t="s">
        <v>3033</v>
      </c>
      <c r="B124" s="632" t="s">
        <v>2890</v>
      </c>
      <c r="C124" s="632" t="s">
        <v>2308</v>
      </c>
      <c r="D124" s="632" t="s">
        <v>2309</v>
      </c>
      <c r="E124" s="632" t="s">
        <v>2310</v>
      </c>
      <c r="F124" s="635"/>
      <c r="G124" s="635"/>
      <c r="H124" s="656">
        <v>0</v>
      </c>
      <c r="I124" s="635">
        <v>1</v>
      </c>
      <c r="J124" s="635">
        <v>25.07</v>
      </c>
      <c r="K124" s="656">
        <v>1</v>
      </c>
      <c r="L124" s="635">
        <v>1</v>
      </c>
      <c r="M124" s="636">
        <v>25.07</v>
      </c>
    </row>
    <row r="125" spans="1:13" ht="14.4" customHeight="1" x14ac:dyDescent="0.3">
      <c r="A125" s="631" t="s">
        <v>3033</v>
      </c>
      <c r="B125" s="632" t="s">
        <v>2891</v>
      </c>
      <c r="C125" s="632" t="s">
        <v>3048</v>
      </c>
      <c r="D125" s="632" t="s">
        <v>1257</v>
      </c>
      <c r="E125" s="632" t="s">
        <v>1261</v>
      </c>
      <c r="F125" s="635"/>
      <c r="G125" s="635"/>
      <c r="H125" s="656"/>
      <c r="I125" s="635">
        <v>4</v>
      </c>
      <c r="J125" s="635">
        <v>0</v>
      </c>
      <c r="K125" s="656"/>
      <c r="L125" s="635">
        <v>4</v>
      </c>
      <c r="M125" s="636">
        <v>0</v>
      </c>
    </row>
    <row r="126" spans="1:13" ht="14.4" customHeight="1" x14ac:dyDescent="0.3">
      <c r="A126" s="631" t="s">
        <v>3033</v>
      </c>
      <c r="B126" s="632" t="s">
        <v>2893</v>
      </c>
      <c r="C126" s="632" t="s">
        <v>3334</v>
      </c>
      <c r="D126" s="632" t="s">
        <v>3335</v>
      </c>
      <c r="E126" s="632" t="s">
        <v>2895</v>
      </c>
      <c r="F126" s="635">
        <v>1</v>
      </c>
      <c r="G126" s="635">
        <v>0</v>
      </c>
      <c r="H126" s="656"/>
      <c r="I126" s="635"/>
      <c r="J126" s="635"/>
      <c r="K126" s="656"/>
      <c r="L126" s="635">
        <v>1</v>
      </c>
      <c r="M126" s="636">
        <v>0</v>
      </c>
    </row>
    <row r="127" spans="1:13" ht="14.4" customHeight="1" x14ac:dyDescent="0.3">
      <c r="A127" s="631" t="s">
        <v>3033</v>
      </c>
      <c r="B127" s="632" t="s">
        <v>2899</v>
      </c>
      <c r="C127" s="632" t="s">
        <v>3308</v>
      </c>
      <c r="D127" s="632" t="s">
        <v>3309</v>
      </c>
      <c r="E127" s="632" t="s">
        <v>552</v>
      </c>
      <c r="F127" s="635">
        <v>1</v>
      </c>
      <c r="G127" s="635">
        <v>67.42</v>
      </c>
      <c r="H127" s="656">
        <v>1</v>
      </c>
      <c r="I127" s="635"/>
      <c r="J127" s="635"/>
      <c r="K127" s="656">
        <v>0</v>
      </c>
      <c r="L127" s="635">
        <v>1</v>
      </c>
      <c r="M127" s="636">
        <v>67.42</v>
      </c>
    </row>
    <row r="128" spans="1:13" ht="14.4" customHeight="1" x14ac:dyDescent="0.3">
      <c r="A128" s="631" t="s">
        <v>3033</v>
      </c>
      <c r="B128" s="632" t="s">
        <v>2910</v>
      </c>
      <c r="C128" s="632" t="s">
        <v>2351</v>
      </c>
      <c r="D128" s="632" t="s">
        <v>2352</v>
      </c>
      <c r="E128" s="632" t="s">
        <v>2353</v>
      </c>
      <c r="F128" s="635"/>
      <c r="G128" s="635"/>
      <c r="H128" s="656">
        <v>0</v>
      </c>
      <c r="I128" s="635">
        <v>1</v>
      </c>
      <c r="J128" s="635">
        <v>143.71</v>
      </c>
      <c r="K128" s="656">
        <v>1</v>
      </c>
      <c r="L128" s="635">
        <v>1</v>
      </c>
      <c r="M128" s="636">
        <v>143.71</v>
      </c>
    </row>
    <row r="129" spans="1:13" ht="14.4" customHeight="1" x14ac:dyDescent="0.3">
      <c r="A129" s="631" t="s">
        <v>3033</v>
      </c>
      <c r="B129" s="632" t="s">
        <v>2910</v>
      </c>
      <c r="C129" s="632" t="s">
        <v>3324</v>
      </c>
      <c r="D129" s="632" t="s">
        <v>3325</v>
      </c>
      <c r="E129" s="632" t="s">
        <v>3326</v>
      </c>
      <c r="F129" s="635">
        <v>1</v>
      </c>
      <c r="G129" s="635">
        <v>134.12</v>
      </c>
      <c r="H129" s="656">
        <v>1</v>
      </c>
      <c r="I129" s="635"/>
      <c r="J129" s="635"/>
      <c r="K129" s="656">
        <v>0</v>
      </c>
      <c r="L129" s="635">
        <v>1</v>
      </c>
      <c r="M129" s="636">
        <v>134.12</v>
      </c>
    </row>
    <row r="130" spans="1:13" ht="14.4" customHeight="1" x14ac:dyDescent="0.3">
      <c r="A130" s="631" t="s">
        <v>3033</v>
      </c>
      <c r="B130" s="632" t="s">
        <v>2911</v>
      </c>
      <c r="C130" s="632" t="s">
        <v>3832</v>
      </c>
      <c r="D130" s="632" t="s">
        <v>3680</v>
      </c>
      <c r="E130" s="632" t="s">
        <v>3833</v>
      </c>
      <c r="F130" s="635">
        <v>1</v>
      </c>
      <c r="G130" s="635">
        <v>75.91</v>
      </c>
      <c r="H130" s="656">
        <v>1</v>
      </c>
      <c r="I130" s="635"/>
      <c r="J130" s="635"/>
      <c r="K130" s="656">
        <v>0</v>
      </c>
      <c r="L130" s="635">
        <v>1</v>
      </c>
      <c r="M130" s="636">
        <v>75.91</v>
      </c>
    </row>
    <row r="131" spans="1:13" ht="14.4" customHeight="1" x14ac:dyDescent="0.3">
      <c r="A131" s="631" t="s">
        <v>3033</v>
      </c>
      <c r="B131" s="632" t="s">
        <v>2912</v>
      </c>
      <c r="C131" s="632" t="s">
        <v>2318</v>
      </c>
      <c r="D131" s="632" t="s">
        <v>2319</v>
      </c>
      <c r="E131" s="632" t="s">
        <v>1194</v>
      </c>
      <c r="F131" s="635"/>
      <c r="G131" s="635"/>
      <c r="H131" s="656">
        <v>0</v>
      </c>
      <c r="I131" s="635">
        <v>1</v>
      </c>
      <c r="J131" s="635">
        <v>65.3</v>
      </c>
      <c r="K131" s="656">
        <v>1</v>
      </c>
      <c r="L131" s="635">
        <v>1</v>
      </c>
      <c r="M131" s="636">
        <v>65.3</v>
      </c>
    </row>
    <row r="132" spans="1:13" ht="14.4" customHeight="1" x14ac:dyDescent="0.3">
      <c r="A132" s="631" t="s">
        <v>3033</v>
      </c>
      <c r="B132" s="632" t="s">
        <v>2913</v>
      </c>
      <c r="C132" s="632" t="s">
        <v>2269</v>
      </c>
      <c r="D132" s="632" t="s">
        <v>2274</v>
      </c>
      <c r="E132" s="632" t="s">
        <v>1194</v>
      </c>
      <c r="F132" s="635"/>
      <c r="G132" s="635"/>
      <c r="H132" s="656">
        <v>0</v>
      </c>
      <c r="I132" s="635">
        <v>1</v>
      </c>
      <c r="J132" s="635">
        <v>130.59</v>
      </c>
      <c r="K132" s="656">
        <v>1</v>
      </c>
      <c r="L132" s="635">
        <v>1</v>
      </c>
      <c r="M132" s="636">
        <v>130.59</v>
      </c>
    </row>
    <row r="133" spans="1:13" ht="14.4" customHeight="1" x14ac:dyDescent="0.3">
      <c r="A133" s="631" t="s">
        <v>3033</v>
      </c>
      <c r="B133" s="632" t="s">
        <v>2913</v>
      </c>
      <c r="C133" s="632" t="s">
        <v>3241</v>
      </c>
      <c r="D133" s="632" t="s">
        <v>3242</v>
      </c>
      <c r="E133" s="632" t="s">
        <v>1194</v>
      </c>
      <c r="F133" s="635">
        <v>1</v>
      </c>
      <c r="G133" s="635">
        <v>130.59</v>
      </c>
      <c r="H133" s="656">
        <v>1</v>
      </c>
      <c r="I133" s="635"/>
      <c r="J133" s="635"/>
      <c r="K133" s="656">
        <v>0</v>
      </c>
      <c r="L133" s="635">
        <v>1</v>
      </c>
      <c r="M133" s="636">
        <v>130.59</v>
      </c>
    </row>
    <row r="134" spans="1:13" ht="14.4" customHeight="1" x14ac:dyDescent="0.3">
      <c r="A134" s="631" t="s">
        <v>3033</v>
      </c>
      <c r="B134" s="632" t="s">
        <v>2917</v>
      </c>
      <c r="C134" s="632" t="s">
        <v>3246</v>
      </c>
      <c r="D134" s="632" t="s">
        <v>3247</v>
      </c>
      <c r="E134" s="632" t="s">
        <v>3248</v>
      </c>
      <c r="F134" s="635">
        <v>1</v>
      </c>
      <c r="G134" s="635">
        <v>145.15</v>
      </c>
      <c r="H134" s="656">
        <v>1</v>
      </c>
      <c r="I134" s="635"/>
      <c r="J134" s="635"/>
      <c r="K134" s="656">
        <v>0</v>
      </c>
      <c r="L134" s="635">
        <v>1</v>
      </c>
      <c r="M134" s="636">
        <v>145.15</v>
      </c>
    </row>
    <row r="135" spans="1:13" ht="14.4" customHeight="1" x14ac:dyDescent="0.3">
      <c r="A135" s="631" t="s">
        <v>3033</v>
      </c>
      <c r="B135" s="632" t="s">
        <v>2926</v>
      </c>
      <c r="C135" s="632" t="s">
        <v>3132</v>
      </c>
      <c r="D135" s="632" t="s">
        <v>593</v>
      </c>
      <c r="E135" s="632" t="s">
        <v>3133</v>
      </c>
      <c r="F135" s="635"/>
      <c r="G135" s="635"/>
      <c r="H135" s="656">
        <v>0</v>
      </c>
      <c r="I135" s="635">
        <v>3</v>
      </c>
      <c r="J135" s="635">
        <v>151.71</v>
      </c>
      <c r="K135" s="656">
        <v>1</v>
      </c>
      <c r="L135" s="635">
        <v>3</v>
      </c>
      <c r="M135" s="636">
        <v>151.71</v>
      </c>
    </row>
    <row r="136" spans="1:13" ht="14.4" customHeight="1" x14ac:dyDescent="0.3">
      <c r="A136" s="631" t="s">
        <v>3033</v>
      </c>
      <c r="B136" s="632" t="s">
        <v>2966</v>
      </c>
      <c r="C136" s="632" t="s">
        <v>1234</v>
      </c>
      <c r="D136" s="632" t="s">
        <v>1235</v>
      </c>
      <c r="E136" s="632" t="s">
        <v>1236</v>
      </c>
      <c r="F136" s="635"/>
      <c r="G136" s="635"/>
      <c r="H136" s="656">
        <v>0</v>
      </c>
      <c r="I136" s="635">
        <v>1</v>
      </c>
      <c r="J136" s="635">
        <v>95.25</v>
      </c>
      <c r="K136" s="656">
        <v>1</v>
      </c>
      <c r="L136" s="635">
        <v>1</v>
      </c>
      <c r="M136" s="636">
        <v>95.25</v>
      </c>
    </row>
    <row r="137" spans="1:13" ht="14.4" customHeight="1" x14ac:dyDescent="0.3">
      <c r="A137" s="631" t="s">
        <v>3033</v>
      </c>
      <c r="B137" s="632" t="s">
        <v>2970</v>
      </c>
      <c r="C137" s="632" t="s">
        <v>2228</v>
      </c>
      <c r="D137" s="632" t="s">
        <v>2225</v>
      </c>
      <c r="E137" s="632" t="s">
        <v>2972</v>
      </c>
      <c r="F137" s="635"/>
      <c r="G137" s="635"/>
      <c r="H137" s="656">
        <v>0</v>
      </c>
      <c r="I137" s="635">
        <v>1</v>
      </c>
      <c r="J137" s="635">
        <v>98.23</v>
      </c>
      <c r="K137" s="656">
        <v>1</v>
      </c>
      <c r="L137" s="635">
        <v>1</v>
      </c>
      <c r="M137" s="636">
        <v>98.23</v>
      </c>
    </row>
    <row r="138" spans="1:13" ht="14.4" customHeight="1" x14ac:dyDescent="0.3">
      <c r="A138" s="631" t="s">
        <v>3033</v>
      </c>
      <c r="B138" s="632" t="s">
        <v>2985</v>
      </c>
      <c r="C138" s="632" t="s">
        <v>2474</v>
      </c>
      <c r="D138" s="632" t="s">
        <v>2475</v>
      </c>
      <c r="E138" s="632" t="s">
        <v>2476</v>
      </c>
      <c r="F138" s="635"/>
      <c r="G138" s="635"/>
      <c r="H138" s="656">
        <v>0</v>
      </c>
      <c r="I138" s="635">
        <v>1</v>
      </c>
      <c r="J138" s="635">
        <v>306.04000000000002</v>
      </c>
      <c r="K138" s="656">
        <v>1</v>
      </c>
      <c r="L138" s="635">
        <v>1</v>
      </c>
      <c r="M138" s="636">
        <v>306.04000000000002</v>
      </c>
    </row>
    <row r="139" spans="1:13" ht="14.4" customHeight="1" x14ac:dyDescent="0.3">
      <c r="A139" s="631" t="s">
        <v>3033</v>
      </c>
      <c r="B139" s="632" t="s">
        <v>2989</v>
      </c>
      <c r="C139" s="632" t="s">
        <v>2260</v>
      </c>
      <c r="D139" s="632" t="s">
        <v>2990</v>
      </c>
      <c r="E139" s="632" t="s">
        <v>2991</v>
      </c>
      <c r="F139" s="635"/>
      <c r="G139" s="635"/>
      <c r="H139" s="656">
        <v>0</v>
      </c>
      <c r="I139" s="635">
        <v>1</v>
      </c>
      <c r="J139" s="635">
        <v>6.98</v>
      </c>
      <c r="K139" s="656">
        <v>1</v>
      </c>
      <c r="L139" s="635">
        <v>1</v>
      </c>
      <c r="M139" s="636">
        <v>6.98</v>
      </c>
    </row>
    <row r="140" spans="1:13" ht="14.4" customHeight="1" x14ac:dyDescent="0.3">
      <c r="A140" s="631" t="s">
        <v>3033</v>
      </c>
      <c r="B140" s="632" t="s">
        <v>2995</v>
      </c>
      <c r="C140" s="632" t="s">
        <v>2324</v>
      </c>
      <c r="D140" s="632" t="s">
        <v>2325</v>
      </c>
      <c r="E140" s="632" t="s">
        <v>2996</v>
      </c>
      <c r="F140" s="635"/>
      <c r="G140" s="635"/>
      <c r="H140" s="656">
        <v>0</v>
      </c>
      <c r="I140" s="635">
        <v>1</v>
      </c>
      <c r="J140" s="635">
        <v>162.13</v>
      </c>
      <c r="K140" s="656">
        <v>1</v>
      </c>
      <c r="L140" s="635">
        <v>1</v>
      </c>
      <c r="M140" s="636">
        <v>162.13</v>
      </c>
    </row>
    <row r="141" spans="1:13" ht="14.4" customHeight="1" x14ac:dyDescent="0.3">
      <c r="A141" s="631" t="s">
        <v>3033</v>
      </c>
      <c r="B141" s="632" t="s">
        <v>2995</v>
      </c>
      <c r="C141" s="632" t="s">
        <v>2434</v>
      </c>
      <c r="D141" s="632" t="s">
        <v>2146</v>
      </c>
      <c r="E141" s="632" t="s">
        <v>2997</v>
      </c>
      <c r="F141" s="635"/>
      <c r="G141" s="635"/>
      <c r="H141" s="656">
        <v>0</v>
      </c>
      <c r="I141" s="635">
        <v>1</v>
      </c>
      <c r="J141" s="635">
        <v>216.16</v>
      </c>
      <c r="K141" s="656">
        <v>1</v>
      </c>
      <c r="L141" s="635">
        <v>1</v>
      </c>
      <c r="M141" s="636">
        <v>216.16</v>
      </c>
    </row>
    <row r="142" spans="1:13" ht="14.4" customHeight="1" x14ac:dyDescent="0.3">
      <c r="A142" s="631" t="s">
        <v>3033</v>
      </c>
      <c r="B142" s="632" t="s">
        <v>3002</v>
      </c>
      <c r="C142" s="632" t="s">
        <v>2380</v>
      </c>
      <c r="D142" s="632" t="s">
        <v>2381</v>
      </c>
      <c r="E142" s="632" t="s">
        <v>1020</v>
      </c>
      <c r="F142" s="635"/>
      <c r="G142" s="635"/>
      <c r="H142" s="656">
        <v>0</v>
      </c>
      <c r="I142" s="635">
        <v>1</v>
      </c>
      <c r="J142" s="635">
        <v>232.44</v>
      </c>
      <c r="K142" s="656">
        <v>1</v>
      </c>
      <c r="L142" s="635">
        <v>1</v>
      </c>
      <c r="M142" s="636">
        <v>232.44</v>
      </c>
    </row>
    <row r="143" spans="1:13" ht="14.4" customHeight="1" x14ac:dyDescent="0.3">
      <c r="A143" s="631" t="s">
        <v>3033</v>
      </c>
      <c r="B143" s="632" t="s">
        <v>3007</v>
      </c>
      <c r="C143" s="632" t="s">
        <v>2412</v>
      </c>
      <c r="D143" s="632" t="s">
        <v>2413</v>
      </c>
      <c r="E143" s="632" t="s">
        <v>3008</v>
      </c>
      <c r="F143" s="635"/>
      <c r="G143" s="635"/>
      <c r="H143" s="656">
        <v>0</v>
      </c>
      <c r="I143" s="635">
        <v>1</v>
      </c>
      <c r="J143" s="635">
        <v>172</v>
      </c>
      <c r="K143" s="656">
        <v>1</v>
      </c>
      <c r="L143" s="635">
        <v>1</v>
      </c>
      <c r="M143" s="636">
        <v>172</v>
      </c>
    </row>
    <row r="144" spans="1:13" ht="14.4" customHeight="1" x14ac:dyDescent="0.3">
      <c r="A144" s="631" t="s">
        <v>3034</v>
      </c>
      <c r="B144" s="632" t="s">
        <v>2854</v>
      </c>
      <c r="C144" s="632" t="s">
        <v>2192</v>
      </c>
      <c r="D144" s="632" t="s">
        <v>2104</v>
      </c>
      <c r="E144" s="632" t="s">
        <v>2855</v>
      </c>
      <c r="F144" s="635"/>
      <c r="G144" s="635"/>
      <c r="H144" s="656">
        <v>0</v>
      </c>
      <c r="I144" s="635">
        <v>8</v>
      </c>
      <c r="J144" s="635">
        <v>391.84000000000003</v>
      </c>
      <c r="K144" s="656">
        <v>1</v>
      </c>
      <c r="L144" s="635">
        <v>8</v>
      </c>
      <c r="M144" s="636">
        <v>391.84000000000003</v>
      </c>
    </row>
    <row r="145" spans="1:13" ht="14.4" customHeight="1" x14ac:dyDescent="0.3">
      <c r="A145" s="631" t="s">
        <v>3034</v>
      </c>
      <c r="B145" s="632" t="s">
        <v>2854</v>
      </c>
      <c r="C145" s="632" t="s">
        <v>3415</v>
      </c>
      <c r="D145" s="632" t="s">
        <v>2104</v>
      </c>
      <c r="E145" s="632" t="s">
        <v>3416</v>
      </c>
      <c r="F145" s="635"/>
      <c r="G145" s="635"/>
      <c r="H145" s="656"/>
      <c r="I145" s="635">
        <v>1</v>
      </c>
      <c r="J145" s="635">
        <v>0</v>
      </c>
      <c r="K145" s="656"/>
      <c r="L145" s="635">
        <v>1</v>
      </c>
      <c r="M145" s="636">
        <v>0</v>
      </c>
    </row>
    <row r="146" spans="1:13" ht="14.4" customHeight="1" x14ac:dyDescent="0.3">
      <c r="A146" s="631" t="s">
        <v>3034</v>
      </c>
      <c r="B146" s="632" t="s">
        <v>2857</v>
      </c>
      <c r="C146" s="632" t="s">
        <v>2141</v>
      </c>
      <c r="D146" s="632" t="s">
        <v>2858</v>
      </c>
      <c r="E146" s="632" t="s">
        <v>2859</v>
      </c>
      <c r="F146" s="635"/>
      <c r="G146" s="635"/>
      <c r="H146" s="656">
        <v>0</v>
      </c>
      <c r="I146" s="635">
        <v>1</v>
      </c>
      <c r="J146" s="635">
        <v>97.97</v>
      </c>
      <c r="K146" s="656">
        <v>1</v>
      </c>
      <c r="L146" s="635">
        <v>1</v>
      </c>
      <c r="M146" s="636">
        <v>97.97</v>
      </c>
    </row>
    <row r="147" spans="1:13" ht="14.4" customHeight="1" x14ac:dyDescent="0.3">
      <c r="A147" s="631" t="s">
        <v>3034</v>
      </c>
      <c r="B147" s="632" t="s">
        <v>2861</v>
      </c>
      <c r="C147" s="632" t="s">
        <v>2239</v>
      </c>
      <c r="D147" s="632" t="s">
        <v>2240</v>
      </c>
      <c r="E147" s="632" t="s">
        <v>2241</v>
      </c>
      <c r="F147" s="635"/>
      <c r="G147" s="635"/>
      <c r="H147" s="656">
        <v>0</v>
      </c>
      <c r="I147" s="635">
        <v>2</v>
      </c>
      <c r="J147" s="635">
        <v>112.02</v>
      </c>
      <c r="K147" s="656">
        <v>1</v>
      </c>
      <c r="L147" s="635">
        <v>2</v>
      </c>
      <c r="M147" s="636">
        <v>112.02</v>
      </c>
    </row>
    <row r="148" spans="1:13" ht="14.4" customHeight="1" x14ac:dyDescent="0.3">
      <c r="A148" s="631" t="s">
        <v>3034</v>
      </c>
      <c r="B148" s="632" t="s">
        <v>2862</v>
      </c>
      <c r="C148" s="632" t="s">
        <v>2179</v>
      </c>
      <c r="D148" s="632" t="s">
        <v>2180</v>
      </c>
      <c r="E148" s="632" t="s">
        <v>2181</v>
      </c>
      <c r="F148" s="635"/>
      <c r="G148" s="635"/>
      <c r="H148" s="656"/>
      <c r="I148" s="635">
        <v>1</v>
      </c>
      <c r="J148" s="635">
        <v>0</v>
      </c>
      <c r="K148" s="656"/>
      <c r="L148" s="635">
        <v>1</v>
      </c>
      <c r="M148" s="636">
        <v>0</v>
      </c>
    </row>
    <row r="149" spans="1:13" ht="14.4" customHeight="1" x14ac:dyDescent="0.3">
      <c r="A149" s="631" t="s">
        <v>3034</v>
      </c>
      <c r="B149" s="632" t="s">
        <v>2867</v>
      </c>
      <c r="C149" s="632" t="s">
        <v>2492</v>
      </c>
      <c r="D149" s="632" t="s">
        <v>2150</v>
      </c>
      <c r="E149" s="632" t="s">
        <v>2493</v>
      </c>
      <c r="F149" s="635"/>
      <c r="G149" s="635"/>
      <c r="H149" s="656">
        <v>0</v>
      </c>
      <c r="I149" s="635">
        <v>1</v>
      </c>
      <c r="J149" s="635">
        <v>106.3</v>
      </c>
      <c r="K149" s="656">
        <v>1</v>
      </c>
      <c r="L149" s="635">
        <v>1</v>
      </c>
      <c r="M149" s="636">
        <v>106.3</v>
      </c>
    </row>
    <row r="150" spans="1:13" ht="14.4" customHeight="1" x14ac:dyDescent="0.3">
      <c r="A150" s="631" t="s">
        <v>3034</v>
      </c>
      <c r="B150" s="632" t="s">
        <v>2871</v>
      </c>
      <c r="C150" s="632" t="s">
        <v>2366</v>
      </c>
      <c r="D150" s="632" t="s">
        <v>2872</v>
      </c>
      <c r="E150" s="632" t="s">
        <v>2873</v>
      </c>
      <c r="F150" s="635"/>
      <c r="G150" s="635"/>
      <c r="H150" s="656">
        <v>0</v>
      </c>
      <c r="I150" s="635">
        <v>1</v>
      </c>
      <c r="J150" s="635">
        <v>156.25</v>
      </c>
      <c r="K150" s="656">
        <v>1</v>
      </c>
      <c r="L150" s="635">
        <v>1</v>
      </c>
      <c r="M150" s="636">
        <v>156.25</v>
      </c>
    </row>
    <row r="151" spans="1:13" ht="14.4" customHeight="1" x14ac:dyDescent="0.3">
      <c r="A151" s="631" t="s">
        <v>3034</v>
      </c>
      <c r="B151" s="632" t="s">
        <v>2875</v>
      </c>
      <c r="C151" s="632" t="s">
        <v>2409</v>
      </c>
      <c r="D151" s="632" t="s">
        <v>2154</v>
      </c>
      <c r="E151" s="632" t="s">
        <v>2410</v>
      </c>
      <c r="F151" s="635"/>
      <c r="G151" s="635"/>
      <c r="H151" s="656">
        <v>0</v>
      </c>
      <c r="I151" s="635">
        <v>1</v>
      </c>
      <c r="J151" s="635">
        <v>625.29</v>
      </c>
      <c r="K151" s="656">
        <v>1</v>
      </c>
      <c r="L151" s="635">
        <v>1</v>
      </c>
      <c r="M151" s="636">
        <v>625.29</v>
      </c>
    </row>
    <row r="152" spans="1:13" ht="14.4" customHeight="1" x14ac:dyDescent="0.3">
      <c r="A152" s="631" t="s">
        <v>3034</v>
      </c>
      <c r="B152" s="632" t="s">
        <v>2875</v>
      </c>
      <c r="C152" s="632" t="s">
        <v>2153</v>
      </c>
      <c r="D152" s="632" t="s">
        <v>2154</v>
      </c>
      <c r="E152" s="632" t="s">
        <v>2155</v>
      </c>
      <c r="F152" s="635"/>
      <c r="G152" s="635"/>
      <c r="H152" s="656">
        <v>0</v>
      </c>
      <c r="I152" s="635">
        <v>6</v>
      </c>
      <c r="J152" s="635">
        <v>5627.58</v>
      </c>
      <c r="K152" s="656">
        <v>1</v>
      </c>
      <c r="L152" s="635">
        <v>6</v>
      </c>
      <c r="M152" s="636">
        <v>5627.58</v>
      </c>
    </row>
    <row r="153" spans="1:13" ht="14.4" customHeight="1" x14ac:dyDescent="0.3">
      <c r="A153" s="631" t="s">
        <v>3034</v>
      </c>
      <c r="B153" s="632" t="s">
        <v>2875</v>
      </c>
      <c r="C153" s="632" t="s">
        <v>2234</v>
      </c>
      <c r="D153" s="632" t="s">
        <v>2235</v>
      </c>
      <c r="E153" s="632" t="s">
        <v>2155</v>
      </c>
      <c r="F153" s="635"/>
      <c r="G153" s="635"/>
      <c r="H153" s="656">
        <v>0</v>
      </c>
      <c r="I153" s="635">
        <v>2</v>
      </c>
      <c r="J153" s="635">
        <v>3499.38</v>
      </c>
      <c r="K153" s="656">
        <v>1</v>
      </c>
      <c r="L153" s="635">
        <v>2</v>
      </c>
      <c r="M153" s="636">
        <v>3499.38</v>
      </c>
    </row>
    <row r="154" spans="1:13" ht="14.4" customHeight="1" x14ac:dyDescent="0.3">
      <c r="A154" s="631" t="s">
        <v>3034</v>
      </c>
      <c r="B154" s="632" t="s">
        <v>2876</v>
      </c>
      <c r="C154" s="632" t="s">
        <v>3372</v>
      </c>
      <c r="D154" s="632" t="s">
        <v>3373</v>
      </c>
      <c r="E154" s="632" t="s">
        <v>3374</v>
      </c>
      <c r="F154" s="635">
        <v>1</v>
      </c>
      <c r="G154" s="635">
        <v>0</v>
      </c>
      <c r="H154" s="656"/>
      <c r="I154" s="635"/>
      <c r="J154" s="635"/>
      <c r="K154" s="656"/>
      <c r="L154" s="635">
        <v>1</v>
      </c>
      <c r="M154" s="636">
        <v>0</v>
      </c>
    </row>
    <row r="155" spans="1:13" ht="14.4" customHeight="1" x14ac:dyDescent="0.3">
      <c r="A155" s="631" t="s">
        <v>3034</v>
      </c>
      <c r="B155" s="632" t="s">
        <v>2876</v>
      </c>
      <c r="C155" s="632" t="s">
        <v>3375</v>
      </c>
      <c r="D155" s="632" t="s">
        <v>3376</v>
      </c>
      <c r="E155" s="632" t="s">
        <v>564</v>
      </c>
      <c r="F155" s="635">
        <v>2</v>
      </c>
      <c r="G155" s="635">
        <v>0</v>
      </c>
      <c r="H155" s="656"/>
      <c r="I155" s="635"/>
      <c r="J155" s="635"/>
      <c r="K155" s="656"/>
      <c r="L155" s="635">
        <v>2</v>
      </c>
      <c r="M155" s="636">
        <v>0</v>
      </c>
    </row>
    <row r="156" spans="1:13" ht="14.4" customHeight="1" x14ac:dyDescent="0.3">
      <c r="A156" s="631" t="s">
        <v>3034</v>
      </c>
      <c r="B156" s="632" t="s">
        <v>2882</v>
      </c>
      <c r="C156" s="632" t="s">
        <v>2123</v>
      </c>
      <c r="D156" s="632" t="s">
        <v>2124</v>
      </c>
      <c r="E156" s="632" t="s">
        <v>2883</v>
      </c>
      <c r="F156" s="635"/>
      <c r="G156" s="635"/>
      <c r="H156" s="656">
        <v>0</v>
      </c>
      <c r="I156" s="635">
        <v>2</v>
      </c>
      <c r="J156" s="635">
        <v>150.56</v>
      </c>
      <c r="K156" s="656">
        <v>1</v>
      </c>
      <c r="L156" s="635">
        <v>2</v>
      </c>
      <c r="M156" s="636">
        <v>150.56</v>
      </c>
    </row>
    <row r="157" spans="1:13" ht="14.4" customHeight="1" x14ac:dyDescent="0.3">
      <c r="A157" s="631" t="s">
        <v>3034</v>
      </c>
      <c r="B157" s="632" t="s">
        <v>2885</v>
      </c>
      <c r="C157" s="632" t="s">
        <v>3400</v>
      </c>
      <c r="D157" s="632" t="s">
        <v>3401</v>
      </c>
      <c r="E157" s="632" t="s">
        <v>3402</v>
      </c>
      <c r="F157" s="635"/>
      <c r="G157" s="635"/>
      <c r="H157" s="656">
        <v>0</v>
      </c>
      <c r="I157" s="635">
        <v>1</v>
      </c>
      <c r="J157" s="635">
        <v>146.99</v>
      </c>
      <c r="K157" s="656">
        <v>1</v>
      </c>
      <c r="L157" s="635">
        <v>1</v>
      </c>
      <c r="M157" s="636">
        <v>146.99</v>
      </c>
    </row>
    <row r="158" spans="1:13" ht="14.4" customHeight="1" x14ac:dyDescent="0.3">
      <c r="A158" s="631" t="s">
        <v>3034</v>
      </c>
      <c r="B158" s="632" t="s">
        <v>2886</v>
      </c>
      <c r="C158" s="632" t="s">
        <v>3356</v>
      </c>
      <c r="D158" s="632" t="s">
        <v>3357</v>
      </c>
      <c r="E158" s="632" t="s">
        <v>552</v>
      </c>
      <c r="F158" s="635"/>
      <c r="G158" s="635"/>
      <c r="H158" s="656">
        <v>0</v>
      </c>
      <c r="I158" s="635">
        <v>1</v>
      </c>
      <c r="J158" s="635">
        <v>164.15</v>
      </c>
      <c r="K158" s="656">
        <v>1</v>
      </c>
      <c r="L158" s="635">
        <v>1</v>
      </c>
      <c r="M158" s="636">
        <v>164.15</v>
      </c>
    </row>
    <row r="159" spans="1:13" ht="14.4" customHeight="1" x14ac:dyDescent="0.3">
      <c r="A159" s="631" t="s">
        <v>3034</v>
      </c>
      <c r="B159" s="632" t="s">
        <v>2888</v>
      </c>
      <c r="C159" s="632" t="s">
        <v>2199</v>
      </c>
      <c r="D159" s="632" t="s">
        <v>2200</v>
      </c>
      <c r="E159" s="632" t="s">
        <v>2201</v>
      </c>
      <c r="F159" s="635"/>
      <c r="G159" s="635"/>
      <c r="H159" s="656">
        <v>0</v>
      </c>
      <c r="I159" s="635">
        <v>2</v>
      </c>
      <c r="J159" s="635">
        <v>83.78</v>
      </c>
      <c r="K159" s="656">
        <v>1</v>
      </c>
      <c r="L159" s="635">
        <v>2</v>
      </c>
      <c r="M159" s="636">
        <v>83.78</v>
      </c>
    </row>
    <row r="160" spans="1:13" ht="14.4" customHeight="1" x14ac:dyDescent="0.3">
      <c r="A160" s="631" t="s">
        <v>3034</v>
      </c>
      <c r="B160" s="632" t="s">
        <v>2889</v>
      </c>
      <c r="C160" s="632" t="s">
        <v>2186</v>
      </c>
      <c r="D160" s="632" t="s">
        <v>2187</v>
      </c>
      <c r="E160" s="632" t="s">
        <v>1181</v>
      </c>
      <c r="F160" s="635"/>
      <c r="G160" s="635"/>
      <c r="H160" s="656">
        <v>0</v>
      </c>
      <c r="I160" s="635">
        <v>2</v>
      </c>
      <c r="J160" s="635">
        <v>89.78</v>
      </c>
      <c r="K160" s="656">
        <v>1</v>
      </c>
      <c r="L160" s="635">
        <v>2</v>
      </c>
      <c r="M160" s="636">
        <v>89.78</v>
      </c>
    </row>
    <row r="161" spans="1:13" ht="14.4" customHeight="1" x14ac:dyDescent="0.3">
      <c r="A161" s="631" t="s">
        <v>3034</v>
      </c>
      <c r="B161" s="632" t="s">
        <v>2891</v>
      </c>
      <c r="C161" s="632" t="s">
        <v>3048</v>
      </c>
      <c r="D161" s="632" t="s">
        <v>1257</v>
      </c>
      <c r="E161" s="632" t="s">
        <v>1261</v>
      </c>
      <c r="F161" s="635"/>
      <c r="G161" s="635"/>
      <c r="H161" s="656"/>
      <c r="I161" s="635">
        <v>1</v>
      </c>
      <c r="J161" s="635">
        <v>0</v>
      </c>
      <c r="K161" s="656"/>
      <c r="L161" s="635">
        <v>1</v>
      </c>
      <c r="M161" s="636">
        <v>0</v>
      </c>
    </row>
    <row r="162" spans="1:13" ht="14.4" customHeight="1" x14ac:dyDescent="0.3">
      <c r="A162" s="631" t="s">
        <v>3034</v>
      </c>
      <c r="B162" s="632" t="s">
        <v>2892</v>
      </c>
      <c r="C162" s="632" t="s">
        <v>2465</v>
      </c>
      <c r="D162" s="632" t="s">
        <v>2466</v>
      </c>
      <c r="E162" s="632" t="s">
        <v>1265</v>
      </c>
      <c r="F162" s="635"/>
      <c r="G162" s="635"/>
      <c r="H162" s="656">
        <v>0</v>
      </c>
      <c r="I162" s="635">
        <v>1</v>
      </c>
      <c r="J162" s="635">
        <v>41.53</v>
      </c>
      <c r="K162" s="656">
        <v>1</v>
      </c>
      <c r="L162" s="635">
        <v>1</v>
      </c>
      <c r="M162" s="636">
        <v>41.53</v>
      </c>
    </row>
    <row r="163" spans="1:13" ht="14.4" customHeight="1" x14ac:dyDescent="0.3">
      <c r="A163" s="631" t="s">
        <v>3034</v>
      </c>
      <c r="B163" s="632" t="s">
        <v>2899</v>
      </c>
      <c r="C163" s="632" t="s">
        <v>2315</v>
      </c>
      <c r="D163" s="632" t="s">
        <v>2316</v>
      </c>
      <c r="E163" s="632" t="s">
        <v>552</v>
      </c>
      <c r="F163" s="635"/>
      <c r="G163" s="635"/>
      <c r="H163" s="656">
        <v>0</v>
      </c>
      <c r="I163" s="635">
        <v>1</v>
      </c>
      <c r="J163" s="635">
        <v>67.42</v>
      </c>
      <c r="K163" s="656">
        <v>1</v>
      </c>
      <c r="L163" s="635">
        <v>1</v>
      </c>
      <c r="M163" s="636">
        <v>67.42</v>
      </c>
    </row>
    <row r="164" spans="1:13" ht="14.4" customHeight="1" x14ac:dyDescent="0.3">
      <c r="A164" s="631" t="s">
        <v>3034</v>
      </c>
      <c r="B164" s="632" t="s">
        <v>2900</v>
      </c>
      <c r="C164" s="632" t="s">
        <v>3422</v>
      </c>
      <c r="D164" s="632" t="s">
        <v>2107</v>
      </c>
      <c r="E164" s="632" t="s">
        <v>3423</v>
      </c>
      <c r="F164" s="635"/>
      <c r="G164" s="635"/>
      <c r="H164" s="656">
        <v>0</v>
      </c>
      <c r="I164" s="635">
        <v>1</v>
      </c>
      <c r="J164" s="635">
        <v>21.92</v>
      </c>
      <c r="K164" s="656">
        <v>1</v>
      </c>
      <c r="L164" s="635">
        <v>1</v>
      </c>
      <c r="M164" s="636">
        <v>21.92</v>
      </c>
    </row>
    <row r="165" spans="1:13" ht="14.4" customHeight="1" x14ac:dyDescent="0.3">
      <c r="A165" s="631" t="s">
        <v>3034</v>
      </c>
      <c r="B165" s="632" t="s">
        <v>2900</v>
      </c>
      <c r="C165" s="632" t="s">
        <v>3424</v>
      </c>
      <c r="D165" s="632" t="s">
        <v>2110</v>
      </c>
      <c r="E165" s="632" t="s">
        <v>3425</v>
      </c>
      <c r="F165" s="635"/>
      <c r="G165" s="635"/>
      <c r="H165" s="656">
        <v>0</v>
      </c>
      <c r="I165" s="635">
        <v>1</v>
      </c>
      <c r="J165" s="635">
        <v>33.72</v>
      </c>
      <c r="K165" s="656">
        <v>1</v>
      </c>
      <c r="L165" s="635">
        <v>1</v>
      </c>
      <c r="M165" s="636">
        <v>33.72</v>
      </c>
    </row>
    <row r="166" spans="1:13" ht="14.4" customHeight="1" x14ac:dyDescent="0.3">
      <c r="A166" s="631" t="s">
        <v>3034</v>
      </c>
      <c r="B166" s="632" t="s">
        <v>2900</v>
      </c>
      <c r="C166" s="632" t="s">
        <v>2217</v>
      </c>
      <c r="D166" s="632" t="s">
        <v>2901</v>
      </c>
      <c r="E166" s="632" t="s">
        <v>1261</v>
      </c>
      <c r="F166" s="635"/>
      <c r="G166" s="635"/>
      <c r="H166" s="656">
        <v>0</v>
      </c>
      <c r="I166" s="635">
        <v>1</v>
      </c>
      <c r="J166" s="635">
        <v>67.42</v>
      </c>
      <c r="K166" s="656">
        <v>1</v>
      </c>
      <c r="L166" s="635">
        <v>1</v>
      </c>
      <c r="M166" s="636">
        <v>67.42</v>
      </c>
    </row>
    <row r="167" spans="1:13" ht="14.4" customHeight="1" x14ac:dyDescent="0.3">
      <c r="A167" s="631" t="s">
        <v>3034</v>
      </c>
      <c r="B167" s="632" t="s">
        <v>2905</v>
      </c>
      <c r="C167" s="632" t="s">
        <v>2288</v>
      </c>
      <c r="D167" s="632" t="s">
        <v>2289</v>
      </c>
      <c r="E167" s="632" t="s">
        <v>1058</v>
      </c>
      <c r="F167" s="635"/>
      <c r="G167" s="635"/>
      <c r="H167" s="656">
        <v>0</v>
      </c>
      <c r="I167" s="635">
        <v>1</v>
      </c>
      <c r="J167" s="635">
        <v>101.68</v>
      </c>
      <c r="K167" s="656">
        <v>1</v>
      </c>
      <c r="L167" s="635">
        <v>1</v>
      </c>
      <c r="M167" s="636">
        <v>101.68</v>
      </c>
    </row>
    <row r="168" spans="1:13" ht="14.4" customHeight="1" x14ac:dyDescent="0.3">
      <c r="A168" s="631" t="s">
        <v>3034</v>
      </c>
      <c r="B168" s="632" t="s">
        <v>2913</v>
      </c>
      <c r="C168" s="632" t="s">
        <v>3346</v>
      </c>
      <c r="D168" s="632" t="s">
        <v>3347</v>
      </c>
      <c r="E168" s="632" t="s">
        <v>1194</v>
      </c>
      <c r="F168" s="635"/>
      <c r="G168" s="635"/>
      <c r="H168" s="656">
        <v>0</v>
      </c>
      <c r="I168" s="635">
        <v>1</v>
      </c>
      <c r="J168" s="635">
        <v>130.59</v>
      </c>
      <c r="K168" s="656">
        <v>1</v>
      </c>
      <c r="L168" s="635">
        <v>1</v>
      </c>
      <c r="M168" s="636">
        <v>130.59</v>
      </c>
    </row>
    <row r="169" spans="1:13" ht="14.4" customHeight="1" x14ac:dyDescent="0.3">
      <c r="A169" s="631" t="s">
        <v>3034</v>
      </c>
      <c r="B169" s="632" t="s">
        <v>2913</v>
      </c>
      <c r="C169" s="632" t="s">
        <v>3348</v>
      </c>
      <c r="D169" s="632" t="s">
        <v>3349</v>
      </c>
      <c r="E169" s="632" t="s">
        <v>2914</v>
      </c>
      <c r="F169" s="635"/>
      <c r="G169" s="635"/>
      <c r="H169" s="656">
        <v>0</v>
      </c>
      <c r="I169" s="635">
        <v>1</v>
      </c>
      <c r="J169" s="635">
        <v>201.88</v>
      </c>
      <c r="K169" s="656">
        <v>1</v>
      </c>
      <c r="L169" s="635">
        <v>1</v>
      </c>
      <c r="M169" s="636">
        <v>201.88</v>
      </c>
    </row>
    <row r="170" spans="1:13" ht="14.4" customHeight="1" x14ac:dyDescent="0.3">
      <c r="A170" s="631" t="s">
        <v>3034</v>
      </c>
      <c r="B170" s="632" t="s">
        <v>2913</v>
      </c>
      <c r="C170" s="632" t="s">
        <v>2269</v>
      </c>
      <c r="D170" s="632" t="s">
        <v>2274</v>
      </c>
      <c r="E170" s="632" t="s">
        <v>1194</v>
      </c>
      <c r="F170" s="635"/>
      <c r="G170" s="635"/>
      <c r="H170" s="656">
        <v>0</v>
      </c>
      <c r="I170" s="635">
        <v>2</v>
      </c>
      <c r="J170" s="635">
        <v>261.18</v>
      </c>
      <c r="K170" s="656">
        <v>1</v>
      </c>
      <c r="L170" s="635">
        <v>2</v>
      </c>
      <c r="M170" s="636">
        <v>261.18</v>
      </c>
    </row>
    <row r="171" spans="1:13" ht="14.4" customHeight="1" x14ac:dyDescent="0.3">
      <c r="A171" s="631" t="s">
        <v>3034</v>
      </c>
      <c r="B171" s="632" t="s">
        <v>2913</v>
      </c>
      <c r="C171" s="632" t="s">
        <v>3350</v>
      </c>
      <c r="D171" s="632" t="s">
        <v>2377</v>
      </c>
      <c r="E171" s="632" t="s">
        <v>2378</v>
      </c>
      <c r="F171" s="635"/>
      <c r="G171" s="635"/>
      <c r="H171" s="656">
        <v>0</v>
      </c>
      <c r="I171" s="635">
        <v>1</v>
      </c>
      <c r="J171" s="635">
        <v>312.54000000000002</v>
      </c>
      <c r="K171" s="656">
        <v>1</v>
      </c>
      <c r="L171" s="635">
        <v>1</v>
      </c>
      <c r="M171" s="636">
        <v>312.54000000000002</v>
      </c>
    </row>
    <row r="172" spans="1:13" ht="14.4" customHeight="1" x14ac:dyDescent="0.3">
      <c r="A172" s="631" t="s">
        <v>3034</v>
      </c>
      <c r="B172" s="632" t="s">
        <v>2916</v>
      </c>
      <c r="C172" s="632" t="s">
        <v>2297</v>
      </c>
      <c r="D172" s="632" t="s">
        <v>2298</v>
      </c>
      <c r="E172" s="632" t="s">
        <v>1194</v>
      </c>
      <c r="F172" s="635"/>
      <c r="G172" s="635"/>
      <c r="H172" s="656">
        <v>0</v>
      </c>
      <c r="I172" s="635">
        <v>1</v>
      </c>
      <c r="J172" s="635">
        <v>201.88</v>
      </c>
      <c r="K172" s="656">
        <v>1</v>
      </c>
      <c r="L172" s="635">
        <v>1</v>
      </c>
      <c r="M172" s="636">
        <v>201.88</v>
      </c>
    </row>
    <row r="173" spans="1:13" ht="14.4" customHeight="1" x14ac:dyDescent="0.3">
      <c r="A173" s="631" t="s">
        <v>3034</v>
      </c>
      <c r="B173" s="632" t="s">
        <v>2917</v>
      </c>
      <c r="C173" s="632" t="s">
        <v>2220</v>
      </c>
      <c r="D173" s="632" t="s">
        <v>2221</v>
      </c>
      <c r="E173" s="632" t="s">
        <v>2918</v>
      </c>
      <c r="F173" s="635"/>
      <c r="G173" s="635"/>
      <c r="H173" s="656">
        <v>0</v>
      </c>
      <c r="I173" s="635">
        <v>1</v>
      </c>
      <c r="J173" s="635">
        <v>193.77</v>
      </c>
      <c r="K173" s="656">
        <v>1</v>
      </c>
      <c r="L173" s="635">
        <v>1</v>
      </c>
      <c r="M173" s="636">
        <v>193.77</v>
      </c>
    </row>
    <row r="174" spans="1:13" ht="14.4" customHeight="1" x14ac:dyDescent="0.3">
      <c r="A174" s="631" t="s">
        <v>3034</v>
      </c>
      <c r="B174" s="632" t="s">
        <v>2923</v>
      </c>
      <c r="C174" s="632" t="s">
        <v>2175</v>
      </c>
      <c r="D174" s="632" t="s">
        <v>2176</v>
      </c>
      <c r="E174" s="632" t="s">
        <v>552</v>
      </c>
      <c r="F174" s="635"/>
      <c r="G174" s="635"/>
      <c r="H174" s="656">
        <v>0</v>
      </c>
      <c r="I174" s="635">
        <v>1</v>
      </c>
      <c r="J174" s="635">
        <v>38.130000000000003</v>
      </c>
      <c r="K174" s="656">
        <v>1</v>
      </c>
      <c r="L174" s="635">
        <v>1</v>
      </c>
      <c r="M174" s="636">
        <v>38.130000000000003</v>
      </c>
    </row>
    <row r="175" spans="1:13" ht="14.4" customHeight="1" x14ac:dyDescent="0.3">
      <c r="A175" s="631" t="s">
        <v>3034</v>
      </c>
      <c r="B175" s="632" t="s">
        <v>2926</v>
      </c>
      <c r="C175" s="632" t="s">
        <v>3386</v>
      </c>
      <c r="D175" s="632" t="s">
        <v>3387</v>
      </c>
      <c r="E175" s="632" t="s">
        <v>3388</v>
      </c>
      <c r="F175" s="635"/>
      <c r="G175" s="635"/>
      <c r="H175" s="656">
        <v>0</v>
      </c>
      <c r="I175" s="635">
        <v>1</v>
      </c>
      <c r="J175" s="635">
        <v>65.069999999999993</v>
      </c>
      <c r="K175" s="656">
        <v>1</v>
      </c>
      <c r="L175" s="635">
        <v>1</v>
      </c>
      <c r="M175" s="636">
        <v>65.069999999999993</v>
      </c>
    </row>
    <row r="176" spans="1:13" ht="14.4" customHeight="1" x14ac:dyDescent="0.3">
      <c r="A176" s="631" t="s">
        <v>3034</v>
      </c>
      <c r="B176" s="632" t="s">
        <v>2926</v>
      </c>
      <c r="C176" s="632" t="s">
        <v>3389</v>
      </c>
      <c r="D176" s="632" t="s">
        <v>3134</v>
      </c>
      <c r="E176" s="632" t="s">
        <v>3390</v>
      </c>
      <c r="F176" s="635">
        <v>1</v>
      </c>
      <c r="G176" s="635">
        <v>0</v>
      </c>
      <c r="H176" s="656"/>
      <c r="I176" s="635"/>
      <c r="J176" s="635"/>
      <c r="K176" s="656"/>
      <c r="L176" s="635">
        <v>1</v>
      </c>
      <c r="M176" s="636">
        <v>0</v>
      </c>
    </row>
    <row r="177" spans="1:13" ht="14.4" customHeight="1" x14ac:dyDescent="0.3">
      <c r="A177" s="631" t="s">
        <v>3034</v>
      </c>
      <c r="B177" s="632" t="s">
        <v>2943</v>
      </c>
      <c r="C177" s="632" t="s">
        <v>2672</v>
      </c>
      <c r="D177" s="632" t="s">
        <v>2673</v>
      </c>
      <c r="E177" s="632" t="s">
        <v>2945</v>
      </c>
      <c r="F177" s="635"/>
      <c r="G177" s="635"/>
      <c r="H177" s="656">
        <v>0</v>
      </c>
      <c r="I177" s="635">
        <v>1</v>
      </c>
      <c r="J177" s="635">
        <v>116.8</v>
      </c>
      <c r="K177" s="656">
        <v>1</v>
      </c>
      <c r="L177" s="635">
        <v>1</v>
      </c>
      <c r="M177" s="636">
        <v>116.8</v>
      </c>
    </row>
    <row r="178" spans="1:13" ht="14.4" customHeight="1" x14ac:dyDescent="0.3">
      <c r="A178" s="631" t="s">
        <v>3034</v>
      </c>
      <c r="B178" s="632" t="s">
        <v>2952</v>
      </c>
      <c r="C178" s="632" t="s">
        <v>2676</v>
      </c>
      <c r="D178" s="632" t="s">
        <v>2677</v>
      </c>
      <c r="E178" s="632" t="s">
        <v>2953</v>
      </c>
      <c r="F178" s="635"/>
      <c r="G178" s="635"/>
      <c r="H178" s="656">
        <v>0</v>
      </c>
      <c r="I178" s="635">
        <v>1</v>
      </c>
      <c r="J178" s="635">
        <v>69.86</v>
      </c>
      <c r="K178" s="656">
        <v>1</v>
      </c>
      <c r="L178" s="635">
        <v>1</v>
      </c>
      <c r="M178" s="636">
        <v>69.86</v>
      </c>
    </row>
    <row r="179" spans="1:13" ht="14.4" customHeight="1" x14ac:dyDescent="0.3">
      <c r="A179" s="631" t="s">
        <v>3034</v>
      </c>
      <c r="B179" s="632" t="s">
        <v>2966</v>
      </c>
      <c r="C179" s="632" t="s">
        <v>3341</v>
      </c>
      <c r="D179" s="632" t="s">
        <v>1235</v>
      </c>
      <c r="E179" s="632" t="s">
        <v>3043</v>
      </c>
      <c r="F179" s="635">
        <v>1</v>
      </c>
      <c r="G179" s="635">
        <v>0</v>
      </c>
      <c r="H179" s="656"/>
      <c r="I179" s="635"/>
      <c r="J179" s="635"/>
      <c r="K179" s="656"/>
      <c r="L179" s="635">
        <v>1</v>
      </c>
      <c r="M179" s="636">
        <v>0</v>
      </c>
    </row>
    <row r="180" spans="1:13" ht="14.4" customHeight="1" x14ac:dyDescent="0.3">
      <c r="A180" s="631" t="s">
        <v>3034</v>
      </c>
      <c r="B180" s="632" t="s">
        <v>2970</v>
      </c>
      <c r="C180" s="632" t="s">
        <v>2224</v>
      </c>
      <c r="D180" s="632" t="s">
        <v>2225</v>
      </c>
      <c r="E180" s="632" t="s">
        <v>2971</v>
      </c>
      <c r="F180" s="635"/>
      <c r="G180" s="635"/>
      <c r="H180" s="656">
        <v>0</v>
      </c>
      <c r="I180" s="635">
        <v>2</v>
      </c>
      <c r="J180" s="635">
        <v>65.48</v>
      </c>
      <c r="K180" s="656">
        <v>1</v>
      </c>
      <c r="L180" s="635">
        <v>2</v>
      </c>
      <c r="M180" s="636">
        <v>65.48</v>
      </c>
    </row>
    <row r="181" spans="1:13" ht="14.4" customHeight="1" x14ac:dyDescent="0.3">
      <c r="A181" s="631" t="s">
        <v>3034</v>
      </c>
      <c r="B181" s="632" t="s">
        <v>2970</v>
      </c>
      <c r="C181" s="632" t="s">
        <v>2228</v>
      </c>
      <c r="D181" s="632" t="s">
        <v>2225</v>
      </c>
      <c r="E181" s="632" t="s">
        <v>2972</v>
      </c>
      <c r="F181" s="635"/>
      <c r="G181" s="635"/>
      <c r="H181" s="656">
        <v>0</v>
      </c>
      <c r="I181" s="635">
        <v>1</v>
      </c>
      <c r="J181" s="635">
        <v>98.23</v>
      </c>
      <c r="K181" s="656">
        <v>1</v>
      </c>
      <c r="L181" s="635">
        <v>1</v>
      </c>
      <c r="M181" s="636">
        <v>98.23</v>
      </c>
    </row>
    <row r="182" spans="1:13" ht="14.4" customHeight="1" x14ac:dyDescent="0.3">
      <c r="A182" s="631" t="s">
        <v>3034</v>
      </c>
      <c r="B182" s="632" t="s">
        <v>2980</v>
      </c>
      <c r="C182" s="632" t="s">
        <v>2250</v>
      </c>
      <c r="D182" s="632" t="s">
        <v>2255</v>
      </c>
      <c r="E182" s="632" t="s">
        <v>2984</v>
      </c>
      <c r="F182" s="635"/>
      <c r="G182" s="635"/>
      <c r="H182" s="656">
        <v>0</v>
      </c>
      <c r="I182" s="635">
        <v>1</v>
      </c>
      <c r="J182" s="635">
        <v>443.52</v>
      </c>
      <c r="K182" s="656">
        <v>1</v>
      </c>
      <c r="L182" s="635">
        <v>1</v>
      </c>
      <c r="M182" s="636">
        <v>443.52</v>
      </c>
    </row>
    <row r="183" spans="1:13" ht="14.4" customHeight="1" x14ac:dyDescent="0.3">
      <c r="A183" s="631" t="s">
        <v>3034</v>
      </c>
      <c r="B183" s="632" t="s">
        <v>2988</v>
      </c>
      <c r="C183" s="632" t="s">
        <v>3378</v>
      </c>
      <c r="D183" s="632" t="s">
        <v>3379</v>
      </c>
      <c r="E183" s="632" t="s">
        <v>587</v>
      </c>
      <c r="F183" s="635"/>
      <c r="G183" s="635"/>
      <c r="H183" s="656">
        <v>0</v>
      </c>
      <c r="I183" s="635">
        <v>1</v>
      </c>
      <c r="J183" s="635">
        <v>154.32</v>
      </c>
      <c r="K183" s="656">
        <v>1</v>
      </c>
      <c r="L183" s="635">
        <v>1</v>
      </c>
      <c r="M183" s="636">
        <v>154.32</v>
      </c>
    </row>
    <row r="184" spans="1:13" ht="14.4" customHeight="1" x14ac:dyDescent="0.3">
      <c r="A184" s="631" t="s">
        <v>3034</v>
      </c>
      <c r="B184" s="632" t="s">
        <v>2989</v>
      </c>
      <c r="C184" s="632" t="s">
        <v>2260</v>
      </c>
      <c r="D184" s="632" t="s">
        <v>2990</v>
      </c>
      <c r="E184" s="632" t="s">
        <v>2991</v>
      </c>
      <c r="F184" s="635"/>
      <c r="G184" s="635"/>
      <c r="H184" s="656">
        <v>0</v>
      </c>
      <c r="I184" s="635">
        <v>2</v>
      </c>
      <c r="J184" s="635">
        <v>13.96</v>
      </c>
      <c r="K184" s="656">
        <v>1</v>
      </c>
      <c r="L184" s="635">
        <v>2</v>
      </c>
      <c r="M184" s="636">
        <v>13.96</v>
      </c>
    </row>
    <row r="185" spans="1:13" ht="14.4" customHeight="1" x14ac:dyDescent="0.3">
      <c r="A185" s="631" t="s">
        <v>3034</v>
      </c>
      <c r="B185" s="632" t="s">
        <v>2995</v>
      </c>
      <c r="C185" s="632" t="s">
        <v>2324</v>
      </c>
      <c r="D185" s="632" t="s">
        <v>2325</v>
      </c>
      <c r="E185" s="632" t="s">
        <v>2996</v>
      </c>
      <c r="F185" s="635"/>
      <c r="G185" s="635"/>
      <c r="H185" s="656">
        <v>0</v>
      </c>
      <c r="I185" s="635">
        <v>1</v>
      </c>
      <c r="J185" s="635">
        <v>162.13</v>
      </c>
      <c r="K185" s="656">
        <v>1</v>
      </c>
      <c r="L185" s="635">
        <v>1</v>
      </c>
      <c r="M185" s="636">
        <v>162.13</v>
      </c>
    </row>
    <row r="186" spans="1:13" ht="14.4" customHeight="1" x14ac:dyDescent="0.3">
      <c r="A186" s="631" t="s">
        <v>3034</v>
      </c>
      <c r="B186" s="632" t="s">
        <v>2995</v>
      </c>
      <c r="C186" s="632" t="s">
        <v>2434</v>
      </c>
      <c r="D186" s="632" t="s">
        <v>2146</v>
      </c>
      <c r="E186" s="632" t="s">
        <v>2997</v>
      </c>
      <c r="F186" s="635"/>
      <c r="G186" s="635"/>
      <c r="H186" s="656">
        <v>0</v>
      </c>
      <c r="I186" s="635">
        <v>3</v>
      </c>
      <c r="J186" s="635">
        <v>648.48</v>
      </c>
      <c r="K186" s="656">
        <v>1</v>
      </c>
      <c r="L186" s="635">
        <v>3</v>
      </c>
      <c r="M186" s="636">
        <v>648.48</v>
      </c>
    </row>
    <row r="187" spans="1:13" ht="14.4" customHeight="1" x14ac:dyDescent="0.3">
      <c r="A187" s="631" t="s">
        <v>3034</v>
      </c>
      <c r="B187" s="632" t="s">
        <v>2999</v>
      </c>
      <c r="C187" s="632" t="s">
        <v>3435</v>
      </c>
      <c r="D187" s="632" t="s">
        <v>3436</v>
      </c>
      <c r="E187" s="632" t="s">
        <v>3437</v>
      </c>
      <c r="F187" s="635"/>
      <c r="G187" s="635"/>
      <c r="H187" s="656">
        <v>0</v>
      </c>
      <c r="I187" s="635">
        <v>1</v>
      </c>
      <c r="J187" s="635">
        <v>269</v>
      </c>
      <c r="K187" s="656">
        <v>1</v>
      </c>
      <c r="L187" s="635">
        <v>1</v>
      </c>
      <c r="M187" s="636">
        <v>269</v>
      </c>
    </row>
    <row r="188" spans="1:13" ht="14.4" customHeight="1" x14ac:dyDescent="0.3">
      <c r="A188" s="631" t="s">
        <v>3034</v>
      </c>
      <c r="B188" s="632" t="s">
        <v>3002</v>
      </c>
      <c r="C188" s="632" t="s">
        <v>2380</v>
      </c>
      <c r="D188" s="632" t="s">
        <v>2381</v>
      </c>
      <c r="E188" s="632" t="s">
        <v>1020</v>
      </c>
      <c r="F188" s="635"/>
      <c r="G188" s="635"/>
      <c r="H188" s="656">
        <v>0</v>
      </c>
      <c r="I188" s="635">
        <v>1</v>
      </c>
      <c r="J188" s="635">
        <v>232.44</v>
      </c>
      <c r="K188" s="656">
        <v>1</v>
      </c>
      <c r="L188" s="635">
        <v>1</v>
      </c>
      <c r="M188" s="636">
        <v>232.44</v>
      </c>
    </row>
    <row r="189" spans="1:13" ht="14.4" customHeight="1" x14ac:dyDescent="0.3">
      <c r="A189" s="631" t="s">
        <v>3034</v>
      </c>
      <c r="B189" s="632" t="s">
        <v>3004</v>
      </c>
      <c r="C189" s="632" t="s">
        <v>3230</v>
      </c>
      <c r="D189" s="632" t="s">
        <v>2473</v>
      </c>
      <c r="E189" s="632" t="s">
        <v>3231</v>
      </c>
      <c r="F189" s="635"/>
      <c r="G189" s="635"/>
      <c r="H189" s="656"/>
      <c r="I189" s="635">
        <v>1</v>
      </c>
      <c r="J189" s="635">
        <v>0</v>
      </c>
      <c r="K189" s="656"/>
      <c r="L189" s="635">
        <v>1</v>
      </c>
      <c r="M189" s="636">
        <v>0</v>
      </c>
    </row>
    <row r="190" spans="1:13" ht="14.4" customHeight="1" x14ac:dyDescent="0.3">
      <c r="A190" s="631" t="s">
        <v>3034</v>
      </c>
      <c r="B190" s="632" t="s">
        <v>3014</v>
      </c>
      <c r="C190" s="632" t="s">
        <v>3351</v>
      </c>
      <c r="D190" s="632" t="s">
        <v>2114</v>
      </c>
      <c r="E190" s="632" t="s">
        <v>1117</v>
      </c>
      <c r="F190" s="635"/>
      <c r="G190" s="635"/>
      <c r="H190" s="656"/>
      <c r="I190" s="635">
        <v>1</v>
      </c>
      <c r="J190" s="635">
        <v>0</v>
      </c>
      <c r="K190" s="656"/>
      <c r="L190" s="635">
        <v>1</v>
      </c>
      <c r="M190" s="636">
        <v>0</v>
      </c>
    </row>
    <row r="191" spans="1:13" ht="14.4" customHeight="1" x14ac:dyDescent="0.3">
      <c r="A191" s="631" t="s">
        <v>3034</v>
      </c>
      <c r="B191" s="632" t="s">
        <v>3016</v>
      </c>
      <c r="C191" s="632" t="s">
        <v>2291</v>
      </c>
      <c r="D191" s="632" t="s">
        <v>2292</v>
      </c>
      <c r="E191" s="632" t="s">
        <v>1181</v>
      </c>
      <c r="F191" s="635"/>
      <c r="G191" s="635"/>
      <c r="H191" s="656">
        <v>0</v>
      </c>
      <c r="I191" s="635">
        <v>1</v>
      </c>
      <c r="J191" s="635">
        <v>118.82</v>
      </c>
      <c r="K191" s="656">
        <v>1</v>
      </c>
      <c r="L191" s="635">
        <v>1</v>
      </c>
      <c r="M191" s="636">
        <v>118.82</v>
      </c>
    </row>
    <row r="192" spans="1:13" ht="14.4" customHeight="1" x14ac:dyDescent="0.3">
      <c r="A192" s="631" t="s">
        <v>3035</v>
      </c>
      <c r="B192" s="632" t="s">
        <v>2854</v>
      </c>
      <c r="C192" s="632" t="s">
        <v>2192</v>
      </c>
      <c r="D192" s="632" t="s">
        <v>2104</v>
      </c>
      <c r="E192" s="632" t="s">
        <v>2855</v>
      </c>
      <c r="F192" s="635"/>
      <c r="G192" s="635"/>
      <c r="H192" s="656">
        <v>0</v>
      </c>
      <c r="I192" s="635">
        <v>9</v>
      </c>
      <c r="J192" s="635">
        <v>440.81999999999994</v>
      </c>
      <c r="K192" s="656">
        <v>1</v>
      </c>
      <c r="L192" s="635">
        <v>9</v>
      </c>
      <c r="M192" s="636">
        <v>440.81999999999994</v>
      </c>
    </row>
    <row r="193" spans="1:13" ht="14.4" customHeight="1" x14ac:dyDescent="0.3">
      <c r="A193" s="631" t="s">
        <v>3035</v>
      </c>
      <c r="B193" s="632" t="s">
        <v>2854</v>
      </c>
      <c r="C193" s="632" t="s">
        <v>3176</v>
      </c>
      <c r="D193" s="632" t="s">
        <v>2196</v>
      </c>
      <c r="E193" s="632" t="s">
        <v>2197</v>
      </c>
      <c r="F193" s="635"/>
      <c r="G193" s="635"/>
      <c r="H193" s="656"/>
      <c r="I193" s="635">
        <v>1</v>
      </c>
      <c r="J193" s="635">
        <v>0</v>
      </c>
      <c r="K193" s="656"/>
      <c r="L193" s="635">
        <v>1</v>
      </c>
      <c r="M193" s="636">
        <v>0</v>
      </c>
    </row>
    <row r="194" spans="1:13" ht="14.4" customHeight="1" x14ac:dyDescent="0.3">
      <c r="A194" s="631" t="s">
        <v>3035</v>
      </c>
      <c r="B194" s="632" t="s">
        <v>2857</v>
      </c>
      <c r="C194" s="632" t="s">
        <v>2141</v>
      </c>
      <c r="D194" s="632" t="s">
        <v>2858</v>
      </c>
      <c r="E194" s="632" t="s">
        <v>2859</v>
      </c>
      <c r="F194" s="635"/>
      <c r="G194" s="635"/>
      <c r="H194" s="656">
        <v>0</v>
      </c>
      <c r="I194" s="635">
        <v>1</v>
      </c>
      <c r="J194" s="635">
        <v>97.97</v>
      </c>
      <c r="K194" s="656">
        <v>1</v>
      </c>
      <c r="L194" s="635">
        <v>1</v>
      </c>
      <c r="M194" s="636">
        <v>97.97</v>
      </c>
    </row>
    <row r="195" spans="1:13" ht="14.4" customHeight="1" x14ac:dyDescent="0.3">
      <c r="A195" s="631" t="s">
        <v>3035</v>
      </c>
      <c r="B195" s="632" t="s">
        <v>2867</v>
      </c>
      <c r="C195" s="632" t="s">
        <v>2209</v>
      </c>
      <c r="D195" s="632" t="s">
        <v>2210</v>
      </c>
      <c r="E195" s="632" t="s">
        <v>2868</v>
      </c>
      <c r="F195" s="635"/>
      <c r="G195" s="635"/>
      <c r="H195" s="656">
        <v>0</v>
      </c>
      <c r="I195" s="635">
        <v>1</v>
      </c>
      <c r="J195" s="635">
        <v>53.16</v>
      </c>
      <c r="K195" s="656">
        <v>1</v>
      </c>
      <c r="L195" s="635">
        <v>1</v>
      </c>
      <c r="M195" s="636">
        <v>53.16</v>
      </c>
    </row>
    <row r="196" spans="1:13" ht="14.4" customHeight="1" x14ac:dyDescent="0.3">
      <c r="A196" s="631" t="s">
        <v>3035</v>
      </c>
      <c r="B196" s="632" t="s">
        <v>2867</v>
      </c>
      <c r="C196" s="632" t="s">
        <v>2213</v>
      </c>
      <c r="D196" s="632" t="s">
        <v>2214</v>
      </c>
      <c r="E196" s="632" t="s">
        <v>2869</v>
      </c>
      <c r="F196" s="635"/>
      <c r="G196" s="635"/>
      <c r="H196" s="656">
        <v>0</v>
      </c>
      <c r="I196" s="635">
        <v>3</v>
      </c>
      <c r="J196" s="635">
        <v>271.04999999999995</v>
      </c>
      <c r="K196" s="656">
        <v>1</v>
      </c>
      <c r="L196" s="635">
        <v>3</v>
      </c>
      <c r="M196" s="636">
        <v>271.04999999999995</v>
      </c>
    </row>
    <row r="197" spans="1:13" ht="14.4" customHeight="1" x14ac:dyDescent="0.3">
      <c r="A197" s="631" t="s">
        <v>3035</v>
      </c>
      <c r="B197" s="632" t="s">
        <v>2870</v>
      </c>
      <c r="C197" s="632" t="s">
        <v>2300</v>
      </c>
      <c r="D197" s="632" t="s">
        <v>2301</v>
      </c>
      <c r="E197" s="632" t="s">
        <v>2302</v>
      </c>
      <c r="F197" s="635"/>
      <c r="G197" s="635"/>
      <c r="H197" s="656">
        <v>0</v>
      </c>
      <c r="I197" s="635">
        <v>1</v>
      </c>
      <c r="J197" s="635">
        <v>58.29</v>
      </c>
      <c r="K197" s="656">
        <v>1</v>
      </c>
      <c r="L197" s="635">
        <v>1</v>
      </c>
      <c r="M197" s="636">
        <v>58.29</v>
      </c>
    </row>
    <row r="198" spans="1:13" ht="14.4" customHeight="1" x14ac:dyDescent="0.3">
      <c r="A198" s="631" t="s">
        <v>3035</v>
      </c>
      <c r="B198" s="632" t="s">
        <v>2871</v>
      </c>
      <c r="C198" s="632" t="s">
        <v>3555</v>
      </c>
      <c r="D198" s="632" t="s">
        <v>3556</v>
      </c>
      <c r="E198" s="632" t="s">
        <v>3231</v>
      </c>
      <c r="F198" s="635"/>
      <c r="G198" s="635"/>
      <c r="H198" s="656">
        <v>0</v>
      </c>
      <c r="I198" s="635">
        <v>2</v>
      </c>
      <c r="J198" s="635">
        <v>193.14999999999998</v>
      </c>
      <c r="K198" s="656">
        <v>1</v>
      </c>
      <c r="L198" s="635">
        <v>2</v>
      </c>
      <c r="M198" s="636">
        <v>193.14999999999998</v>
      </c>
    </row>
    <row r="199" spans="1:13" ht="14.4" customHeight="1" x14ac:dyDescent="0.3">
      <c r="A199" s="631" t="s">
        <v>3035</v>
      </c>
      <c r="B199" s="632" t="s">
        <v>2871</v>
      </c>
      <c r="C199" s="632" t="s">
        <v>2366</v>
      </c>
      <c r="D199" s="632" t="s">
        <v>2872</v>
      </c>
      <c r="E199" s="632" t="s">
        <v>2873</v>
      </c>
      <c r="F199" s="635"/>
      <c r="G199" s="635"/>
      <c r="H199" s="656">
        <v>0</v>
      </c>
      <c r="I199" s="635">
        <v>1</v>
      </c>
      <c r="J199" s="635">
        <v>156.25</v>
      </c>
      <c r="K199" s="656">
        <v>1</v>
      </c>
      <c r="L199" s="635">
        <v>1</v>
      </c>
      <c r="M199" s="636">
        <v>156.25</v>
      </c>
    </row>
    <row r="200" spans="1:13" ht="14.4" customHeight="1" x14ac:dyDescent="0.3">
      <c r="A200" s="631" t="s">
        <v>3035</v>
      </c>
      <c r="B200" s="632" t="s">
        <v>2875</v>
      </c>
      <c r="C200" s="632" t="s">
        <v>2409</v>
      </c>
      <c r="D200" s="632" t="s">
        <v>2154</v>
      </c>
      <c r="E200" s="632" t="s">
        <v>2410</v>
      </c>
      <c r="F200" s="635"/>
      <c r="G200" s="635"/>
      <c r="H200" s="656">
        <v>0</v>
      </c>
      <c r="I200" s="635">
        <v>6</v>
      </c>
      <c r="J200" s="635">
        <v>3751.74</v>
      </c>
      <c r="K200" s="656">
        <v>1</v>
      </c>
      <c r="L200" s="635">
        <v>6</v>
      </c>
      <c r="M200" s="636">
        <v>3751.74</v>
      </c>
    </row>
    <row r="201" spans="1:13" ht="14.4" customHeight="1" x14ac:dyDescent="0.3">
      <c r="A201" s="631" t="s">
        <v>3035</v>
      </c>
      <c r="B201" s="632" t="s">
        <v>2875</v>
      </c>
      <c r="C201" s="632" t="s">
        <v>2153</v>
      </c>
      <c r="D201" s="632" t="s">
        <v>2154</v>
      </c>
      <c r="E201" s="632" t="s">
        <v>2155</v>
      </c>
      <c r="F201" s="635"/>
      <c r="G201" s="635"/>
      <c r="H201" s="656">
        <v>0</v>
      </c>
      <c r="I201" s="635">
        <v>4</v>
      </c>
      <c r="J201" s="635">
        <v>3751.72</v>
      </c>
      <c r="K201" s="656">
        <v>1</v>
      </c>
      <c r="L201" s="635">
        <v>4</v>
      </c>
      <c r="M201" s="636">
        <v>3751.72</v>
      </c>
    </row>
    <row r="202" spans="1:13" ht="14.4" customHeight="1" x14ac:dyDescent="0.3">
      <c r="A202" s="631" t="s">
        <v>3035</v>
      </c>
      <c r="B202" s="632" t="s">
        <v>2875</v>
      </c>
      <c r="C202" s="632" t="s">
        <v>2157</v>
      </c>
      <c r="D202" s="632" t="s">
        <v>2154</v>
      </c>
      <c r="E202" s="632" t="s">
        <v>2158</v>
      </c>
      <c r="F202" s="635"/>
      <c r="G202" s="635"/>
      <c r="H202" s="656">
        <v>0</v>
      </c>
      <c r="I202" s="635">
        <v>2</v>
      </c>
      <c r="J202" s="635">
        <v>2332.94</v>
      </c>
      <c r="K202" s="656">
        <v>1</v>
      </c>
      <c r="L202" s="635">
        <v>2</v>
      </c>
      <c r="M202" s="636">
        <v>2332.94</v>
      </c>
    </row>
    <row r="203" spans="1:13" ht="14.4" customHeight="1" x14ac:dyDescent="0.3">
      <c r="A203" s="631" t="s">
        <v>3035</v>
      </c>
      <c r="B203" s="632" t="s">
        <v>2875</v>
      </c>
      <c r="C203" s="632" t="s">
        <v>2160</v>
      </c>
      <c r="D203" s="632" t="s">
        <v>2154</v>
      </c>
      <c r="E203" s="632" t="s">
        <v>2161</v>
      </c>
      <c r="F203" s="635"/>
      <c r="G203" s="635"/>
      <c r="H203" s="656">
        <v>0</v>
      </c>
      <c r="I203" s="635">
        <v>2</v>
      </c>
      <c r="J203" s="635">
        <v>2916.14</v>
      </c>
      <c r="K203" s="656">
        <v>1</v>
      </c>
      <c r="L203" s="635">
        <v>2</v>
      </c>
      <c r="M203" s="636">
        <v>2916.14</v>
      </c>
    </row>
    <row r="204" spans="1:13" ht="14.4" customHeight="1" x14ac:dyDescent="0.3">
      <c r="A204" s="631" t="s">
        <v>3035</v>
      </c>
      <c r="B204" s="632" t="s">
        <v>2875</v>
      </c>
      <c r="C204" s="632" t="s">
        <v>2234</v>
      </c>
      <c r="D204" s="632" t="s">
        <v>2235</v>
      </c>
      <c r="E204" s="632" t="s">
        <v>2155</v>
      </c>
      <c r="F204" s="635"/>
      <c r="G204" s="635"/>
      <c r="H204" s="656">
        <v>0</v>
      </c>
      <c r="I204" s="635">
        <v>2</v>
      </c>
      <c r="J204" s="635">
        <v>3499.38</v>
      </c>
      <c r="K204" s="656">
        <v>1</v>
      </c>
      <c r="L204" s="635">
        <v>2</v>
      </c>
      <c r="M204" s="636">
        <v>3499.38</v>
      </c>
    </row>
    <row r="205" spans="1:13" ht="14.4" customHeight="1" x14ac:dyDescent="0.3">
      <c r="A205" s="631" t="s">
        <v>3035</v>
      </c>
      <c r="B205" s="632" t="s">
        <v>2879</v>
      </c>
      <c r="C205" s="632" t="s">
        <v>2203</v>
      </c>
      <c r="D205" s="632" t="s">
        <v>2204</v>
      </c>
      <c r="E205" s="632" t="s">
        <v>2880</v>
      </c>
      <c r="F205" s="635"/>
      <c r="G205" s="635"/>
      <c r="H205" s="656">
        <v>0</v>
      </c>
      <c r="I205" s="635">
        <v>1</v>
      </c>
      <c r="J205" s="635">
        <v>167.38</v>
      </c>
      <c r="K205" s="656">
        <v>1</v>
      </c>
      <c r="L205" s="635">
        <v>1</v>
      </c>
      <c r="M205" s="636">
        <v>167.38</v>
      </c>
    </row>
    <row r="206" spans="1:13" ht="14.4" customHeight="1" x14ac:dyDescent="0.3">
      <c r="A206" s="631" t="s">
        <v>3035</v>
      </c>
      <c r="B206" s="632" t="s">
        <v>2882</v>
      </c>
      <c r="C206" s="632" t="s">
        <v>2123</v>
      </c>
      <c r="D206" s="632" t="s">
        <v>2124</v>
      </c>
      <c r="E206" s="632" t="s">
        <v>2883</v>
      </c>
      <c r="F206" s="635"/>
      <c r="G206" s="635"/>
      <c r="H206" s="656">
        <v>0</v>
      </c>
      <c r="I206" s="635">
        <v>2</v>
      </c>
      <c r="J206" s="635">
        <v>150.56</v>
      </c>
      <c r="K206" s="656">
        <v>1</v>
      </c>
      <c r="L206" s="635">
        <v>2</v>
      </c>
      <c r="M206" s="636">
        <v>150.56</v>
      </c>
    </row>
    <row r="207" spans="1:13" ht="14.4" customHeight="1" x14ac:dyDescent="0.3">
      <c r="A207" s="631" t="s">
        <v>3035</v>
      </c>
      <c r="B207" s="632" t="s">
        <v>3956</v>
      </c>
      <c r="C207" s="632" t="s">
        <v>3530</v>
      </c>
      <c r="D207" s="632" t="s">
        <v>3531</v>
      </c>
      <c r="E207" s="632" t="s">
        <v>3532</v>
      </c>
      <c r="F207" s="635">
        <v>3</v>
      </c>
      <c r="G207" s="635">
        <v>180.06</v>
      </c>
      <c r="H207" s="656">
        <v>1</v>
      </c>
      <c r="I207" s="635"/>
      <c r="J207" s="635"/>
      <c r="K207" s="656">
        <v>0</v>
      </c>
      <c r="L207" s="635">
        <v>3</v>
      </c>
      <c r="M207" s="636">
        <v>180.06</v>
      </c>
    </row>
    <row r="208" spans="1:13" ht="14.4" customHeight="1" x14ac:dyDescent="0.3">
      <c r="A208" s="631" t="s">
        <v>3035</v>
      </c>
      <c r="B208" s="632" t="s">
        <v>2888</v>
      </c>
      <c r="C208" s="632" t="s">
        <v>2199</v>
      </c>
      <c r="D208" s="632" t="s">
        <v>2200</v>
      </c>
      <c r="E208" s="632" t="s">
        <v>2201</v>
      </c>
      <c r="F208" s="635"/>
      <c r="G208" s="635"/>
      <c r="H208" s="656">
        <v>0</v>
      </c>
      <c r="I208" s="635">
        <v>2</v>
      </c>
      <c r="J208" s="635">
        <v>83.78</v>
      </c>
      <c r="K208" s="656">
        <v>1</v>
      </c>
      <c r="L208" s="635">
        <v>2</v>
      </c>
      <c r="M208" s="636">
        <v>83.78</v>
      </c>
    </row>
    <row r="209" spans="1:13" ht="14.4" customHeight="1" x14ac:dyDescent="0.3">
      <c r="A209" s="631" t="s">
        <v>3035</v>
      </c>
      <c r="B209" s="632" t="s">
        <v>2889</v>
      </c>
      <c r="C209" s="632" t="s">
        <v>2186</v>
      </c>
      <c r="D209" s="632" t="s">
        <v>2187</v>
      </c>
      <c r="E209" s="632" t="s">
        <v>1181</v>
      </c>
      <c r="F209" s="635"/>
      <c r="G209" s="635"/>
      <c r="H209" s="656">
        <v>0</v>
      </c>
      <c r="I209" s="635">
        <v>2</v>
      </c>
      <c r="J209" s="635">
        <v>89.78</v>
      </c>
      <c r="K209" s="656">
        <v>1</v>
      </c>
      <c r="L209" s="635">
        <v>2</v>
      </c>
      <c r="M209" s="636">
        <v>89.78</v>
      </c>
    </row>
    <row r="210" spans="1:13" ht="14.4" customHeight="1" x14ac:dyDescent="0.3">
      <c r="A210" s="631" t="s">
        <v>3035</v>
      </c>
      <c r="B210" s="632" t="s">
        <v>2889</v>
      </c>
      <c r="C210" s="632" t="s">
        <v>2189</v>
      </c>
      <c r="D210" s="632" t="s">
        <v>2190</v>
      </c>
      <c r="E210" s="632" t="s">
        <v>1020</v>
      </c>
      <c r="F210" s="635"/>
      <c r="G210" s="635"/>
      <c r="H210" s="656">
        <v>0</v>
      </c>
      <c r="I210" s="635">
        <v>2</v>
      </c>
      <c r="J210" s="635">
        <v>120.04</v>
      </c>
      <c r="K210" s="656">
        <v>1</v>
      </c>
      <c r="L210" s="635">
        <v>2</v>
      </c>
      <c r="M210" s="636">
        <v>120.04</v>
      </c>
    </row>
    <row r="211" spans="1:13" ht="14.4" customHeight="1" x14ac:dyDescent="0.3">
      <c r="A211" s="631" t="s">
        <v>3035</v>
      </c>
      <c r="B211" s="632" t="s">
        <v>2890</v>
      </c>
      <c r="C211" s="632" t="s">
        <v>2308</v>
      </c>
      <c r="D211" s="632" t="s">
        <v>2309</v>
      </c>
      <c r="E211" s="632" t="s">
        <v>2310</v>
      </c>
      <c r="F211" s="635"/>
      <c r="G211" s="635"/>
      <c r="H211" s="656">
        <v>0</v>
      </c>
      <c r="I211" s="635">
        <v>3</v>
      </c>
      <c r="J211" s="635">
        <v>75.210000000000008</v>
      </c>
      <c r="K211" s="656">
        <v>1</v>
      </c>
      <c r="L211" s="635">
        <v>3</v>
      </c>
      <c r="M211" s="636">
        <v>75.210000000000008</v>
      </c>
    </row>
    <row r="212" spans="1:13" ht="14.4" customHeight="1" x14ac:dyDescent="0.3">
      <c r="A212" s="631" t="s">
        <v>3035</v>
      </c>
      <c r="B212" s="632" t="s">
        <v>2890</v>
      </c>
      <c r="C212" s="632" t="s">
        <v>2312</v>
      </c>
      <c r="D212" s="632" t="s">
        <v>2313</v>
      </c>
      <c r="E212" s="632" t="s">
        <v>1841</v>
      </c>
      <c r="F212" s="635"/>
      <c r="G212" s="635"/>
      <c r="H212" s="656">
        <v>0</v>
      </c>
      <c r="I212" s="635">
        <v>1</v>
      </c>
      <c r="J212" s="635">
        <v>44.89</v>
      </c>
      <c r="K212" s="656">
        <v>1</v>
      </c>
      <c r="L212" s="635">
        <v>1</v>
      </c>
      <c r="M212" s="636">
        <v>44.89</v>
      </c>
    </row>
    <row r="213" spans="1:13" ht="14.4" customHeight="1" x14ac:dyDescent="0.3">
      <c r="A213" s="631" t="s">
        <v>3035</v>
      </c>
      <c r="B213" s="632" t="s">
        <v>2890</v>
      </c>
      <c r="C213" s="632" t="s">
        <v>3501</v>
      </c>
      <c r="D213" s="632" t="s">
        <v>3502</v>
      </c>
      <c r="E213" s="632" t="s">
        <v>3503</v>
      </c>
      <c r="F213" s="635">
        <v>1</v>
      </c>
      <c r="G213" s="635">
        <v>0</v>
      </c>
      <c r="H213" s="656"/>
      <c r="I213" s="635"/>
      <c r="J213" s="635"/>
      <c r="K213" s="656"/>
      <c r="L213" s="635">
        <v>1</v>
      </c>
      <c r="M213" s="636">
        <v>0</v>
      </c>
    </row>
    <row r="214" spans="1:13" ht="14.4" customHeight="1" x14ac:dyDescent="0.3">
      <c r="A214" s="631" t="s">
        <v>3035</v>
      </c>
      <c r="B214" s="632" t="s">
        <v>2892</v>
      </c>
      <c r="C214" s="632" t="s">
        <v>2465</v>
      </c>
      <c r="D214" s="632" t="s">
        <v>2466</v>
      </c>
      <c r="E214" s="632" t="s">
        <v>1265</v>
      </c>
      <c r="F214" s="635"/>
      <c r="G214" s="635"/>
      <c r="H214" s="656">
        <v>0</v>
      </c>
      <c r="I214" s="635">
        <v>2</v>
      </c>
      <c r="J214" s="635">
        <v>83.06</v>
      </c>
      <c r="K214" s="656">
        <v>1</v>
      </c>
      <c r="L214" s="635">
        <v>2</v>
      </c>
      <c r="M214" s="636">
        <v>83.06</v>
      </c>
    </row>
    <row r="215" spans="1:13" ht="14.4" customHeight="1" x14ac:dyDescent="0.3">
      <c r="A215" s="631" t="s">
        <v>3035</v>
      </c>
      <c r="B215" s="632" t="s">
        <v>2892</v>
      </c>
      <c r="C215" s="632" t="s">
        <v>2383</v>
      </c>
      <c r="D215" s="632" t="s">
        <v>2384</v>
      </c>
      <c r="E215" s="632" t="s">
        <v>2385</v>
      </c>
      <c r="F215" s="635"/>
      <c r="G215" s="635"/>
      <c r="H215" s="656">
        <v>0</v>
      </c>
      <c r="I215" s="635">
        <v>6</v>
      </c>
      <c r="J215" s="635">
        <v>332.28000000000003</v>
      </c>
      <c r="K215" s="656">
        <v>1</v>
      </c>
      <c r="L215" s="635">
        <v>6</v>
      </c>
      <c r="M215" s="636">
        <v>332.28000000000003</v>
      </c>
    </row>
    <row r="216" spans="1:13" ht="14.4" customHeight="1" x14ac:dyDescent="0.3">
      <c r="A216" s="631" t="s">
        <v>3035</v>
      </c>
      <c r="B216" s="632" t="s">
        <v>2899</v>
      </c>
      <c r="C216" s="632" t="s">
        <v>2315</v>
      </c>
      <c r="D216" s="632" t="s">
        <v>2316</v>
      </c>
      <c r="E216" s="632" t="s">
        <v>552</v>
      </c>
      <c r="F216" s="635"/>
      <c r="G216" s="635"/>
      <c r="H216" s="656">
        <v>0</v>
      </c>
      <c r="I216" s="635">
        <v>4</v>
      </c>
      <c r="J216" s="635">
        <v>269.68</v>
      </c>
      <c r="K216" s="656">
        <v>1</v>
      </c>
      <c r="L216" s="635">
        <v>4</v>
      </c>
      <c r="M216" s="636">
        <v>269.68</v>
      </c>
    </row>
    <row r="217" spans="1:13" ht="14.4" customHeight="1" x14ac:dyDescent="0.3">
      <c r="A217" s="631" t="s">
        <v>3035</v>
      </c>
      <c r="B217" s="632" t="s">
        <v>2900</v>
      </c>
      <c r="C217" s="632" t="s">
        <v>3422</v>
      </c>
      <c r="D217" s="632" t="s">
        <v>2107</v>
      </c>
      <c r="E217" s="632" t="s">
        <v>3423</v>
      </c>
      <c r="F217" s="635"/>
      <c r="G217" s="635"/>
      <c r="H217" s="656">
        <v>0</v>
      </c>
      <c r="I217" s="635">
        <v>2</v>
      </c>
      <c r="J217" s="635">
        <v>43.84</v>
      </c>
      <c r="K217" s="656">
        <v>1</v>
      </c>
      <c r="L217" s="635">
        <v>2</v>
      </c>
      <c r="M217" s="636">
        <v>43.84</v>
      </c>
    </row>
    <row r="218" spans="1:13" ht="14.4" customHeight="1" x14ac:dyDescent="0.3">
      <c r="A218" s="631" t="s">
        <v>3035</v>
      </c>
      <c r="B218" s="632" t="s">
        <v>2905</v>
      </c>
      <c r="C218" s="632" t="s">
        <v>2288</v>
      </c>
      <c r="D218" s="632" t="s">
        <v>2289</v>
      </c>
      <c r="E218" s="632" t="s">
        <v>1058</v>
      </c>
      <c r="F218" s="635"/>
      <c r="G218" s="635"/>
      <c r="H218" s="656">
        <v>0</v>
      </c>
      <c r="I218" s="635">
        <v>1</v>
      </c>
      <c r="J218" s="635">
        <v>101.68</v>
      </c>
      <c r="K218" s="656">
        <v>1</v>
      </c>
      <c r="L218" s="635">
        <v>1</v>
      </c>
      <c r="M218" s="636">
        <v>101.68</v>
      </c>
    </row>
    <row r="219" spans="1:13" ht="14.4" customHeight="1" x14ac:dyDescent="0.3">
      <c r="A219" s="631" t="s">
        <v>3035</v>
      </c>
      <c r="B219" s="632" t="s">
        <v>3960</v>
      </c>
      <c r="C219" s="632" t="s">
        <v>3488</v>
      </c>
      <c r="D219" s="632" t="s">
        <v>3489</v>
      </c>
      <c r="E219" s="632" t="s">
        <v>1221</v>
      </c>
      <c r="F219" s="635"/>
      <c r="G219" s="635"/>
      <c r="H219" s="656">
        <v>0</v>
      </c>
      <c r="I219" s="635">
        <v>2</v>
      </c>
      <c r="J219" s="635">
        <v>180.64</v>
      </c>
      <c r="K219" s="656">
        <v>1</v>
      </c>
      <c r="L219" s="635">
        <v>2</v>
      </c>
      <c r="M219" s="636">
        <v>180.64</v>
      </c>
    </row>
    <row r="220" spans="1:13" ht="14.4" customHeight="1" x14ac:dyDescent="0.3">
      <c r="A220" s="631" t="s">
        <v>3035</v>
      </c>
      <c r="B220" s="632" t="s">
        <v>2907</v>
      </c>
      <c r="C220" s="632" t="s">
        <v>3141</v>
      </c>
      <c r="D220" s="632" t="s">
        <v>2285</v>
      </c>
      <c r="E220" s="632" t="s">
        <v>2286</v>
      </c>
      <c r="F220" s="635"/>
      <c r="G220" s="635"/>
      <c r="H220" s="656">
        <v>0</v>
      </c>
      <c r="I220" s="635">
        <v>2</v>
      </c>
      <c r="J220" s="635">
        <v>215.62</v>
      </c>
      <c r="K220" s="656">
        <v>1</v>
      </c>
      <c r="L220" s="635">
        <v>2</v>
      </c>
      <c r="M220" s="636">
        <v>215.62</v>
      </c>
    </row>
    <row r="221" spans="1:13" ht="14.4" customHeight="1" x14ac:dyDescent="0.3">
      <c r="A221" s="631" t="s">
        <v>3035</v>
      </c>
      <c r="B221" s="632" t="s">
        <v>2911</v>
      </c>
      <c r="C221" s="632" t="s">
        <v>2134</v>
      </c>
      <c r="D221" s="632" t="s">
        <v>2135</v>
      </c>
      <c r="E221" s="632" t="s">
        <v>1221</v>
      </c>
      <c r="F221" s="635"/>
      <c r="G221" s="635"/>
      <c r="H221" s="656">
        <v>0</v>
      </c>
      <c r="I221" s="635">
        <v>1</v>
      </c>
      <c r="J221" s="635">
        <v>27.11</v>
      </c>
      <c r="K221" s="656">
        <v>1</v>
      </c>
      <c r="L221" s="635">
        <v>1</v>
      </c>
      <c r="M221" s="636">
        <v>27.11</v>
      </c>
    </row>
    <row r="222" spans="1:13" ht="14.4" customHeight="1" x14ac:dyDescent="0.3">
      <c r="A222" s="631" t="s">
        <v>3035</v>
      </c>
      <c r="B222" s="632" t="s">
        <v>2912</v>
      </c>
      <c r="C222" s="632" t="s">
        <v>2318</v>
      </c>
      <c r="D222" s="632" t="s">
        <v>2319</v>
      </c>
      <c r="E222" s="632" t="s">
        <v>1194</v>
      </c>
      <c r="F222" s="635"/>
      <c r="G222" s="635"/>
      <c r="H222" s="656">
        <v>0</v>
      </c>
      <c r="I222" s="635">
        <v>1</v>
      </c>
      <c r="J222" s="635">
        <v>65.3</v>
      </c>
      <c r="K222" s="656">
        <v>1</v>
      </c>
      <c r="L222" s="635">
        <v>1</v>
      </c>
      <c r="M222" s="636">
        <v>65.3</v>
      </c>
    </row>
    <row r="223" spans="1:13" ht="14.4" customHeight="1" x14ac:dyDescent="0.3">
      <c r="A223" s="631" t="s">
        <v>3035</v>
      </c>
      <c r="B223" s="632" t="s">
        <v>2913</v>
      </c>
      <c r="C223" s="632" t="s">
        <v>2269</v>
      </c>
      <c r="D223" s="632" t="s">
        <v>2274</v>
      </c>
      <c r="E223" s="632" t="s">
        <v>1194</v>
      </c>
      <c r="F223" s="635"/>
      <c r="G223" s="635"/>
      <c r="H223" s="656">
        <v>0</v>
      </c>
      <c r="I223" s="635">
        <v>5</v>
      </c>
      <c r="J223" s="635">
        <v>652.95000000000005</v>
      </c>
      <c r="K223" s="656">
        <v>1</v>
      </c>
      <c r="L223" s="635">
        <v>5</v>
      </c>
      <c r="M223" s="636">
        <v>652.95000000000005</v>
      </c>
    </row>
    <row r="224" spans="1:13" ht="14.4" customHeight="1" x14ac:dyDescent="0.3">
      <c r="A224" s="631" t="s">
        <v>3035</v>
      </c>
      <c r="B224" s="632" t="s">
        <v>2916</v>
      </c>
      <c r="C224" s="632" t="s">
        <v>2297</v>
      </c>
      <c r="D224" s="632" t="s">
        <v>2298</v>
      </c>
      <c r="E224" s="632" t="s">
        <v>1194</v>
      </c>
      <c r="F224" s="635"/>
      <c r="G224" s="635"/>
      <c r="H224" s="656">
        <v>0</v>
      </c>
      <c r="I224" s="635">
        <v>3</v>
      </c>
      <c r="J224" s="635">
        <v>605.64</v>
      </c>
      <c r="K224" s="656">
        <v>1</v>
      </c>
      <c r="L224" s="635">
        <v>3</v>
      </c>
      <c r="M224" s="636">
        <v>605.64</v>
      </c>
    </row>
    <row r="225" spans="1:13" ht="14.4" customHeight="1" x14ac:dyDescent="0.3">
      <c r="A225" s="631" t="s">
        <v>3035</v>
      </c>
      <c r="B225" s="632" t="s">
        <v>2919</v>
      </c>
      <c r="C225" s="632" t="s">
        <v>3469</v>
      </c>
      <c r="D225" s="632" t="s">
        <v>2417</v>
      </c>
      <c r="E225" s="632" t="s">
        <v>1221</v>
      </c>
      <c r="F225" s="635"/>
      <c r="G225" s="635"/>
      <c r="H225" s="656">
        <v>0</v>
      </c>
      <c r="I225" s="635">
        <v>1</v>
      </c>
      <c r="J225" s="635">
        <v>257.64</v>
      </c>
      <c r="K225" s="656">
        <v>1</v>
      </c>
      <c r="L225" s="635">
        <v>1</v>
      </c>
      <c r="M225" s="636">
        <v>257.64</v>
      </c>
    </row>
    <row r="226" spans="1:13" ht="14.4" customHeight="1" x14ac:dyDescent="0.3">
      <c r="A226" s="631" t="s">
        <v>3035</v>
      </c>
      <c r="B226" s="632" t="s">
        <v>2926</v>
      </c>
      <c r="C226" s="632" t="s">
        <v>3386</v>
      </c>
      <c r="D226" s="632" t="s">
        <v>3387</v>
      </c>
      <c r="E226" s="632" t="s">
        <v>3388</v>
      </c>
      <c r="F226" s="635"/>
      <c r="G226" s="635"/>
      <c r="H226" s="656">
        <v>0</v>
      </c>
      <c r="I226" s="635">
        <v>1</v>
      </c>
      <c r="J226" s="635">
        <v>65.069999999999993</v>
      </c>
      <c r="K226" s="656">
        <v>1</v>
      </c>
      <c r="L226" s="635">
        <v>1</v>
      </c>
      <c r="M226" s="636">
        <v>65.069999999999993</v>
      </c>
    </row>
    <row r="227" spans="1:13" ht="14.4" customHeight="1" x14ac:dyDescent="0.3">
      <c r="A227" s="631" t="s">
        <v>3035</v>
      </c>
      <c r="B227" s="632" t="s">
        <v>2926</v>
      </c>
      <c r="C227" s="632" t="s">
        <v>3520</v>
      </c>
      <c r="D227" s="632" t="s">
        <v>596</v>
      </c>
      <c r="E227" s="632" t="s">
        <v>597</v>
      </c>
      <c r="F227" s="635"/>
      <c r="G227" s="635"/>
      <c r="H227" s="656">
        <v>0</v>
      </c>
      <c r="I227" s="635">
        <v>1</v>
      </c>
      <c r="J227" s="635">
        <v>108.46</v>
      </c>
      <c r="K227" s="656">
        <v>1</v>
      </c>
      <c r="L227" s="635">
        <v>1</v>
      </c>
      <c r="M227" s="636">
        <v>108.46</v>
      </c>
    </row>
    <row r="228" spans="1:13" ht="14.4" customHeight="1" x14ac:dyDescent="0.3">
      <c r="A228" s="631" t="s">
        <v>3035</v>
      </c>
      <c r="B228" s="632" t="s">
        <v>2926</v>
      </c>
      <c r="C228" s="632" t="s">
        <v>3524</v>
      </c>
      <c r="D228" s="632" t="s">
        <v>3525</v>
      </c>
      <c r="E228" s="632" t="s">
        <v>3137</v>
      </c>
      <c r="F228" s="635"/>
      <c r="G228" s="635"/>
      <c r="H228" s="656">
        <v>0</v>
      </c>
      <c r="I228" s="635">
        <v>1</v>
      </c>
      <c r="J228" s="635">
        <v>130.15</v>
      </c>
      <c r="K228" s="656">
        <v>1</v>
      </c>
      <c r="L228" s="635">
        <v>1</v>
      </c>
      <c r="M228" s="636">
        <v>130.15</v>
      </c>
    </row>
    <row r="229" spans="1:13" ht="14.4" customHeight="1" x14ac:dyDescent="0.3">
      <c r="A229" s="631" t="s">
        <v>3035</v>
      </c>
      <c r="B229" s="632" t="s">
        <v>2926</v>
      </c>
      <c r="C229" s="632" t="s">
        <v>3132</v>
      </c>
      <c r="D229" s="632" t="s">
        <v>593</v>
      </c>
      <c r="E229" s="632" t="s">
        <v>3133</v>
      </c>
      <c r="F229" s="635"/>
      <c r="G229" s="635"/>
      <c r="H229" s="656">
        <v>0</v>
      </c>
      <c r="I229" s="635">
        <v>1</v>
      </c>
      <c r="J229" s="635">
        <v>50.57</v>
      </c>
      <c r="K229" s="656">
        <v>1</v>
      </c>
      <c r="L229" s="635">
        <v>1</v>
      </c>
      <c r="M229" s="636">
        <v>50.57</v>
      </c>
    </row>
    <row r="230" spans="1:13" ht="14.4" customHeight="1" x14ac:dyDescent="0.3">
      <c r="A230" s="631" t="s">
        <v>3035</v>
      </c>
      <c r="B230" s="632" t="s">
        <v>2926</v>
      </c>
      <c r="C230" s="632" t="s">
        <v>3389</v>
      </c>
      <c r="D230" s="632" t="s">
        <v>3134</v>
      </c>
      <c r="E230" s="632" t="s">
        <v>3390</v>
      </c>
      <c r="F230" s="635">
        <v>1</v>
      </c>
      <c r="G230" s="635">
        <v>0</v>
      </c>
      <c r="H230" s="656"/>
      <c r="I230" s="635"/>
      <c r="J230" s="635"/>
      <c r="K230" s="656"/>
      <c r="L230" s="635">
        <v>1</v>
      </c>
      <c r="M230" s="636">
        <v>0</v>
      </c>
    </row>
    <row r="231" spans="1:13" ht="14.4" customHeight="1" x14ac:dyDescent="0.3">
      <c r="A231" s="631" t="s">
        <v>3035</v>
      </c>
      <c r="B231" s="632" t="s">
        <v>2943</v>
      </c>
      <c r="C231" s="632" t="s">
        <v>2672</v>
      </c>
      <c r="D231" s="632" t="s">
        <v>2673</v>
      </c>
      <c r="E231" s="632" t="s">
        <v>2945</v>
      </c>
      <c r="F231" s="635"/>
      <c r="G231" s="635"/>
      <c r="H231" s="656">
        <v>0</v>
      </c>
      <c r="I231" s="635">
        <v>5</v>
      </c>
      <c r="J231" s="635">
        <v>584</v>
      </c>
      <c r="K231" s="656">
        <v>1</v>
      </c>
      <c r="L231" s="635">
        <v>5</v>
      </c>
      <c r="M231" s="636">
        <v>584</v>
      </c>
    </row>
    <row r="232" spans="1:13" ht="14.4" customHeight="1" x14ac:dyDescent="0.3">
      <c r="A232" s="631" t="s">
        <v>3035</v>
      </c>
      <c r="B232" s="632" t="s">
        <v>2943</v>
      </c>
      <c r="C232" s="632" t="s">
        <v>3504</v>
      </c>
      <c r="D232" s="632" t="s">
        <v>2673</v>
      </c>
      <c r="E232" s="632" t="s">
        <v>3505</v>
      </c>
      <c r="F232" s="635"/>
      <c r="G232" s="635"/>
      <c r="H232" s="656"/>
      <c r="I232" s="635">
        <v>2</v>
      </c>
      <c r="J232" s="635">
        <v>0</v>
      </c>
      <c r="K232" s="656"/>
      <c r="L232" s="635">
        <v>2</v>
      </c>
      <c r="M232" s="636">
        <v>0</v>
      </c>
    </row>
    <row r="233" spans="1:13" ht="14.4" customHeight="1" x14ac:dyDescent="0.3">
      <c r="A233" s="631" t="s">
        <v>3035</v>
      </c>
      <c r="B233" s="632" t="s">
        <v>2954</v>
      </c>
      <c r="C233" s="632" t="s">
        <v>2669</v>
      </c>
      <c r="D233" s="632" t="s">
        <v>2670</v>
      </c>
      <c r="E233" s="632" t="s">
        <v>2938</v>
      </c>
      <c r="F233" s="635"/>
      <c r="G233" s="635"/>
      <c r="H233" s="656">
        <v>0</v>
      </c>
      <c r="I233" s="635">
        <v>1</v>
      </c>
      <c r="J233" s="635">
        <v>69.86</v>
      </c>
      <c r="K233" s="656">
        <v>1</v>
      </c>
      <c r="L233" s="635">
        <v>1</v>
      </c>
      <c r="M233" s="636">
        <v>69.86</v>
      </c>
    </row>
    <row r="234" spans="1:13" ht="14.4" customHeight="1" x14ac:dyDescent="0.3">
      <c r="A234" s="631" t="s">
        <v>3035</v>
      </c>
      <c r="B234" s="632" t="s">
        <v>2966</v>
      </c>
      <c r="C234" s="632" t="s">
        <v>3341</v>
      </c>
      <c r="D234" s="632" t="s">
        <v>1235</v>
      </c>
      <c r="E234" s="632" t="s">
        <v>3043</v>
      </c>
      <c r="F234" s="635">
        <v>2</v>
      </c>
      <c r="G234" s="635">
        <v>0</v>
      </c>
      <c r="H234" s="656"/>
      <c r="I234" s="635"/>
      <c r="J234" s="635"/>
      <c r="K234" s="656"/>
      <c r="L234" s="635">
        <v>2</v>
      </c>
      <c r="M234" s="636">
        <v>0</v>
      </c>
    </row>
    <row r="235" spans="1:13" ht="14.4" customHeight="1" x14ac:dyDescent="0.3">
      <c r="A235" s="631" t="s">
        <v>3035</v>
      </c>
      <c r="B235" s="632" t="s">
        <v>2968</v>
      </c>
      <c r="C235" s="632" t="s">
        <v>2336</v>
      </c>
      <c r="D235" s="632" t="s">
        <v>2337</v>
      </c>
      <c r="E235" s="632" t="s">
        <v>2338</v>
      </c>
      <c r="F235" s="635"/>
      <c r="G235" s="635"/>
      <c r="H235" s="656">
        <v>0</v>
      </c>
      <c r="I235" s="635">
        <v>1</v>
      </c>
      <c r="J235" s="635">
        <v>1027.5999999999999</v>
      </c>
      <c r="K235" s="656">
        <v>1</v>
      </c>
      <c r="L235" s="635">
        <v>1</v>
      </c>
      <c r="M235" s="636">
        <v>1027.5999999999999</v>
      </c>
    </row>
    <row r="236" spans="1:13" ht="14.4" customHeight="1" x14ac:dyDescent="0.3">
      <c r="A236" s="631" t="s">
        <v>3035</v>
      </c>
      <c r="B236" s="632" t="s">
        <v>2970</v>
      </c>
      <c r="C236" s="632" t="s">
        <v>2163</v>
      </c>
      <c r="D236" s="632" t="s">
        <v>2164</v>
      </c>
      <c r="E236" s="632" t="s">
        <v>2165</v>
      </c>
      <c r="F236" s="635"/>
      <c r="G236" s="635"/>
      <c r="H236" s="656">
        <v>0</v>
      </c>
      <c r="I236" s="635">
        <v>3</v>
      </c>
      <c r="J236" s="635">
        <v>98.22</v>
      </c>
      <c r="K236" s="656">
        <v>1</v>
      </c>
      <c r="L236" s="635">
        <v>3</v>
      </c>
      <c r="M236" s="636">
        <v>98.22</v>
      </c>
    </row>
    <row r="237" spans="1:13" ht="14.4" customHeight="1" x14ac:dyDescent="0.3">
      <c r="A237" s="631" t="s">
        <v>3035</v>
      </c>
      <c r="B237" s="632" t="s">
        <v>2980</v>
      </c>
      <c r="C237" s="632" t="s">
        <v>2250</v>
      </c>
      <c r="D237" s="632" t="s">
        <v>2255</v>
      </c>
      <c r="E237" s="632" t="s">
        <v>2984</v>
      </c>
      <c r="F237" s="635"/>
      <c r="G237" s="635"/>
      <c r="H237" s="656">
        <v>0</v>
      </c>
      <c r="I237" s="635">
        <v>7</v>
      </c>
      <c r="J237" s="635">
        <v>3104.64</v>
      </c>
      <c r="K237" s="656">
        <v>1</v>
      </c>
      <c r="L237" s="635">
        <v>7</v>
      </c>
      <c r="M237" s="636">
        <v>3104.64</v>
      </c>
    </row>
    <row r="238" spans="1:13" ht="14.4" customHeight="1" x14ac:dyDescent="0.3">
      <c r="A238" s="631" t="s">
        <v>3035</v>
      </c>
      <c r="B238" s="632" t="s">
        <v>2989</v>
      </c>
      <c r="C238" s="632" t="s">
        <v>2260</v>
      </c>
      <c r="D238" s="632" t="s">
        <v>2990</v>
      </c>
      <c r="E238" s="632" t="s">
        <v>2991</v>
      </c>
      <c r="F238" s="635"/>
      <c r="G238" s="635"/>
      <c r="H238" s="656">
        <v>0</v>
      </c>
      <c r="I238" s="635">
        <v>1</v>
      </c>
      <c r="J238" s="635">
        <v>6.98</v>
      </c>
      <c r="K238" s="656">
        <v>1</v>
      </c>
      <c r="L238" s="635">
        <v>1</v>
      </c>
      <c r="M238" s="636">
        <v>6.98</v>
      </c>
    </row>
    <row r="239" spans="1:13" ht="14.4" customHeight="1" x14ac:dyDescent="0.3">
      <c r="A239" s="631" t="s">
        <v>3035</v>
      </c>
      <c r="B239" s="632" t="s">
        <v>2995</v>
      </c>
      <c r="C239" s="632" t="s">
        <v>3473</v>
      </c>
      <c r="D239" s="632" t="s">
        <v>2146</v>
      </c>
      <c r="E239" s="632" t="s">
        <v>1194</v>
      </c>
      <c r="F239" s="635"/>
      <c r="G239" s="635"/>
      <c r="H239" s="656">
        <v>0</v>
      </c>
      <c r="I239" s="635">
        <v>1</v>
      </c>
      <c r="J239" s="635">
        <v>216.16</v>
      </c>
      <c r="K239" s="656">
        <v>1</v>
      </c>
      <c r="L239" s="635">
        <v>1</v>
      </c>
      <c r="M239" s="636">
        <v>216.16</v>
      </c>
    </row>
    <row r="240" spans="1:13" ht="14.4" customHeight="1" x14ac:dyDescent="0.3">
      <c r="A240" s="631" t="s">
        <v>3035</v>
      </c>
      <c r="B240" s="632" t="s">
        <v>2995</v>
      </c>
      <c r="C240" s="632" t="s">
        <v>2434</v>
      </c>
      <c r="D240" s="632" t="s">
        <v>2146</v>
      </c>
      <c r="E240" s="632" t="s">
        <v>2997</v>
      </c>
      <c r="F240" s="635"/>
      <c r="G240" s="635"/>
      <c r="H240" s="656">
        <v>0</v>
      </c>
      <c r="I240" s="635">
        <v>3</v>
      </c>
      <c r="J240" s="635">
        <v>648.48</v>
      </c>
      <c r="K240" s="656">
        <v>1</v>
      </c>
      <c r="L240" s="635">
        <v>3</v>
      </c>
      <c r="M240" s="636">
        <v>648.48</v>
      </c>
    </row>
    <row r="241" spans="1:13" ht="14.4" customHeight="1" x14ac:dyDescent="0.3">
      <c r="A241" s="631" t="s">
        <v>3035</v>
      </c>
      <c r="B241" s="632" t="s">
        <v>3961</v>
      </c>
      <c r="C241" s="632" t="s">
        <v>3889</v>
      </c>
      <c r="D241" s="632" t="s">
        <v>3890</v>
      </c>
      <c r="E241" s="632" t="s">
        <v>1194</v>
      </c>
      <c r="F241" s="635">
        <v>3</v>
      </c>
      <c r="G241" s="635">
        <v>648.48</v>
      </c>
      <c r="H241" s="656">
        <v>1</v>
      </c>
      <c r="I241" s="635"/>
      <c r="J241" s="635"/>
      <c r="K241" s="656">
        <v>0</v>
      </c>
      <c r="L241" s="635">
        <v>3</v>
      </c>
      <c r="M241" s="636">
        <v>648.48</v>
      </c>
    </row>
    <row r="242" spans="1:13" ht="14.4" customHeight="1" x14ac:dyDescent="0.3">
      <c r="A242" s="631" t="s">
        <v>3035</v>
      </c>
      <c r="B242" s="632" t="s">
        <v>2999</v>
      </c>
      <c r="C242" s="632" t="s">
        <v>2437</v>
      </c>
      <c r="D242" s="632" t="s">
        <v>3000</v>
      </c>
      <c r="E242" s="632" t="s">
        <v>3001</v>
      </c>
      <c r="F242" s="635"/>
      <c r="G242" s="635"/>
      <c r="H242" s="656">
        <v>0</v>
      </c>
      <c r="I242" s="635">
        <v>3</v>
      </c>
      <c r="J242" s="635">
        <v>605.25</v>
      </c>
      <c r="K242" s="656">
        <v>1</v>
      </c>
      <c r="L242" s="635">
        <v>3</v>
      </c>
      <c r="M242" s="636">
        <v>605.25</v>
      </c>
    </row>
    <row r="243" spans="1:13" ht="14.4" customHeight="1" x14ac:dyDescent="0.3">
      <c r="A243" s="631" t="s">
        <v>3035</v>
      </c>
      <c r="B243" s="632" t="s">
        <v>3003</v>
      </c>
      <c r="C243" s="632" t="s">
        <v>3882</v>
      </c>
      <c r="D243" s="632" t="s">
        <v>3883</v>
      </c>
      <c r="E243" s="632" t="s">
        <v>3884</v>
      </c>
      <c r="F243" s="635"/>
      <c r="G243" s="635"/>
      <c r="H243" s="656">
        <v>0</v>
      </c>
      <c r="I243" s="635">
        <v>3</v>
      </c>
      <c r="J243" s="635">
        <v>557.70000000000005</v>
      </c>
      <c r="K243" s="656">
        <v>1</v>
      </c>
      <c r="L243" s="635">
        <v>3</v>
      </c>
      <c r="M243" s="636">
        <v>557.70000000000005</v>
      </c>
    </row>
    <row r="244" spans="1:13" ht="14.4" customHeight="1" x14ac:dyDescent="0.3">
      <c r="A244" s="631" t="s">
        <v>3035</v>
      </c>
      <c r="B244" s="632" t="s">
        <v>3004</v>
      </c>
      <c r="C244" s="632" t="s">
        <v>2117</v>
      </c>
      <c r="D244" s="632" t="s">
        <v>2118</v>
      </c>
      <c r="E244" s="632" t="s">
        <v>1265</v>
      </c>
      <c r="F244" s="635"/>
      <c r="G244" s="635"/>
      <c r="H244" s="656"/>
      <c r="I244" s="635">
        <v>1</v>
      </c>
      <c r="J244" s="635">
        <v>0</v>
      </c>
      <c r="K244" s="656"/>
      <c r="L244" s="635">
        <v>1</v>
      </c>
      <c r="M244" s="636">
        <v>0</v>
      </c>
    </row>
    <row r="245" spans="1:13" ht="14.4" customHeight="1" x14ac:dyDescent="0.3">
      <c r="A245" s="631" t="s">
        <v>3035</v>
      </c>
      <c r="B245" s="632" t="s">
        <v>3006</v>
      </c>
      <c r="C245" s="632" t="s">
        <v>3476</v>
      </c>
      <c r="D245" s="632" t="s">
        <v>3477</v>
      </c>
      <c r="E245" s="632" t="s">
        <v>1181</v>
      </c>
      <c r="F245" s="635"/>
      <c r="G245" s="635"/>
      <c r="H245" s="656">
        <v>0</v>
      </c>
      <c r="I245" s="635">
        <v>1</v>
      </c>
      <c r="J245" s="635">
        <v>591.79999999999995</v>
      </c>
      <c r="K245" s="656">
        <v>1</v>
      </c>
      <c r="L245" s="635">
        <v>1</v>
      </c>
      <c r="M245" s="636">
        <v>591.79999999999995</v>
      </c>
    </row>
    <row r="246" spans="1:13" ht="14.4" customHeight="1" x14ac:dyDescent="0.3">
      <c r="A246" s="631" t="s">
        <v>3035</v>
      </c>
      <c r="B246" s="632" t="s">
        <v>3007</v>
      </c>
      <c r="C246" s="632" t="s">
        <v>1498</v>
      </c>
      <c r="D246" s="632" t="s">
        <v>2369</v>
      </c>
      <c r="E246" s="632" t="s">
        <v>2370</v>
      </c>
      <c r="F246" s="635"/>
      <c r="G246" s="635"/>
      <c r="H246" s="656">
        <v>0</v>
      </c>
      <c r="I246" s="635">
        <v>3</v>
      </c>
      <c r="J246" s="635">
        <v>412.79999999999995</v>
      </c>
      <c r="K246" s="656">
        <v>1</v>
      </c>
      <c r="L246" s="635">
        <v>3</v>
      </c>
      <c r="M246" s="636">
        <v>412.79999999999995</v>
      </c>
    </row>
    <row r="247" spans="1:13" ht="14.4" customHeight="1" x14ac:dyDescent="0.3">
      <c r="A247" s="631" t="s">
        <v>3035</v>
      </c>
      <c r="B247" s="632" t="s">
        <v>3007</v>
      </c>
      <c r="C247" s="632" t="s">
        <v>2242</v>
      </c>
      <c r="D247" s="632" t="s">
        <v>2243</v>
      </c>
      <c r="E247" s="632" t="s">
        <v>2244</v>
      </c>
      <c r="F247" s="635"/>
      <c r="G247" s="635"/>
      <c r="H247" s="656">
        <v>0</v>
      </c>
      <c r="I247" s="635">
        <v>1</v>
      </c>
      <c r="J247" s="635">
        <v>162.78</v>
      </c>
      <c r="K247" s="656">
        <v>1</v>
      </c>
      <c r="L247" s="635">
        <v>1</v>
      </c>
      <c r="M247" s="636">
        <v>162.78</v>
      </c>
    </row>
    <row r="248" spans="1:13" ht="14.4" customHeight="1" x14ac:dyDescent="0.3">
      <c r="A248" s="631" t="s">
        <v>3036</v>
      </c>
      <c r="B248" s="632" t="s">
        <v>2854</v>
      </c>
      <c r="C248" s="632" t="s">
        <v>2192</v>
      </c>
      <c r="D248" s="632" t="s">
        <v>2104</v>
      </c>
      <c r="E248" s="632" t="s">
        <v>2855</v>
      </c>
      <c r="F248" s="635"/>
      <c r="G248" s="635"/>
      <c r="H248" s="656">
        <v>0</v>
      </c>
      <c r="I248" s="635">
        <v>3</v>
      </c>
      <c r="J248" s="635">
        <v>146.94</v>
      </c>
      <c r="K248" s="656">
        <v>1</v>
      </c>
      <c r="L248" s="635">
        <v>3</v>
      </c>
      <c r="M248" s="636">
        <v>146.94</v>
      </c>
    </row>
    <row r="249" spans="1:13" ht="14.4" customHeight="1" x14ac:dyDescent="0.3">
      <c r="A249" s="631" t="s">
        <v>3036</v>
      </c>
      <c r="B249" s="632" t="s">
        <v>2857</v>
      </c>
      <c r="C249" s="632" t="s">
        <v>2141</v>
      </c>
      <c r="D249" s="632" t="s">
        <v>2858</v>
      </c>
      <c r="E249" s="632" t="s">
        <v>2859</v>
      </c>
      <c r="F249" s="635"/>
      <c r="G249" s="635"/>
      <c r="H249" s="656">
        <v>0</v>
      </c>
      <c r="I249" s="635">
        <v>1</v>
      </c>
      <c r="J249" s="635">
        <v>97.97</v>
      </c>
      <c r="K249" s="656">
        <v>1</v>
      </c>
      <c r="L249" s="635">
        <v>1</v>
      </c>
      <c r="M249" s="636">
        <v>97.97</v>
      </c>
    </row>
    <row r="250" spans="1:13" ht="14.4" customHeight="1" x14ac:dyDescent="0.3">
      <c r="A250" s="631" t="s">
        <v>3036</v>
      </c>
      <c r="B250" s="632" t="s">
        <v>2861</v>
      </c>
      <c r="C250" s="632" t="s">
        <v>2239</v>
      </c>
      <c r="D250" s="632" t="s">
        <v>2240</v>
      </c>
      <c r="E250" s="632" t="s">
        <v>2241</v>
      </c>
      <c r="F250" s="635"/>
      <c r="G250" s="635"/>
      <c r="H250" s="656">
        <v>0</v>
      </c>
      <c r="I250" s="635">
        <v>2</v>
      </c>
      <c r="J250" s="635">
        <v>112.02</v>
      </c>
      <c r="K250" s="656">
        <v>1</v>
      </c>
      <c r="L250" s="635">
        <v>2</v>
      </c>
      <c r="M250" s="636">
        <v>112.02</v>
      </c>
    </row>
    <row r="251" spans="1:13" ht="14.4" customHeight="1" x14ac:dyDescent="0.3">
      <c r="A251" s="631" t="s">
        <v>3036</v>
      </c>
      <c r="B251" s="632" t="s">
        <v>2862</v>
      </c>
      <c r="C251" s="632" t="s">
        <v>3576</v>
      </c>
      <c r="D251" s="632" t="s">
        <v>2180</v>
      </c>
      <c r="E251" s="632" t="s">
        <v>3577</v>
      </c>
      <c r="F251" s="635"/>
      <c r="G251" s="635"/>
      <c r="H251" s="656"/>
      <c r="I251" s="635">
        <v>1</v>
      </c>
      <c r="J251" s="635">
        <v>0</v>
      </c>
      <c r="K251" s="656"/>
      <c r="L251" s="635">
        <v>1</v>
      </c>
      <c r="M251" s="636">
        <v>0</v>
      </c>
    </row>
    <row r="252" spans="1:13" ht="14.4" customHeight="1" x14ac:dyDescent="0.3">
      <c r="A252" s="631" t="s">
        <v>3036</v>
      </c>
      <c r="B252" s="632" t="s">
        <v>2870</v>
      </c>
      <c r="C252" s="632" t="s">
        <v>2304</v>
      </c>
      <c r="D252" s="632" t="s">
        <v>2305</v>
      </c>
      <c r="E252" s="632" t="s">
        <v>2306</v>
      </c>
      <c r="F252" s="635"/>
      <c r="G252" s="635"/>
      <c r="H252" s="656">
        <v>0</v>
      </c>
      <c r="I252" s="635">
        <v>2</v>
      </c>
      <c r="J252" s="635">
        <v>98.44</v>
      </c>
      <c r="K252" s="656">
        <v>1</v>
      </c>
      <c r="L252" s="635">
        <v>2</v>
      </c>
      <c r="M252" s="636">
        <v>98.44</v>
      </c>
    </row>
    <row r="253" spans="1:13" ht="14.4" customHeight="1" x14ac:dyDescent="0.3">
      <c r="A253" s="631" t="s">
        <v>3036</v>
      </c>
      <c r="B253" s="632" t="s">
        <v>2871</v>
      </c>
      <c r="C253" s="632" t="s">
        <v>2366</v>
      </c>
      <c r="D253" s="632" t="s">
        <v>2872</v>
      </c>
      <c r="E253" s="632" t="s">
        <v>2873</v>
      </c>
      <c r="F253" s="635"/>
      <c r="G253" s="635"/>
      <c r="H253" s="656">
        <v>0</v>
      </c>
      <c r="I253" s="635">
        <v>3</v>
      </c>
      <c r="J253" s="635">
        <v>468.75</v>
      </c>
      <c r="K253" s="656">
        <v>1</v>
      </c>
      <c r="L253" s="635">
        <v>3</v>
      </c>
      <c r="M253" s="636">
        <v>468.75</v>
      </c>
    </row>
    <row r="254" spans="1:13" ht="14.4" customHeight="1" x14ac:dyDescent="0.3">
      <c r="A254" s="631" t="s">
        <v>3036</v>
      </c>
      <c r="B254" s="632" t="s">
        <v>2875</v>
      </c>
      <c r="C254" s="632" t="s">
        <v>2406</v>
      </c>
      <c r="D254" s="632" t="s">
        <v>2154</v>
      </c>
      <c r="E254" s="632" t="s">
        <v>2407</v>
      </c>
      <c r="F254" s="635"/>
      <c r="G254" s="635"/>
      <c r="H254" s="656">
        <v>0</v>
      </c>
      <c r="I254" s="635">
        <v>3</v>
      </c>
      <c r="J254" s="635">
        <v>1406.8799999999999</v>
      </c>
      <c r="K254" s="656">
        <v>1</v>
      </c>
      <c r="L254" s="635">
        <v>3</v>
      </c>
      <c r="M254" s="636">
        <v>1406.8799999999999</v>
      </c>
    </row>
    <row r="255" spans="1:13" ht="14.4" customHeight="1" x14ac:dyDescent="0.3">
      <c r="A255" s="631" t="s">
        <v>3036</v>
      </c>
      <c r="B255" s="632" t="s">
        <v>2875</v>
      </c>
      <c r="C255" s="632" t="s">
        <v>2409</v>
      </c>
      <c r="D255" s="632" t="s">
        <v>2154</v>
      </c>
      <c r="E255" s="632" t="s">
        <v>2410</v>
      </c>
      <c r="F255" s="635"/>
      <c r="G255" s="635"/>
      <c r="H255" s="656">
        <v>0</v>
      </c>
      <c r="I255" s="635">
        <v>4</v>
      </c>
      <c r="J255" s="635">
        <v>2501.16</v>
      </c>
      <c r="K255" s="656">
        <v>1</v>
      </c>
      <c r="L255" s="635">
        <v>4</v>
      </c>
      <c r="M255" s="636">
        <v>2501.16</v>
      </c>
    </row>
    <row r="256" spans="1:13" ht="14.4" customHeight="1" x14ac:dyDescent="0.3">
      <c r="A256" s="631" t="s">
        <v>3036</v>
      </c>
      <c r="B256" s="632" t="s">
        <v>2876</v>
      </c>
      <c r="C256" s="632" t="s">
        <v>562</v>
      </c>
      <c r="D256" s="632" t="s">
        <v>563</v>
      </c>
      <c r="E256" s="632" t="s">
        <v>564</v>
      </c>
      <c r="F256" s="635">
        <v>2</v>
      </c>
      <c r="G256" s="635">
        <v>209.32</v>
      </c>
      <c r="H256" s="656">
        <v>1</v>
      </c>
      <c r="I256" s="635"/>
      <c r="J256" s="635"/>
      <c r="K256" s="656">
        <v>0</v>
      </c>
      <c r="L256" s="635">
        <v>2</v>
      </c>
      <c r="M256" s="636">
        <v>209.32</v>
      </c>
    </row>
    <row r="257" spans="1:13" ht="14.4" customHeight="1" x14ac:dyDescent="0.3">
      <c r="A257" s="631" t="s">
        <v>3036</v>
      </c>
      <c r="B257" s="632" t="s">
        <v>2882</v>
      </c>
      <c r="C257" s="632" t="s">
        <v>2123</v>
      </c>
      <c r="D257" s="632" t="s">
        <v>2124</v>
      </c>
      <c r="E257" s="632" t="s">
        <v>2883</v>
      </c>
      <c r="F257" s="635"/>
      <c r="G257" s="635"/>
      <c r="H257" s="656">
        <v>0</v>
      </c>
      <c r="I257" s="635">
        <v>4</v>
      </c>
      <c r="J257" s="635">
        <v>301.12</v>
      </c>
      <c r="K257" s="656">
        <v>1</v>
      </c>
      <c r="L257" s="635">
        <v>4</v>
      </c>
      <c r="M257" s="636">
        <v>301.12</v>
      </c>
    </row>
    <row r="258" spans="1:13" ht="14.4" customHeight="1" x14ac:dyDescent="0.3">
      <c r="A258" s="631" t="s">
        <v>3036</v>
      </c>
      <c r="B258" s="632" t="s">
        <v>2885</v>
      </c>
      <c r="C258" s="632" t="s">
        <v>2137</v>
      </c>
      <c r="D258" s="632" t="s">
        <v>2481</v>
      </c>
      <c r="E258" s="632" t="s">
        <v>2482</v>
      </c>
      <c r="F258" s="635"/>
      <c r="G258" s="635"/>
      <c r="H258" s="656">
        <v>0</v>
      </c>
      <c r="I258" s="635">
        <v>1</v>
      </c>
      <c r="J258" s="635">
        <v>73.5</v>
      </c>
      <c r="K258" s="656">
        <v>1</v>
      </c>
      <c r="L258" s="635">
        <v>1</v>
      </c>
      <c r="M258" s="636">
        <v>73.5</v>
      </c>
    </row>
    <row r="259" spans="1:13" ht="14.4" customHeight="1" x14ac:dyDescent="0.3">
      <c r="A259" s="631" t="s">
        <v>3036</v>
      </c>
      <c r="B259" s="632" t="s">
        <v>2889</v>
      </c>
      <c r="C259" s="632" t="s">
        <v>3558</v>
      </c>
      <c r="D259" s="632" t="s">
        <v>3062</v>
      </c>
      <c r="E259" s="632" t="s">
        <v>3559</v>
      </c>
      <c r="F259" s="635">
        <v>1</v>
      </c>
      <c r="G259" s="635">
        <v>31.43</v>
      </c>
      <c r="H259" s="656">
        <v>1</v>
      </c>
      <c r="I259" s="635"/>
      <c r="J259" s="635"/>
      <c r="K259" s="656">
        <v>0</v>
      </c>
      <c r="L259" s="635">
        <v>1</v>
      </c>
      <c r="M259" s="636">
        <v>31.43</v>
      </c>
    </row>
    <row r="260" spans="1:13" ht="14.4" customHeight="1" x14ac:dyDescent="0.3">
      <c r="A260" s="631" t="s">
        <v>3036</v>
      </c>
      <c r="B260" s="632" t="s">
        <v>2889</v>
      </c>
      <c r="C260" s="632" t="s">
        <v>2186</v>
      </c>
      <c r="D260" s="632" t="s">
        <v>2187</v>
      </c>
      <c r="E260" s="632" t="s">
        <v>1181</v>
      </c>
      <c r="F260" s="635"/>
      <c r="G260" s="635"/>
      <c r="H260" s="656">
        <v>0</v>
      </c>
      <c r="I260" s="635">
        <v>1</v>
      </c>
      <c r="J260" s="635">
        <v>44.89</v>
      </c>
      <c r="K260" s="656">
        <v>1</v>
      </c>
      <c r="L260" s="635">
        <v>1</v>
      </c>
      <c r="M260" s="636">
        <v>44.89</v>
      </c>
    </row>
    <row r="261" spans="1:13" ht="14.4" customHeight="1" x14ac:dyDescent="0.3">
      <c r="A261" s="631" t="s">
        <v>3036</v>
      </c>
      <c r="B261" s="632" t="s">
        <v>2890</v>
      </c>
      <c r="C261" s="632" t="s">
        <v>2308</v>
      </c>
      <c r="D261" s="632" t="s">
        <v>2309</v>
      </c>
      <c r="E261" s="632" t="s">
        <v>2310</v>
      </c>
      <c r="F261" s="635"/>
      <c r="G261" s="635"/>
      <c r="H261" s="656">
        <v>0</v>
      </c>
      <c r="I261" s="635">
        <v>1</v>
      </c>
      <c r="J261" s="635">
        <v>25.07</v>
      </c>
      <c r="K261" s="656">
        <v>1</v>
      </c>
      <c r="L261" s="635">
        <v>1</v>
      </c>
      <c r="M261" s="636">
        <v>25.07</v>
      </c>
    </row>
    <row r="262" spans="1:13" ht="14.4" customHeight="1" x14ac:dyDescent="0.3">
      <c r="A262" s="631" t="s">
        <v>3036</v>
      </c>
      <c r="B262" s="632" t="s">
        <v>2890</v>
      </c>
      <c r="C262" s="632" t="s">
        <v>2312</v>
      </c>
      <c r="D262" s="632" t="s">
        <v>2313</v>
      </c>
      <c r="E262" s="632" t="s">
        <v>1841</v>
      </c>
      <c r="F262" s="635"/>
      <c r="G262" s="635"/>
      <c r="H262" s="656">
        <v>0</v>
      </c>
      <c r="I262" s="635">
        <v>2</v>
      </c>
      <c r="J262" s="635">
        <v>89.78</v>
      </c>
      <c r="K262" s="656">
        <v>1</v>
      </c>
      <c r="L262" s="635">
        <v>2</v>
      </c>
      <c r="M262" s="636">
        <v>89.78</v>
      </c>
    </row>
    <row r="263" spans="1:13" ht="14.4" customHeight="1" x14ac:dyDescent="0.3">
      <c r="A263" s="631" t="s">
        <v>3036</v>
      </c>
      <c r="B263" s="632" t="s">
        <v>2891</v>
      </c>
      <c r="C263" s="632" t="s">
        <v>3047</v>
      </c>
      <c r="D263" s="632" t="s">
        <v>1264</v>
      </c>
      <c r="E263" s="632" t="s">
        <v>1265</v>
      </c>
      <c r="F263" s="635"/>
      <c r="G263" s="635"/>
      <c r="H263" s="656">
        <v>0</v>
      </c>
      <c r="I263" s="635">
        <v>1</v>
      </c>
      <c r="J263" s="635">
        <v>81.209999999999994</v>
      </c>
      <c r="K263" s="656">
        <v>1</v>
      </c>
      <c r="L263" s="635">
        <v>1</v>
      </c>
      <c r="M263" s="636">
        <v>81.209999999999994</v>
      </c>
    </row>
    <row r="264" spans="1:13" ht="14.4" customHeight="1" x14ac:dyDescent="0.3">
      <c r="A264" s="631" t="s">
        <v>3036</v>
      </c>
      <c r="B264" s="632" t="s">
        <v>2891</v>
      </c>
      <c r="C264" s="632" t="s">
        <v>1256</v>
      </c>
      <c r="D264" s="632" t="s">
        <v>1257</v>
      </c>
      <c r="E264" s="632" t="s">
        <v>1258</v>
      </c>
      <c r="F264" s="635"/>
      <c r="G264" s="635"/>
      <c r="H264" s="656">
        <v>0</v>
      </c>
      <c r="I264" s="635">
        <v>1</v>
      </c>
      <c r="J264" s="635">
        <v>203.07</v>
      </c>
      <c r="K264" s="656">
        <v>1</v>
      </c>
      <c r="L264" s="635">
        <v>1</v>
      </c>
      <c r="M264" s="636">
        <v>203.07</v>
      </c>
    </row>
    <row r="265" spans="1:13" ht="14.4" customHeight="1" x14ac:dyDescent="0.3">
      <c r="A265" s="631" t="s">
        <v>3036</v>
      </c>
      <c r="B265" s="632" t="s">
        <v>3962</v>
      </c>
      <c r="C265" s="632" t="s">
        <v>3566</v>
      </c>
      <c r="D265" s="632" t="s">
        <v>3567</v>
      </c>
      <c r="E265" s="632" t="s">
        <v>3568</v>
      </c>
      <c r="F265" s="635"/>
      <c r="G265" s="635"/>
      <c r="H265" s="656">
        <v>0</v>
      </c>
      <c r="I265" s="635">
        <v>1</v>
      </c>
      <c r="J265" s="635">
        <v>107.34</v>
      </c>
      <c r="K265" s="656">
        <v>1</v>
      </c>
      <c r="L265" s="635">
        <v>1</v>
      </c>
      <c r="M265" s="636">
        <v>107.34</v>
      </c>
    </row>
    <row r="266" spans="1:13" ht="14.4" customHeight="1" x14ac:dyDescent="0.3">
      <c r="A266" s="631" t="s">
        <v>3036</v>
      </c>
      <c r="B266" s="632" t="s">
        <v>2900</v>
      </c>
      <c r="C266" s="632" t="s">
        <v>2106</v>
      </c>
      <c r="D266" s="632" t="s">
        <v>2107</v>
      </c>
      <c r="E266" s="632" t="s">
        <v>2108</v>
      </c>
      <c r="F266" s="635"/>
      <c r="G266" s="635"/>
      <c r="H266" s="656">
        <v>0</v>
      </c>
      <c r="I266" s="635">
        <v>2</v>
      </c>
      <c r="J266" s="635">
        <v>29.2</v>
      </c>
      <c r="K266" s="656">
        <v>1</v>
      </c>
      <c r="L266" s="635">
        <v>2</v>
      </c>
      <c r="M266" s="636">
        <v>29.2</v>
      </c>
    </row>
    <row r="267" spans="1:13" ht="14.4" customHeight="1" x14ac:dyDescent="0.3">
      <c r="A267" s="631" t="s">
        <v>3036</v>
      </c>
      <c r="B267" s="632" t="s">
        <v>2900</v>
      </c>
      <c r="C267" s="632" t="s">
        <v>3422</v>
      </c>
      <c r="D267" s="632" t="s">
        <v>2107</v>
      </c>
      <c r="E267" s="632" t="s">
        <v>3423</v>
      </c>
      <c r="F267" s="635"/>
      <c r="G267" s="635"/>
      <c r="H267" s="656">
        <v>0</v>
      </c>
      <c r="I267" s="635">
        <v>6</v>
      </c>
      <c r="J267" s="635">
        <v>131.52000000000001</v>
      </c>
      <c r="K267" s="656">
        <v>1</v>
      </c>
      <c r="L267" s="635">
        <v>6</v>
      </c>
      <c r="M267" s="636">
        <v>131.52000000000001</v>
      </c>
    </row>
    <row r="268" spans="1:13" ht="14.4" customHeight="1" x14ac:dyDescent="0.3">
      <c r="A268" s="631" t="s">
        <v>3036</v>
      </c>
      <c r="B268" s="632" t="s">
        <v>2900</v>
      </c>
      <c r="C268" s="632" t="s">
        <v>2217</v>
      </c>
      <c r="D268" s="632" t="s">
        <v>2901</v>
      </c>
      <c r="E268" s="632" t="s">
        <v>1261</v>
      </c>
      <c r="F268" s="635"/>
      <c r="G268" s="635"/>
      <c r="H268" s="656">
        <v>0</v>
      </c>
      <c r="I268" s="635">
        <v>1</v>
      </c>
      <c r="J268" s="635">
        <v>67.42</v>
      </c>
      <c r="K268" s="656">
        <v>1</v>
      </c>
      <c r="L268" s="635">
        <v>1</v>
      </c>
      <c r="M268" s="636">
        <v>67.42</v>
      </c>
    </row>
    <row r="269" spans="1:13" ht="14.4" customHeight="1" x14ac:dyDescent="0.3">
      <c r="A269" s="631" t="s">
        <v>3036</v>
      </c>
      <c r="B269" s="632" t="s">
        <v>2906</v>
      </c>
      <c r="C269" s="632" t="s">
        <v>2257</v>
      </c>
      <c r="D269" s="632" t="s">
        <v>2258</v>
      </c>
      <c r="E269" s="632" t="s">
        <v>1058</v>
      </c>
      <c r="F269" s="635"/>
      <c r="G269" s="635"/>
      <c r="H269" s="656">
        <v>0</v>
      </c>
      <c r="I269" s="635">
        <v>1</v>
      </c>
      <c r="J269" s="635">
        <v>141.84</v>
      </c>
      <c r="K269" s="656">
        <v>1</v>
      </c>
      <c r="L269" s="635">
        <v>1</v>
      </c>
      <c r="M269" s="636">
        <v>141.84</v>
      </c>
    </row>
    <row r="270" spans="1:13" ht="14.4" customHeight="1" x14ac:dyDescent="0.3">
      <c r="A270" s="631" t="s">
        <v>3036</v>
      </c>
      <c r="B270" s="632" t="s">
        <v>2911</v>
      </c>
      <c r="C270" s="632" t="s">
        <v>2134</v>
      </c>
      <c r="D270" s="632" t="s">
        <v>2135</v>
      </c>
      <c r="E270" s="632" t="s">
        <v>1221</v>
      </c>
      <c r="F270" s="635"/>
      <c r="G270" s="635"/>
      <c r="H270" s="656">
        <v>0</v>
      </c>
      <c r="I270" s="635">
        <v>1</v>
      </c>
      <c r="J270" s="635">
        <v>27.11</v>
      </c>
      <c r="K270" s="656">
        <v>1</v>
      </c>
      <c r="L270" s="635">
        <v>1</v>
      </c>
      <c r="M270" s="636">
        <v>27.11</v>
      </c>
    </row>
    <row r="271" spans="1:13" ht="14.4" customHeight="1" x14ac:dyDescent="0.3">
      <c r="A271" s="631" t="s">
        <v>3036</v>
      </c>
      <c r="B271" s="632" t="s">
        <v>2913</v>
      </c>
      <c r="C271" s="632" t="s">
        <v>3898</v>
      </c>
      <c r="D271" s="632" t="s">
        <v>3899</v>
      </c>
      <c r="E271" s="632" t="s">
        <v>2396</v>
      </c>
      <c r="F271" s="635"/>
      <c r="G271" s="635"/>
      <c r="H271" s="656">
        <v>0</v>
      </c>
      <c r="I271" s="635">
        <v>2</v>
      </c>
      <c r="J271" s="635">
        <v>391.78</v>
      </c>
      <c r="K271" s="656">
        <v>1</v>
      </c>
      <c r="L271" s="635">
        <v>2</v>
      </c>
      <c r="M271" s="636">
        <v>391.78</v>
      </c>
    </row>
    <row r="272" spans="1:13" ht="14.4" customHeight="1" x14ac:dyDescent="0.3">
      <c r="A272" s="631" t="s">
        <v>3036</v>
      </c>
      <c r="B272" s="632" t="s">
        <v>2913</v>
      </c>
      <c r="C272" s="632" t="s">
        <v>3346</v>
      </c>
      <c r="D272" s="632" t="s">
        <v>3347</v>
      </c>
      <c r="E272" s="632" t="s">
        <v>1194</v>
      </c>
      <c r="F272" s="635"/>
      <c r="G272" s="635"/>
      <c r="H272" s="656">
        <v>0</v>
      </c>
      <c r="I272" s="635">
        <v>1</v>
      </c>
      <c r="J272" s="635">
        <v>130.59</v>
      </c>
      <c r="K272" s="656">
        <v>1</v>
      </c>
      <c r="L272" s="635">
        <v>1</v>
      </c>
      <c r="M272" s="636">
        <v>130.59</v>
      </c>
    </row>
    <row r="273" spans="1:13" ht="14.4" customHeight="1" x14ac:dyDescent="0.3">
      <c r="A273" s="631" t="s">
        <v>3036</v>
      </c>
      <c r="B273" s="632" t="s">
        <v>2913</v>
      </c>
      <c r="C273" s="632" t="s">
        <v>2266</v>
      </c>
      <c r="D273" s="632" t="s">
        <v>2392</v>
      </c>
      <c r="E273" s="632" t="s">
        <v>1020</v>
      </c>
      <c r="F273" s="635"/>
      <c r="G273" s="635"/>
      <c r="H273" s="656">
        <v>0</v>
      </c>
      <c r="I273" s="635">
        <v>2</v>
      </c>
      <c r="J273" s="635">
        <v>130.6</v>
      </c>
      <c r="K273" s="656">
        <v>1</v>
      </c>
      <c r="L273" s="635">
        <v>2</v>
      </c>
      <c r="M273" s="636">
        <v>130.6</v>
      </c>
    </row>
    <row r="274" spans="1:13" ht="14.4" customHeight="1" x14ac:dyDescent="0.3">
      <c r="A274" s="631" t="s">
        <v>3036</v>
      </c>
      <c r="B274" s="632" t="s">
        <v>2913</v>
      </c>
      <c r="C274" s="632" t="s">
        <v>2359</v>
      </c>
      <c r="D274" s="632" t="s">
        <v>2363</v>
      </c>
      <c r="E274" s="632" t="s">
        <v>2914</v>
      </c>
      <c r="F274" s="635"/>
      <c r="G274" s="635"/>
      <c r="H274" s="656">
        <v>0</v>
      </c>
      <c r="I274" s="635">
        <v>1</v>
      </c>
      <c r="J274" s="635">
        <v>201.88</v>
      </c>
      <c r="K274" s="656">
        <v>1</v>
      </c>
      <c r="L274" s="635">
        <v>1</v>
      </c>
      <c r="M274" s="636">
        <v>201.88</v>
      </c>
    </row>
    <row r="275" spans="1:13" ht="14.4" customHeight="1" x14ac:dyDescent="0.3">
      <c r="A275" s="631" t="s">
        <v>3036</v>
      </c>
      <c r="B275" s="632" t="s">
        <v>2916</v>
      </c>
      <c r="C275" s="632" t="s">
        <v>2297</v>
      </c>
      <c r="D275" s="632" t="s">
        <v>2298</v>
      </c>
      <c r="E275" s="632" t="s">
        <v>1194</v>
      </c>
      <c r="F275" s="635"/>
      <c r="G275" s="635"/>
      <c r="H275" s="656">
        <v>0</v>
      </c>
      <c r="I275" s="635">
        <v>1</v>
      </c>
      <c r="J275" s="635">
        <v>201.88</v>
      </c>
      <c r="K275" s="656">
        <v>1</v>
      </c>
      <c r="L275" s="635">
        <v>1</v>
      </c>
      <c r="M275" s="636">
        <v>201.88</v>
      </c>
    </row>
    <row r="276" spans="1:13" ht="14.4" customHeight="1" x14ac:dyDescent="0.3">
      <c r="A276" s="631" t="s">
        <v>3036</v>
      </c>
      <c r="B276" s="632" t="s">
        <v>2929</v>
      </c>
      <c r="C276" s="632" t="s">
        <v>2654</v>
      </c>
      <c r="D276" s="632" t="s">
        <v>2930</v>
      </c>
      <c r="E276" s="632" t="s">
        <v>2931</v>
      </c>
      <c r="F276" s="635"/>
      <c r="G276" s="635"/>
      <c r="H276" s="656">
        <v>0</v>
      </c>
      <c r="I276" s="635">
        <v>1</v>
      </c>
      <c r="J276" s="635">
        <v>156.86000000000001</v>
      </c>
      <c r="K276" s="656">
        <v>1</v>
      </c>
      <c r="L276" s="635">
        <v>1</v>
      </c>
      <c r="M276" s="636">
        <v>156.86000000000001</v>
      </c>
    </row>
    <row r="277" spans="1:13" ht="14.4" customHeight="1" x14ac:dyDescent="0.3">
      <c r="A277" s="631" t="s">
        <v>3036</v>
      </c>
      <c r="B277" s="632" t="s">
        <v>2943</v>
      </c>
      <c r="C277" s="632" t="s">
        <v>2672</v>
      </c>
      <c r="D277" s="632" t="s">
        <v>2673</v>
      </c>
      <c r="E277" s="632" t="s">
        <v>2945</v>
      </c>
      <c r="F277" s="635"/>
      <c r="G277" s="635"/>
      <c r="H277" s="656">
        <v>0</v>
      </c>
      <c r="I277" s="635">
        <v>1</v>
      </c>
      <c r="J277" s="635">
        <v>116.8</v>
      </c>
      <c r="K277" s="656">
        <v>1</v>
      </c>
      <c r="L277" s="635">
        <v>1</v>
      </c>
      <c r="M277" s="636">
        <v>116.8</v>
      </c>
    </row>
    <row r="278" spans="1:13" ht="14.4" customHeight="1" x14ac:dyDescent="0.3">
      <c r="A278" s="631" t="s">
        <v>3036</v>
      </c>
      <c r="B278" s="632" t="s">
        <v>2947</v>
      </c>
      <c r="C278" s="632" t="s">
        <v>2703</v>
      </c>
      <c r="D278" s="632" t="s">
        <v>2704</v>
      </c>
      <c r="E278" s="632" t="s">
        <v>2705</v>
      </c>
      <c r="F278" s="635"/>
      <c r="G278" s="635"/>
      <c r="H278" s="656">
        <v>0</v>
      </c>
      <c r="I278" s="635">
        <v>2</v>
      </c>
      <c r="J278" s="635">
        <v>444.5</v>
      </c>
      <c r="K278" s="656">
        <v>1</v>
      </c>
      <c r="L278" s="635">
        <v>2</v>
      </c>
      <c r="M278" s="636">
        <v>444.5</v>
      </c>
    </row>
    <row r="279" spans="1:13" ht="14.4" customHeight="1" x14ac:dyDescent="0.3">
      <c r="A279" s="631" t="s">
        <v>3036</v>
      </c>
      <c r="B279" s="632" t="s">
        <v>2966</v>
      </c>
      <c r="C279" s="632" t="s">
        <v>1234</v>
      </c>
      <c r="D279" s="632" t="s">
        <v>1235</v>
      </c>
      <c r="E279" s="632" t="s">
        <v>1236</v>
      </c>
      <c r="F279" s="635"/>
      <c r="G279" s="635"/>
      <c r="H279" s="656">
        <v>0</v>
      </c>
      <c r="I279" s="635">
        <v>1</v>
      </c>
      <c r="J279" s="635">
        <v>95.25</v>
      </c>
      <c r="K279" s="656">
        <v>1</v>
      </c>
      <c r="L279" s="635">
        <v>1</v>
      </c>
      <c r="M279" s="636">
        <v>95.25</v>
      </c>
    </row>
    <row r="280" spans="1:13" ht="14.4" customHeight="1" x14ac:dyDescent="0.3">
      <c r="A280" s="631" t="s">
        <v>3036</v>
      </c>
      <c r="B280" s="632" t="s">
        <v>2968</v>
      </c>
      <c r="C280" s="632" t="s">
        <v>2336</v>
      </c>
      <c r="D280" s="632" t="s">
        <v>2337</v>
      </c>
      <c r="E280" s="632" t="s">
        <v>2338</v>
      </c>
      <c r="F280" s="635"/>
      <c r="G280" s="635"/>
      <c r="H280" s="656">
        <v>0</v>
      </c>
      <c r="I280" s="635">
        <v>1</v>
      </c>
      <c r="J280" s="635">
        <v>1027.5999999999999</v>
      </c>
      <c r="K280" s="656">
        <v>1</v>
      </c>
      <c r="L280" s="635">
        <v>1</v>
      </c>
      <c r="M280" s="636">
        <v>1027.5999999999999</v>
      </c>
    </row>
    <row r="281" spans="1:13" ht="14.4" customHeight="1" x14ac:dyDescent="0.3">
      <c r="A281" s="631" t="s">
        <v>3036</v>
      </c>
      <c r="B281" s="632" t="s">
        <v>2970</v>
      </c>
      <c r="C281" s="632" t="s">
        <v>2228</v>
      </c>
      <c r="D281" s="632" t="s">
        <v>2225</v>
      </c>
      <c r="E281" s="632" t="s">
        <v>2972</v>
      </c>
      <c r="F281" s="635"/>
      <c r="G281" s="635"/>
      <c r="H281" s="656">
        <v>0</v>
      </c>
      <c r="I281" s="635">
        <v>1</v>
      </c>
      <c r="J281" s="635">
        <v>98.23</v>
      </c>
      <c r="K281" s="656">
        <v>1</v>
      </c>
      <c r="L281" s="635">
        <v>1</v>
      </c>
      <c r="M281" s="636">
        <v>98.23</v>
      </c>
    </row>
    <row r="282" spans="1:13" ht="14.4" customHeight="1" x14ac:dyDescent="0.3">
      <c r="A282" s="631" t="s">
        <v>3036</v>
      </c>
      <c r="B282" s="632" t="s">
        <v>2980</v>
      </c>
      <c r="C282" s="632" t="s">
        <v>2246</v>
      </c>
      <c r="D282" s="632" t="s">
        <v>2981</v>
      </c>
      <c r="E282" s="632" t="s">
        <v>2983</v>
      </c>
      <c r="F282" s="635"/>
      <c r="G282" s="635"/>
      <c r="H282" s="656">
        <v>0</v>
      </c>
      <c r="I282" s="635">
        <v>1</v>
      </c>
      <c r="J282" s="635">
        <v>561.54</v>
      </c>
      <c r="K282" s="656">
        <v>1</v>
      </c>
      <c r="L282" s="635">
        <v>1</v>
      </c>
      <c r="M282" s="636">
        <v>561.54</v>
      </c>
    </row>
    <row r="283" spans="1:13" ht="14.4" customHeight="1" x14ac:dyDescent="0.3">
      <c r="A283" s="631" t="s">
        <v>3036</v>
      </c>
      <c r="B283" s="632" t="s">
        <v>2980</v>
      </c>
      <c r="C283" s="632" t="s">
        <v>2254</v>
      </c>
      <c r="D283" s="632" t="s">
        <v>2255</v>
      </c>
      <c r="E283" s="632" t="s">
        <v>2256</v>
      </c>
      <c r="F283" s="635"/>
      <c r="G283" s="635"/>
      <c r="H283" s="656">
        <v>0</v>
      </c>
      <c r="I283" s="635">
        <v>4</v>
      </c>
      <c r="J283" s="635">
        <v>3548.2</v>
      </c>
      <c r="K283" s="656">
        <v>1</v>
      </c>
      <c r="L283" s="635">
        <v>4</v>
      </c>
      <c r="M283" s="636">
        <v>3548.2</v>
      </c>
    </row>
    <row r="284" spans="1:13" ht="14.4" customHeight="1" x14ac:dyDescent="0.3">
      <c r="A284" s="631" t="s">
        <v>3036</v>
      </c>
      <c r="B284" s="632" t="s">
        <v>2988</v>
      </c>
      <c r="C284" s="632" t="s">
        <v>3378</v>
      </c>
      <c r="D284" s="632" t="s">
        <v>3379</v>
      </c>
      <c r="E284" s="632" t="s">
        <v>587</v>
      </c>
      <c r="F284" s="635"/>
      <c r="G284" s="635"/>
      <c r="H284" s="656">
        <v>0</v>
      </c>
      <c r="I284" s="635">
        <v>1</v>
      </c>
      <c r="J284" s="635">
        <v>154.32</v>
      </c>
      <c r="K284" s="656">
        <v>1</v>
      </c>
      <c r="L284" s="635">
        <v>1</v>
      </c>
      <c r="M284" s="636">
        <v>154.32</v>
      </c>
    </row>
    <row r="285" spans="1:13" ht="14.4" customHeight="1" x14ac:dyDescent="0.3">
      <c r="A285" s="631" t="s">
        <v>3036</v>
      </c>
      <c r="B285" s="632" t="s">
        <v>2995</v>
      </c>
      <c r="C285" s="632" t="s">
        <v>2324</v>
      </c>
      <c r="D285" s="632" t="s">
        <v>2325</v>
      </c>
      <c r="E285" s="632" t="s">
        <v>2996</v>
      </c>
      <c r="F285" s="635"/>
      <c r="G285" s="635"/>
      <c r="H285" s="656">
        <v>0</v>
      </c>
      <c r="I285" s="635">
        <v>1</v>
      </c>
      <c r="J285" s="635">
        <v>162.13</v>
      </c>
      <c r="K285" s="656">
        <v>1</v>
      </c>
      <c r="L285" s="635">
        <v>1</v>
      </c>
      <c r="M285" s="636">
        <v>162.13</v>
      </c>
    </row>
    <row r="286" spans="1:13" ht="14.4" customHeight="1" x14ac:dyDescent="0.3">
      <c r="A286" s="631" t="s">
        <v>3036</v>
      </c>
      <c r="B286" s="632" t="s">
        <v>2995</v>
      </c>
      <c r="C286" s="632" t="s">
        <v>2434</v>
      </c>
      <c r="D286" s="632" t="s">
        <v>2146</v>
      </c>
      <c r="E286" s="632" t="s">
        <v>2997</v>
      </c>
      <c r="F286" s="635"/>
      <c r="G286" s="635"/>
      <c r="H286" s="656">
        <v>0</v>
      </c>
      <c r="I286" s="635">
        <v>2</v>
      </c>
      <c r="J286" s="635">
        <v>432.32</v>
      </c>
      <c r="K286" s="656">
        <v>1</v>
      </c>
      <c r="L286" s="635">
        <v>2</v>
      </c>
      <c r="M286" s="636">
        <v>432.32</v>
      </c>
    </row>
    <row r="287" spans="1:13" ht="14.4" customHeight="1" x14ac:dyDescent="0.3">
      <c r="A287" s="631" t="s">
        <v>3036</v>
      </c>
      <c r="B287" s="632" t="s">
        <v>3004</v>
      </c>
      <c r="C287" s="632" t="s">
        <v>2117</v>
      </c>
      <c r="D287" s="632" t="s">
        <v>2118</v>
      </c>
      <c r="E287" s="632" t="s">
        <v>1265</v>
      </c>
      <c r="F287" s="635"/>
      <c r="G287" s="635"/>
      <c r="H287" s="656"/>
      <c r="I287" s="635">
        <v>1</v>
      </c>
      <c r="J287" s="635">
        <v>0</v>
      </c>
      <c r="K287" s="656"/>
      <c r="L287" s="635">
        <v>1</v>
      </c>
      <c r="M287" s="636">
        <v>0</v>
      </c>
    </row>
    <row r="288" spans="1:13" ht="14.4" customHeight="1" x14ac:dyDescent="0.3">
      <c r="A288" s="631" t="s">
        <v>3036</v>
      </c>
      <c r="B288" s="632" t="s">
        <v>3004</v>
      </c>
      <c r="C288" s="632" t="s">
        <v>3230</v>
      </c>
      <c r="D288" s="632" t="s">
        <v>2473</v>
      </c>
      <c r="E288" s="632" t="s">
        <v>3231</v>
      </c>
      <c r="F288" s="635"/>
      <c r="G288" s="635"/>
      <c r="H288" s="656"/>
      <c r="I288" s="635">
        <v>1</v>
      </c>
      <c r="J288" s="635">
        <v>0</v>
      </c>
      <c r="K288" s="656"/>
      <c r="L288" s="635">
        <v>1</v>
      </c>
      <c r="M288" s="636">
        <v>0</v>
      </c>
    </row>
    <row r="289" spans="1:13" ht="14.4" customHeight="1" x14ac:dyDescent="0.3">
      <c r="A289" s="631" t="s">
        <v>3036</v>
      </c>
      <c r="B289" s="632" t="s">
        <v>3007</v>
      </c>
      <c r="C289" s="632" t="s">
        <v>1498</v>
      </c>
      <c r="D289" s="632" t="s">
        <v>2369</v>
      </c>
      <c r="E289" s="632" t="s">
        <v>2370</v>
      </c>
      <c r="F289" s="635"/>
      <c r="G289" s="635"/>
      <c r="H289" s="656">
        <v>0</v>
      </c>
      <c r="I289" s="635">
        <v>1</v>
      </c>
      <c r="J289" s="635">
        <v>137.6</v>
      </c>
      <c r="K289" s="656">
        <v>1</v>
      </c>
      <c r="L289" s="635">
        <v>1</v>
      </c>
      <c r="M289" s="636">
        <v>137.6</v>
      </c>
    </row>
    <row r="290" spans="1:13" ht="14.4" customHeight="1" x14ac:dyDescent="0.3">
      <c r="A290" s="631" t="s">
        <v>3037</v>
      </c>
      <c r="B290" s="632" t="s">
        <v>2854</v>
      </c>
      <c r="C290" s="632" t="s">
        <v>3939</v>
      </c>
      <c r="D290" s="632" t="s">
        <v>2104</v>
      </c>
      <c r="E290" s="632" t="s">
        <v>3940</v>
      </c>
      <c r="F290" s="635"/>
      <c r="G290" s="635"/>
      <c r="H290" s="656"/>
      <c r="I290" s="635">
        <v>1</v>
      </c>
      <c r="J290" s="635">
        <v>0</v>
      </c>
      <c r="K290" s="656"/>
      <c r="L290" s="635">
        <v>1</v>
      </c>
      <c r="M290" s="636">
        <v>0</v>
      </c>
    </row>
    <row r="291" spans="1:13" ht="14.4" customHeight="1" x14ac:dyDescent="0.3">
      <c r="A291" s="631" t="s">
        <v>3037</v>
      </c>
      <c r="B291" s="632" t="s">
        <v>2857</v>
      </c>
      <c r="C291" s="632" t="s">
        <v>2141</v>
      </c>
      <c r="D291" s="632" t="s">
        <v>2858</v>
      </c>
      <c r="E291" s="632" t="s">
        <v>2859</v>
      </c>
      <c r="F291" s="635"/>
      <c r="G291" s="635"/>
      <c r="H291" s="656">
        <v>0</v>
      </c>
      <c r="I291" s="635">
        <v>3</v>
      </c>
      <c r="J291" s="635">
        <v>293.90999999999997</v>
      </c>
      <c r="K291" s="656">
        <v>1</v>
      </c>
      <c r="L291" s="635">
        <v>3</v>
      </c>
      <c r="M291" s="636">
        <v>293.90999999999997</v>
      </c>
    </row>
    <row r="292" spans="1:13" ht="14.4" customHeight="1" x14ac:dyDescent="0.3">
      <c r="A292" s="631" t="s">
        <v>3037</v>
      </c>
      <c r="B292" s="632" t="s">
        <v>2861</v>
      </c>
      <c r="C292" s="632" t="s">
        <v>2451</v>
      </c>
      <c r="D292" s="632" t="s">
        <v>2240</v>
      </c>
      <c r="E292" s="632" t="s">
        <v>2452</v>
      </c>
      <c r="F292" s="635"/>
      <c r="G292" s="635"/>
      <c r="H292" s="656">
        <v>0</v>
      </c>
      <c r="I292" s="635">
        <v>2</v>
      </c>
      <c r="J292" s="635">
        <v>280.06</v>
      </c>
      <c r="K292" s="656">
        <v>1</v>
      </c>
      <c r="L292" s="635">
        <v>2</v>
      </c>
      <c r="M292" s="636">
        <v>280.06</v>
      </c>
    </row>
    <row r="293" spans="1:13" ht="14.4" customHeight="1" x14ac:dyDescent="0.3">
      <c r="A293" s="631" t="s">
        <v>3037</v>
      </c>
      <c r="B293" s="632" t="s">
        <v>2871</v>
      </c>
      <c r="C293" s="632" t="s">
        <v>2277</v>
      </c>
      <c r="D293" s="632" t="s">
        <v>2874</v>
      </c>
      <c r="E293" s="632" t="s">
        <v>1258</v>
      </c>
      <c r="F293" s="635"/>
      <c r="G293" s="635"/>
      <c r="H293" s="656">
        <v>0</v>
      </c>
      <c r="I293" s="635">
        <v>1</v>
      </c>
      <c r="J293" s="635">
        <v>193.14</v>
      </c>
      <c r="K293" s="656">
        <v>1</v>
      </c>
      <c r="L293" s="635">
        <v>1</v>
      </c>
      <c r="M293" s="636">
        <v>193.14</v>
      </c>
    </row>
    <row r="294" spans="1:13" ht="14.4" customHeight="1" x14ac:dyDescent="0.3">
      <c r="A294" s="631" t="s">
        <v>3037</v>
      </c>
      <c r="B294" s="632" t="s">
        <v>2891</v>
      </c>
      <c r="C294" s="632" t="s">
        <v>3915</v>
      </c>
      <c r="D294" s="632" t="s">
        <v>1257</v>
      </c>
      <c r="E294" s="632" t="s">
        <v>3604</v>
      </c>
      <c r="F294" s="635">
        <v>2</v>
      </c>
      <c r="G294" s="635">
        <v>0</v>
      </c>
      <c r="H294" s="656"/>
      <c r="I294" s="635"/>
      <c r="J294" s="635"/>
      <c r="K294" s="656"/>
      <c r="L294" s="635">
        <v>2</v>
      </c>
      <c r="M294" s="636">
        <v>0</v>
      </c>
    </row>
    <row r="295" spans="1:13" ht="14.4" customHeight="1" x14ac:dyDescent="0.3">
      <c r="A295" s="631" t="s">
        <v>3037</v>
      </c>
      <c r="B295" s="632" t="s">
        <v>2891</v>
      </c>
      <c r="C295" s="632" t="s">
        <v>3916</v>
      </c>
      <c r="D295" s="632" t="s">
        <v>3917</v>
      </c>
      <c r="E295" s="632" t="s">
        <v>3604</v>
      </c>
      <c r="F295" s="635">
        <v>1</v>
      </c>
      <c r="G295" s="635">
        <v>182.76</v>
      </c>
      <c r="H295" s="656">
        <v>1</v>
      </c>
      <c r="I295" s="635"/>
      <c r="J295" s="635"/>
      <c r="K295" s="656">
        <v>0</v>
      </c>
      <c r="L295" s="635">
        <v>1</v>
      </c>
      <c r="M295" s="636">
        <v>182.76</v>
      </c>
    </row>
    <row r="296" spans="1:13" ht="14.4" customHeight="1" x14ac:dyDescent="0.3">
      <c r="A296" s="631" t="s">
        <v>3037</v>
      </c>
      <c r="B296" s="632" t="s">
        <v>2892</v>
      </c>
      <c r="C296" s="632" t="s">
        <v>3708</v>
      </c>
      <c r="D296" s="632" t="s">
        <v>3709</v>
      </c>
      <c r="E296" s="632" t="s">
        <v>3710</v>
      </c>
      <c r="F296" s="635">
        <v>6</v>
      </c>
      <c r="G296" s="635">
        <v>310.14</v>
      </c>
      <c r="H296" s="656">
        <v>1</v>
      </c>
      <c r="I296" s="635"/>
      <c r="J296" s="635"/>
      <c r="K296" s="656">
        <v>0</v>
      </c>
      <c r="L296" s="635">
        <v>6</v>
      </c>
      <c r="M296" s="636">
        <v>310.14</v>
      </c>
    </row>
    <row r="297" spans="1:13" ht="14.4" customHeight="1" x14ac:dyDescent="0.3">
      <c r="A297" s="631" t="s">
        <v>3037</v>
      </c>
      <c r="B297" s="632" t="s">
        <v>2900</v>
      </c>
      <c r="C297" s="632" t="s">
        <v>3941</v>
      </c>
      <c r="D297" s="632" t="s">
        <v>3942</v>
      </c>
      <c r="E297" s="632" t="s">
        <v>3604</v>
      </c>
      <c r="F297" s="635">
        <v>1</v>
      </c>
      <c r="G297" s="635">
        <v>202.25</v>
      </c>
      <c r="H297" s="656">
        <v>1</v>
      </c>
      <c r="I297" s="635"/>
      <c r="J297" s="635"/>
      <c r="K297" s="656">
        <v>0</v>
      </c>
      <c r="L297" s="635">
        <v>1</v>
      </c>
      <c r="M297" s="636">
        <v>202.25</v>
      </c>
    </row>
    <row r="298" spans="1:13" ht="14.4" customHeight="1" x14ac:dyDescent="0.3">
      <c r="A298" s="631" t="s">
        <v>3037</v>
      </c>
      <c r="B298" s="632" t="s">
        <v>2913</v>
      </c>
      <c r="C298" s="632" t="s">
        <v>3921</v>
      </c>
      <c r="D298" s="632" t="s">
        <v>2392</v>
      </c>
      <c r="E298" s="632" t="s">
        <v>2396</v>
      </c>
      <c r="F298" s="635">
        <v>1</v>
      </c>
      <c r="G298" s="635">
        <v>0</v>
      </c>
      <c r="H298" s="656"/>
      <c r="I298" s="635"/>
      <c r="J298" s="635"/>
      <c r="K298" s="656"/>
      <c r="L298" s="635">
        <v>1</v>
      </c>
      <c r="M298" s="636">
        <v>0</v>
      </c>
    </row>
    <row r="299" spans="1:13" ht="14.4" customHeight="1" x14ac:dyDescent="0.3">
      <c r="A299" s="631" t="s">
        <v>3037</v>
      </c>
      <c r="B299" s="632" t="s">
        <v>2913</v>
      </c>
      <c r="C299" s="632" t="s">
        <v>3922</v>
      </c>
      <c r="D299" s="632" t="s">
        <v>2274</v>
      </c>
      <c r="E299" s="632" t="s">
        <v>3923</v>
      </c>
      <c r="F299" s="635">
        <v>1</v>
      </c>
      <c r="G299" s="635">
        <v>0</v>
      </c>
      <c r="H299" s="656"/>
      <c r="I299" s="635"/>
      <c r="J299" s="635"/>
      <c r="K299" s="656"/>
      <c r="L299" s="635">
        <v>1</v>
      </c>
      <c r="M299" s="636">
        <v>0</v>
      </c>
    </row>
    <row r="300" spans="1:13" ht="14.4" customHeight="1" x14ac:dyDescent="0.3">
      <c r="A300" s="631" t="s">
        <v>3037</v>
      </c>
      <c r="B300" s="632" t="s">
        <v>2913</v>
      </c>
      <c r="C300" s="632" t="s">
        <v>3924</v>
      </c>
      <c r="D300" s="632" t="s">
        <v>2363</v>
      </c>
      <c r="E300" s="632" t="s">
        <v>3496</v>
      </c>
      <c r="F300" s="635">
        <v>1</v>
      </c>
      <c r="G300" s="635">
        <v>0</v>
      </c>
      <c r="H300" s="656"/>
      <c r="I300" s="635"/>
      <c r="J300" s="635"/>
      <c r="K300" s="656"/>
      <c r="L300" s="635">
        <v>1</v>
      </c>
      <c r="M300" s="636">
        <v>0</v>
      </c>
    </row>
    <row r="301" spans="1:13" ht="14.4" customHeight="1" x14ac:dyDescent="0.3">
      <c r="A301" s="631" t="s">
        <v>3037</v>
      </c>
      <c r="B301" s="632" t="s">
        <v>2913</v>
      </c>
      <c r="C301" s="632" t="s">
        <v>3925</v>
      </c>
      <c r="D301" s="632" t="s">
        <v>3899</v>
      </c>
      <c r="E301" s="632" t="s">
        <v>1020</v>
      </c>
      <c r="F301" s="635"/>
      <c r="G301" s="635"/>
      <c r="H301" s="656">
        <v>0</v>
      </c>
      <c r="I301" s="635">
        <v>1</v>
      </c>
      <c r="J301" s="635">
        <v>65.3</v>
      </c>
      <c r="K301" s="656">
        <v>1</v>
      </c>
      <c r="L301" s="635">
        <v>1</v>
      </c>
      <c r="M301" s="636">
        <v>65.3</v>
      </c>
    </row>
    <row r="302" spans="1:13" ht="14.4" customHeight="1" x14ac:dyDescent="0.3">
      <c r="A302" s="631" t="s">
        <v>3037</v>
      </c>
      <c r="B302" s="632" t="s">
        <v>2913</v>
      </c>
      <c r="C302" s="632" t="s">
        <v>3898</v>
      </c>
      <c r="D302" s="632" t="s">
        <v>3899</v>
      </c>
      <c r="E302" s="632" t="s">
        <v>2396</v>
      </c>
      <c r="F302" s="635"/>
      <c r="G302" s="635"/>
      <c r="H302" s="656">
        <v>0</v>
      </c>
      <c r="I302" s="635">
        <v>2</v>
      </c>
      <c r="J302" s="635">
        <v>391.78</v>
      </c>
      <c r="K302" s="656">
        <v>1</v>
      </c>
      <c r="L302" s="635">
        <v>2</v>
      </c>
      <c r="M302" s="636">
        <v>391.78</v>
      </c>
    </row>
    <row r="303" spans="1:13" ht="14.4" customHeight="1" x14ac:dyDescent="0.3">
      <c r="A303" s="631" t="s">
        <v>3037</v>
      </c>
      <c r="B303" s="632" t="s">
        <v>2913</v>
      </c>
      <c r="C303" s="632" t="s">
        <v>2266</v>
      </c>
      <c r="D303" s="632" t="s">
        <v>2392</v>
      </c>
      <c r="E303" s="632" t="s">
        <v>1020</v>
      </c>
      <c r="F303" s="635"/>
      <c r="G303" s="635"/>
      <c r="H303" s="656">
        <v>0</v>
      </c>
      <c r="I303" s="635">
        <v>3</v>
      </c>
      <c r="J303" s="635">
        <v>195.89999999999998</v>
      </c>
      <c r="K303" s="656">
        <v>1</v>
      </c>
      <c r="L303" s="635">
        <v>3</v>
      </c>
      <c r="M303" s="636">
        <v>195.89999999999998</v>
      </c>
    </row>
    <row r="304" spans="1:13" ht="14.4" customHeight="1" x14ac:dyDescent="0.3">
      <c r="A304" s="631" t="s">
        <v>3037</v>
      </c>
      <c r="B304" s="632" t="s">
        <v>2913</v>
      </c>
      <c r="C304" s="632" t="s">
        <v>2269</v>
      </c>
      <c r="D304" s="632" t="s">
        <v>2274</v>
      </c>
      <c r="E304" s="632" t="s">
        <v>1194</v>
      </c>
      <c r="F304" s="635"/>
      <c r="G304" s="635"/>
      <c r="H304" s="656">
        <v>0</v>
      </c>
      <c r="I304" s="635">
        <v>6</v>
      </c>
      <c r="J304" s="635">
        <v>783.54</v>
      </c>
      <c r="K304" s="656">
        <v>1</v>
      </c>
      <c r="L304" s="635">
        <v>6</v>
      </c>
      <c r="M304" s="636">
        <v>783.54</v>
      </c>
    </row>
    <row r="305" spans="1:13" ht="14.4" customHeight="1" x14ac:dyDescent="0.3">
      <c r="A305" s="631" t="s">
        <v>3037</v>
      </c>
      <c r="B305" s="632" t="s">
        <v>2913</v>
      </c>
      <c r="C305" s="632" t="s">
        <v>3926</v>
      </c>
      <c r="D305" s="632" t="s">
        <v>2392</v>
      </c>
      <c r="E305" s="632" t="s">
        <v>2396</v>
      </c>
      <c r="F305" s="635">
        <v>2</v>
      </c>
      <c r="G305" s="635">
        <v>0</v>
      </c>
      <c r="H305" s="656"/>
      <c r="I305" s="635"/>
      <c r="J305" s="635"/>
      <c r="K305" s="656"/>
      <c r="L305" s="635">
        <v>2</v>
      </c>
      <c r="M305" s="636">
        <v>0</v>
      </c>
    </row>
    <row r="306" spans="1:13" ht="14.4" customHeight="1" x14ac:dyDescent="0.3">
      <c r="A306" s="631" t="s">
        <v>3037</v>
      </c>
      <c r="B306" s="632" t="s">
        <v>2943</v>
      </c>
      <c r="C306" s="632" t="s">
        <v>2696</v>
      </c>
      <c r="D306" s="632" t="s">
        <v>2697</v>
      </c>
      <c r="E306" s="632" t="s">
        <v>2944</v>
      </c>
      <c r="F306" s="635"/>
      <c r="G306" s="635"/>
      <c r="H306" s="656">
        <v>0</v>
      </c>
      <c r="I306" s="635">
        <v>2</v>
      </c>
      <c r="J306" s="635">
        <v>350.38</v>
      </c>
      <c r="K306" s="656">
        <v>1</v>
      </c>
      <c r="L306" s="635">
        <v>2</v>
      </c>
      <c r="M306" s="636">
        <v>350.38</v>
      </c>
    </row>
    <row r="307" spans="1:13" ht="14.4" customHeight="1" x14ac:dyDescent="0.3">
      <c r="A307" s="631" t="s">
        <v>3037</v>
      </c>
      <c r="B307" s="632" t="s">
        <v>2943</v>
      </c>
      <c r="C307" s="632" t="s">
        <v>2672</v>
      </c>
      <c r="D307" s="632" t="s">
        <v>2673</v>
      </c>
      <c r="E307" s="632" t="s">
        <v>2945</v>
      </c>
      <c r="F307" s="635"/>
      <c r="G307" s="635"/>
      <c r="H307" s="656">
        <v>0</v>
      </c>
      <c r="I307" s="635">
        <v>2</v>
      </c>
      <c r="J307" s="635">
        <v>233.6</v>
      </c>
      <c r="K307" s="656">
        <v>1</v>
      </c>
      <c r="L307" s="635">
        <v>2</v>
      </c>
      <c r="M307" s="636">
        <v>233.6</v>
      </c>
    </row>
    <row r="308" spans="1:13" ht="14.4" customHeight="1" x14ac:dyDescent="0.3">
      <c r="A308" s="631" t="s">
        <v>3037</v>
      </c>
      <c r="B308" s="632" t="s">
        <v>2966</v>
      </c>
      <c r="C308" s="632" t="s">
        <v>1234</v>
      </c>
      <c r="D308" s="632" t="s">
        <v>1235</v>
      </c>
      <c r="E308" s="632" t="s">
        <v>1236</v>
      </c>
      <c r="F308" s="635"/>
      <c r="G308" s="635"/>
      <c r="H308" s="656">
        <v>0</v>
      </c>
      <c r="I308" s="635">
        <v>1</v>
      </c>
      <c r="J308" s="635">
        <v>95.25</v>
      </c>
      <c r="K308" s="656">
        <v>1</v>
      </c>
      <c r="L308" s="635">
        <v>1</v>
      </c>
      <c r="M308" s="636">
        <v>95.25</v>
      </c>
    </row>
    <row r="309" spans="1:13" ht="14.4" customHeight="1" thickBot="1" x14ac:dyDescent="0.35">
      <c r="A309" s="637" t="s">
        <v>3037</v>
      </c>
      <c r="B309" s="638" t="s">
        <v>3014</v>
      </c>
      <c r="C309" s="638" t="s">
        <v>2395</v>
      </c>
      <c r="D309" s="638" t="s">
        <v>2114</v>
      </c>
      <c r="E309" s="638" t="s">
        <v>2396</v>
      </c>
      <c r="F309" s="641"/>
      <c r="G309" s="641"/>
      <c r="H309" s="649">
        <v>0</v>
      </c>
      <c r="I309" s="641">
        <v>1</v>
      </c>
      <c r="J309" s="641">
        <v>356.47</v>
      </c>
      <c r="K309" s="649">
        <v>1</v>
      </c>
      <c r="L309" s="641">
        <v>1</v>
      </c>
      <c r="M309" s="642">
        <v>356.47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41" customWidth="1"/>
    <col min="2" max="2" width="61.109375" style="341" customWidth="1"/>
    <col min="3" max="3" width="9.5546875" style="257" customWidth="1"/>
    <col min="4" max="4" width="9.5546875" style="342" customWidth="1"/>
    <col min="5" max="5" width="2.21875" style="342" customWidth="1"/>
    <col min="6" max="6" width="9.5546875" style="343" customWidth="1"/>
    <col min="7" max="7" width="9.5546875" style="340" customWidth="1"/>
    <col min="8" max="9" width="9.5546875" style="257" customWidth="1"/>
    <col min="10" max="10" width="0" style="257" hidden="1" customWidth="1"/>
    <col min="11" max="16384" width="8.88671875" style="257"/>
  </cols>
  <sheetData>
    <row r="1" spans="1:10" ht="18.600000000000001" customHeight="1" thickBot="1" x14ac:dyDescent="0.4">
      <c r="A1" s="487" t="s">
        <v>179</v>
      </c>
      <c r="B1" s="488"/>
      <c r="C1" s="488"/>
      <c r="D1" s="488"/>
      <c r="E1" s="488"/>
      <c r="F1" s="488"/>
      <c r="G1" s="459"/>
      <c r="H1" s="489"/>
      <c r="I1" s="489"/>
    </row>
    <row r="2" spans="1:10" ht="14.4" customHeight="1" thickBot="1" x14ac:dyDescent="0.35">
      <c r="A2" s="386" t="s">
        <v>321</v>
      </c>
      <c r="B2" s="339"/>
      <c r="C2" s="339"/>
      <c r="D2" s="339"/>
      <c r="E2" s="339"/>
      <c r="F2" s="339"/>
    </row>
    <row r="3" spans="1:10" ht="14.4" customHeight="1" thickBot="1" x14ac:dyDescent="0.35">
      <c r="A3" s="386"/>
      <c r="B3" s="339"/>
      <c r="C3" s="444">
        <v>2012</v>
      </c>
      <c r="D3" s="445">
        <v>2013</v>
      </c>
      <c r="E3" s="11"/>
      <c r="F3" s="482">
        <v>2014</v>
      </c>
      <c r="G3" s="483"/>
      <c r="H3" s="483"/>
      <c r="I3" s="484"/>
    </row>
    <row r="4" spans="1:10" ht="14.4" customHeight="1" thickBot="1" x14ac:dyDescent="0.35">
      <c r="A4" s="449" t="s">
        <v>0</v>
      </c>
      <c r="B4" s="450" t="s">
        <v>313</v>
      </c>
      <c r="C4" s="485" t="s">
        <v>94</v>
      </c>
      <c r="D4" s="486"/>
      <c r="E4" s="451"/>
      <c r="F4" s="446" t="s">
        <v>94</v>
      </c>
      <c r="G4" s="447" t="s">
        <v>95</v>
      </c>
      <c r="H4" s="447" t="s">
        <v>69</v>
      </c>
      <c r="I4" s="448" t="s">
        <v>96</v>
      </c>
    </row>
    <row r="5" spans="1:10" ht="14.4" customHeight="1" x14ac:dyDescent="0.3">
      <c r="A5" s="613" t="s">
        <v>532</v>
      </c>
      <c r="B5" s="614" t="s">
        <v>533</v>
      </c>
      <c r="C5" s="615" t="s">
        <v>534</v>
      </c>
      <c r="D5" s="615" t="s">
        <v>534</v>
      </c>
      <c r="E5" s="615"/>
      <c r="F5" s="615" t="s">
        <v>534</v>
      </c>
      <c r="G5" s="615" t="s">
        <v>534</v>
      </c>
      <c r="H5" s="615" t="s">
        <v>534</v>
      </c>
      <c r="I5" s="616" t="s">
        <v>534</v>
      </c>
      <c r="J5" s="617" t="s">
        <v>74</v>
      </c>
    </row>
    <row r="6" spans="1:10" ht="14.4" customHeight="1" x14ac:dyDescent="0.3">
      <c r="A6" s="613" t="s">
        <v>532</v>
      </c>
      <c r="B6" s="614" t="s">
        <v>341</v>
      </c>
      <c r="C6" s="615">
        <v>4.9336799999999998</v>
      </c>
      <c r="D6" s="615">
        <v>3.4124499999989997</v>
      </c>
      <c r="E6" s="615"/>
      <c r="F6" s="615">
        <v>2.5359600000000002</v>
      </c>
      <c r="G6" s="615">
        <v>3.2283507473491668</v>
      </c>
      <c r="H6" s="615">
        <v>-0.69239074734916661</v>
      </c>
      <c r="I6" s="616">
        <v>0.78552802915925535</v>
      </c>
      <c r="J6" s="617" t="s">
        <v>1</v>
      </c>
    </row>
    <row r="7" spans="1:10" ht="14.4" customHeight="1" x14ac:dyDescent="0.3">
      <c r="A7" s="613" t="s">
        <v>532</v>
      </c>
      <c r="B7" s="614" t="s">
        <v>342</v>
      </c>
      <c r="C7" s="615">
        <v>0.29615000000000002</v>
      </c>
      <c r="D7" s="615">
        <v>0</v>
      </c>
      <c r="E7" s="615"/>
      <c r="F7" s="615">
        <v>0.10163999999999999</v>
      </c>
      <c r="G7" s="615">
        <v>0.54113420737999995</v>
      </c>
      <c r="H7" s="615">
        <v>-0.43949420737999995</v>
      </c>
      <c r="I7" s="616">
        <v>0.18782771189444594</v>
      </c>
      <c r="J7" s="617" t="s">
        <v>1</v>
      </c>
    </row>
    <row r="8" spans="1:10" ht="14.4" customHeight="1" x14ac:dyDescent="0.3">
      <c r="A8" s="613" t="s">
        <v>532</v>
      </c>
      <c r="B8" s="614" t="s">
        <v>343</v>
      </c>
      <c r="C8" s="615">
        <v>109.02404000000001</v>
      </c>
      <c r="D8" s="615">
        <v>99.870589999999012</v>
      </c>
      <c r="E8" s="615"/>
      <c r="F8" s="615">
        <v>106.81553</v>
      </c>
      <c r="G8" s="615">
        <v>103.88852218067083</v>
      </c>
      <c r="H8" s="615">
        <v>2.9270078193291624</v>
      </c>
      <c r="I8" s="616">
        <v>1.0281745062677747</v>
      </c>
      <c r="J8" s="617" t="s">
        <v>1</v>
      </c>
    </row>
    <row r="9" spans="1:10" ht="14.4" customHeight="1" x14ac:dyDescent="0.3">
      <c r="A9" s="613" t="s">
        <v>532</v>
      </c>
      <c r="B9" s="614" t="s">
        <v>344</v>
      </c>
      <c r="C9" s="615">
        <v>113.81667</v>
      </c>
      <c r="D9" s="615">
        <v>98.234510000000014</v>
      </c>
      <c r="E9" s="615"/>
      <c r="F9" s="615">
        <v>86.906659999999988</v>
      </c>
      <c r="G9" s="615">
        <v>115.73345916433377</v>
      </c>
      <c r="H9" s="615">
        <v>-28.826799164333778</v>
      </c>
      <c r="I9" s="616">
        <v>0.75092078494429471</v>
      </c>
      <c r="J9" s="617" t="s">
        <v>1</v>
      </c>
    </row>
    <row r="10" spans="1:10" ht="14.4" customHeight="1" x14ac:dyDescent="0.3">
      <c r="A10" s="613" t="s">
        <v>532</v>
      </c>
      <c r="B10" s="614" t="s">
        <v>345</v>
      </c>
      <c r="C10" s="615">
        <v>6.9290000000000003</v>
      </c>
      <c r="D10" s="615">
        <v>22.168649999997996</v>
      </c>
      <c r="E10" s="615"/>
      <c r="F10" s="615">
        <v>17.3673</v>
      </c>
      <c r="G10" s="615">
        <v>20.225263594844588</v>
      </c>
      <c r="H10" s="615">
        <v>-2.8579635948445876</v>
      </c>
      <c r="I10" s="616">
        <v>0.85869338209401225</v>
      </c>
      <c r="J10" s="617" t="s">
        <v>1</v>
      </c>
    </row>
    <row r="11" spans="1:10" ht="14.4" customHeight="1" x14ac:dyDescent="0.3">
      <c r="A11" s="613" t="s">
        <v>532</v>
      </c>
      <c r="B11" s="614" t="s">
        <v>346</v>
      </c>
      <c r="C11" s="615" t="s">
        <v>534</v>
      </c>
      <c r="D11" s="615">
        <v>1.2554799999999999</v>
      </c>
      <c r="E11" s="615"/>
      <c r="F11" s="615">
        <v>0</v>
      </c>
      <c r="G11" s="615">
        <v>0.51287392469625004</v>
      </c>
      <c r="H11" s="615">
        <v>-0.51287392469625004</v>
      </c>
      <c r="I11" s="616">
        <v>0</v>
      </c>
      <c r="J11" s="617" t="s">
        <v>1</v>
      </c>
    </row>
    <row r="12" spans="1:10" ht="14.4" customHeight="1" x14ac:dyDescent="0.3">
      <c r="A12" s="613" t="s">
        <v>532</v>
      </c>
      <c r="B12" s="614" t="s">
        <v>347</v>
      </c>
      <c r="C12" s="615">
        <v>1.9950000000000001</v>
      </c>
      <c r="D12" s="615">
        <v>1.516</v>
      </c>
      <c r="E12" s="615"/>
      <c r="F12" s="615">
        <v>1.69</v>
      </c>
      <c r="G12" s="615">
        <v>1.7306366808670832</v>
      </c>
      <c r="H12" s="615">
        <v>-4.0636680867083275E-2</v>
      </c>
      <c r="I12" s="616">
        <v>0.97651923057199763</v>
      </c>
      <c r="J12" s="617" t="s">
        <v>1</v>
      </c>
    </row>
    <row r="13" spans="1:10" ht="14.4" customHeight="1" x14ac:dyDescent="0.3">
      <c r="A13" s="613" t="s">
        <v>532</v>
      </c>
      <c r="B13" s="614" t="s">
        <v>348</v>
      </c>
      <c r="C13" s="615">
        <v>47.96</v>
      </c>
      <c r="D13" s="615">
        <v>33.079999999999004</v>
      </c>
      <c r="E13" s="615"/>
      <c r="F13" s="615">
        <v>42.351900000000001</v>
      </c>
      <c r="G13" s="615">
        <v>41.622592014952914</v>
      </c>
      <c r="H13" s="615">
        <v>0.72930798504708605</v>
      </c>
      <c r="I13" s="616">
        <v>1.0175219261881885</v>
      </c>
      <c r="J13" s="617" t="s">
        <v>1</v>
      </c>
    </row>
    <row r="14" spans="1:10" ht="14.4" customHeight="1" x14ac:dyDescent="0.3">
      <c r="A14" s="613" t="s">
        <v>532</v>
      </c>
      <c r="B14" s="614" t="s">
        <v>349</v>
      </c>
      <c r="C14" s="615">
        <v>0</v>
      </c>
      <c r="D14" s="615">
        <v>4.0167999999999999</v>
      </c>
      <c r="E14" s="615"/>
      <c r="F14" s="615">
        <v>0</v>
      </c>
      <c r="G14" s="615">
        <v>2.7894243926137503</v>
      </c>
      <c r="H14" s="615">
        <v>-2.7894243926137503</v>
      </c>
      <c r="I14" s="616">
        <v>0</v>
      </c>
      <c r="J14" s="617" t="s">
        <v>1</v>
      </c>
    </row>
    <row r="15" spans="1:10" ht="14.4" customHeight="1" x14ac:dyDescent="0.3">
      <c r="A15" s="613" t="s">
        <v>532</v>
      </c>
      <c r="B15" s="614" t="s">
        <v>535</v>
      </c>
      <c r="C15" s="615">
        <v>284.95454000000001</v>
      </c>
      <c r="D15" s="615">
        <v>263.55447999999501</v>
      </c>
      <c r="E15" s="615"/>
      <c r="F15" s="615">
        <v>257.76898999999997</v>
      </c>
      <c r="G15" s="615">
        <v>290.27225690770837</v>
      </c>
      <c r="H15" s="615">
        <v>-32.503266907708394</v>
      </c>
      <c r="I15" s="616">
        <v>0.88802489340880153</v>
      </c>
      <c r="J15" s="617" t="s">
        <v>536</v>
      </c>
    </row>
    <row r="17" spans="1:10" ht="14.4" customHeight="1" x14ac:dyDescent="0.3">
      <c r="A17" s="613" t="s">
        <v>532</v>
      </c>
      <c r="B17" s="614" t="s">
        <v>533</v>
      </c>
      <c r="C17" s="615" t="s">
        <v>534</v>
      </c>
      <c r="D17" s="615" t="s">
        <v>534</v>
      </c>
      <c r="E17" s="615"/>
      <c r="F17" s="615" t="s">
        <v>534</v>
      </c>
      <c r="G17" s="615" t="s">
        <v>534</v>
      </c>
      <c r="H17" s="615" t="s">
        <v>534</v>
      </c>
      <c r="I17" s="616" t="s">
        <v>534</v>
      </c>
      <c r="J17" s="617" t="s">
        <v>74</v>
      </c>
    </row>
    <row r="18" spans="1:10" ht="14.4" customHeight="1" x14ac:dyDescent="0.3">
      <c r="A18" s="613" t="s">
        <v>542</v>
      </c>
      <c r="B18" s="614" t="s">
        <v>543</v>
      </c>
      <c r="C18" s="615" t="s">
        <v>534</v>
      </c>
      <c r="D18" s="615" t="s">
        <v>534</v>
      </c>
      <c r="E18" s="615"/>
      <c r="F18" s="615" t="s">
        <v>534</v>
      </c>
      <c r="G18" s="615" t="s">
        <v>534</v>
      </c>
      <c r="H18" s="615" t="s">
        <v>534</v>
      </c>
      <c r="I18" s="616" t="s">
        <v>534</v>
      </c>
      <c r="J18" s="617" t="s">
        <v>0</v>
      </c>
    </row>
    <row r="19" spans="1:10" ht="14.4" customHeight="1" x14ac:dyDescent="0.3">
      <c r="A19" s="613" t="s">
        <v>542</v>
      </c>
      <c r="B19" s="614" t="s">
        <v>341</v>
      </c>
      <c r="C19" s="615">
        <v>4.9336799999999998</v>
      </c>
      <c r="D19" s="615">
        <v>3.4124499999989997</v>
      </c>
      <c r="E19" s="615"/>
      <c r="F19" s="615">
        <v>2.5359600000000002</v>
      </c>
      <c r="G19" s="615">
        <v>3.2283507473491668</v>
      </c>
      <c r="H19" s="615">
        <v>-0.69239074734916661</v>
      </c>
      <c r="I19" s="616">
        <v>0.78552802915925535</v>
      </c>
      <c r="J19" s="617" t="s">
        <v>1</v>
      </c>
    </row>
    <row r="20" spans="1:10" ht="14.4" customHeight="1" x14ac:dyDescent="0.3">
      <c r="A20" s="613" t="s">
        <v>542</v>
      </c>
      <c r="B20" s="614" t="s">
        <v>342</v>
      </c>
      <c r="C20" s="615">
        <v>0.23175000000000001</v>
      </c>
      <c r="D20" s="615">
        <v>0</v>
      </c>
      <c r="E20" s="615"/>
      <c r="F20" s="615">
        <v>0.10163999999999999</v>
      </c>
      <c r="G20" s="615">
        <v>0.54113420737999995</v>
      </c>
      <c r="H20" s="615">
        <v>-0.43949420737999995</v>
      </c>
      <c r="I20" s="616">
        <v>0.18782771189444594</v>
      </c>
      <c r="J20" s="617" t="s">
        <v>1</v>
      </c>
    </row>
    <row r="21" spans="1:10" ht="14.4" customHeight="1" x14ac:dyDescent="0.3">
      <c r="A21" s="613" t="s">
        <v>542</v>
      </c>
      <c r="B21" s="614" t="s">
        <v>343</v>
      </c>
      <c r="C21" s="615">
        <v>108.15039000000002</v>
      </c>
      <c r="D21" s="615">
        <v>99.575150000000008</v>
      </c>
      <c r="E21" s="615"/>
      <c r="F21" s="615">
        <v>106.66952999999999</v>
      </c>
      <c r="G21" s="615">
        <v>103.5735325031475</v>
      </c>
      <c r="H21" s="615">
        <v>3.0959974968524904</v>
      </c>
      <c r="I21" s="616">
        <v>1.0298917824083909</v>
      </c>
      <c r="J21" s="617" t="s">
        <v>1</v>
      </c>
    </row>
    <row r="22" spans="1:10" ht="14.4" customHeight="1" x14ac:dyDescent="0.3">
      <c r="A22" s="613" t="s">
        <v>542</v>
      </c>
      <c r="B22" s="614" t="s">
        <v>344</v>
      </c>
      <c r="C22" s="615">
        <v>106.10051</v>
      </c>
      <c r="D22" s="615">
        <v>92.808410000000009</v>
      </c>
      <c r="E22" s="615"/>
      <c r="F22" s="615">
        <v>81.376239999999996</v>
      </c>
      <c r="G22" s="615">
        <v>108.62252880067543</v>
      </c>
      <c r="H22" s="615">
        <v>-27.24628880067543</v>
      </c>
      <c r="I22" s="616">
        <v>0.74916539780920655</v>
      </c>
      <c r="J22" s="617" t="s">
        <v>1</v>
      </c>
    </row>
    <row r="23" spans="1:10" ht="14.4" customHeight="1" x14ac:dyDescent="0.3">
      <c r="A23" s="613" t="s">
        <v>542</v>
      </c>
      <c r="B23" s="614" t="s">
        <v>345</v>
      </c>
      <c r="C23" s="615">
        <v>6.16</v>
      </c>
      <c r="D23" s="615">
        <v>19.889649999998998</v>
      </c>
      <c r="E23" s="615"/>
      <c r="F23" s="615">
        <v>16.5503</v>
      </c>
      <c r="G23" s="615">
        <v>18.29458722482417</v>
      </c>
      <c r="H23" s="615">
        <v>-1.7442872248241699</v>
      </c>
      <c r="I23" s="616">
        <v>0.90465555722091817</v>
      </c>
      <c r="J23" s="617" t="s">
        <v>1</v>
      </c>
    </row>
    <row r="24" spans="1:10" ht="14.4" customHeight="1" x14ac:dyDescent="0.3">
      <c r="A24" s="613" t="s">
        <v>542</v>
      </c>
      <c r="B24" s="614" t="s">
        <v>346</v>
      </c>
      <c r="C24" s="615" t="s">
        <v>534</v>
      </c>
      <c r="D24" s="615">
        <v>1.2554799999999999</v>
      </c>
      <c r="E24" s="615"/>
      <c r="F24" s="615">
        <v>0</v>
      </c>
      <c r="G24" s="615">
        <v>0.51287392469625004</v>
      </c>
      <c r="H24" s="615">
        <v>-0.51287392469625004</v>
      </c>
      <c r="I24" s="616">
        <v>0</v>
      </c>
      <c r="J24" s="617" t="s">
        <v>1</v>
      </c>
    </row>
    <row r="25" spans="1:10" ht="14.4" customHeight="1" x14ac:dyDescent="0.3">
      <c r="A25" s="613" t="s">
        <v>542</v>
      </c>
      <c r="B25" s="614" t="s">
        <v>347</v>
      </c>
      <c r="C25" s="615">
        <v>1.911</v>
      </c>
      <c r="D25" s="615">
        <v>1.3660000000000001</v>
      </c>
      <c r="E25" s="615"/>
      <c r="F25" s="615">
        <v>1.69</v>
      </c>
      <c r="G25" s="615">
        <v>1.5318848763220831</v>
      </c>
      <c r="H25" s="615">
        <v>0.1581151236779168</v>
      </c>
      <c r="I25" s="616">
        <v>1.1032160615473514</v>
      </c>
      <c r="J25" s="617" t="s">
        <v>1</v>
      </c>
    </row>
    <row r="26" spans="1:10" ht="14.4" customHeight="1" x14ac:dyDescent="0.3">
      <c r="A26" s="613" t="s">
        <v>542</v>
      </c>
      <c r="B26" s="614" t="s">
        <v>348</v>
      </c>
      <c r="C26" s="615">
        <v>47.96</v>
      </c>
      <c r="D26" s="615">
        <v>33.079999999999004</v>
      </c>
      <c r="E26" s="615"/>
      <c r="F26" s="615">
        <v>42.351900000000001</v>
      </c>
      <c r="G26" s="615">
        <v>41.414691166268334</v>
      </c>
      <c r="H26" s="615">
        <v>0.93720883373166686</v>
      </c>
      <c r="I26" s="616">
        <v>1.0226298641216238</v>
      </c>
      <c r="J26" s="617" t="s">
        <v>1</v>
      </c>
    </row>
    <row r="27" spans="1:10" ht="14.4" customHeight="1" x14ac:dyDescent="0.3">
      <c r="A27" s="613" t="s">
        <v>542</v>
      </c>
      <c r="B27" s="614" t="s">
        <v>349</v>
      </c>
      <c r="C27" s="615">
        <v>0</v>
      </c>
      <c r="D27" s="615">
        <v>4.0167999999999999</v>
      </c>
      <c r="E27" s="615"/>
      <c r="F27" s="615">
        <v>0</v>
      </c>
      <c r="G27" s="615">
        <v>2.7894243926137503</v>
      </c>
      <c r="H27" s="615">
        <v>-2.7894243926137503</v>
      </c>
      <c r="I27" s="616">
        <v>0</v>
      </c>
      <c r="J27" s="617" t="s">
        <v>1</v>
      </c>
    </row>
    <row r="28" spans="1:10" ht="14.4" customHeight="1" x14ac:dyDescent="0.3">
      <c r="A28" s="613" t="s">
        <v>542</v>
      </c>
      <c r="B28" s="614" t="s">
        <v>544</v>
      </c>
      <c r="C28" s="615">
        <v>275.44733000000002</v>
      </c>
      <c r="D28" s="615">
        <v>255.40393999999702</v>
      </c>
      <c r="E28" s="615"/>
      <c r="F28" s="615">
        <v>251.27556999999999</v>
      </c>
      <c r="G28" s="615">
        <v>280.50900784327666</v>
      </c>
      <c r="H28" s="615">
        <v>-29.233437843276675</v>
      </c>
      <c r="I28" s="616">
        <v>0.89578431698845939</v>
      </c>
      <c r="J28" s="617" t="s">
        <v>540</v>
      </c>
    </row>
    <row r="29" spans="1:10" ht="14.4" customHeight="1" x14ac:dyDescent="0.3">
      <c r="A29" s="613" t="s">
        <v>534</v>
      </c>
      <c r="B29" s="614" t="s">
        <v>534</v>
      </c>
      <c r="C29" s="615" t="s">
        <v>534</v>
      </c>
      <c r="D29" s="615" t="s">
        <v>534</v>
      </c>
      <c r="E29" s="615"/>
      <c r="F29" s="615" t="s">
        <v>534</v>
      </c>
      <c r="G29" s="615" t="s">
        <v>534</v>
      </c>
      <c r="H29" s="615" t="s">
        <v>534</v>
      </c>
      <c r="I29" s="616" t="s">
        <v>534</v>
      </c>
      <c r="J29" s="617" t="s">
        <v>541</v>
      </c>
    </row>
    <row r="30" spans="1:10" ht="14.4" customHeight="1" x14ac:dyDescent="0.3">
      <c r="A30" s="613" t="s">
        <v>545</v>
      </c>
      <c r="B30" s="614" t="s">
        <v>546</v>
      </c>
      <c r="C30" s="615" t="s">
        <v>534</v>
      </c>
      <c r="D30" s="615" t="s">
        <v>534</v>
      </c>
      <c r="E30" s="615"/>
      <c r="F30" s="615" t="s">
        <v>534</v>
      </c>
      <c r="G30" s="615" t="s">
        <v>534</v>
      </c>
      <c r="H30" s="615" t="s">
        <v>534</v>
      </c>
      <c r="I30" s="616" t="s">
        <v>534</v>
      </c>
      <c r="J30" s="617" t="s">
        <v>0</v>
      </c>
    </row>
    <row r="31" spans="1:10" ht="14.4" customHeight="1" x14ac:dyDescent="0.3">
      <c r="A31" s="613" t="s">
        <v>545</v>
      </c>
      <c r="B31" s="614" t="s">
        <v>342</v>
      </c>
      <c r="C31" s="615">
        <v>6.4399999999999999E-2</v>
      </c>
      <c r="D31" s="615" t="s">
        <v>534</v>
      </c>
      <c r="E31" s="615"/>
      <c r="F31" s="615" t="s">
        <v>534</v>
      </c>
      <c r="G31" s="615" t="s">
        <v>534</v>
      </c>
      <c r="H31" s="615" t="s">
        <v>534</v>
      </c>
      <c r="I31" s="616" t="s">
        <v>534</v>
      </c>
      <c r="J31" s="617" t="s">
        <v>1</v>
      </c>
    </row>
    <row r="32" spans="1:10" ht="14.4" customHeight="1" x14ac:dyDescent="0.3">
      <c r="A32" s="613" t="s">
        <v>545</v>
      </c>
      <c r="B32" s="614" t="s">
        <v>343</v>
      </c>
      <c r="C32" s="615">
        <v>0.87365000000000004</v>
      </c>
      <c r="D32" s="615">
        <v>0.295439999999</v>
      </c>
      <c r="E32" s="615"/>
      <c r="F32" s="615">
        <v>0.14600000000000002</v>
      </c>
      <c r="G32" s="615">
        <v>0.31498967752333329</v>
      </c>
      <c r="H32" s="615">
        <v>-0.16898967752333327</v>
      </c>
      <c r="I32" s="616">
        <v>0.46350725251682212</v>
      </c>
      <c r="J32" s="617" t="s">
        <v>1</v>
      </c>
    </row>
    <row r="33" spans="1:10" ht="14.4" customHeight="1" x14ac:dyDescent="0.3">
      <c r="A33" s="613" t="s">
        <v>545</v>
      </c>
      <c r="B33" s="614" t="s">
        <v>344</v>
      </c>
      <c r="C33" s="615">
        <v>7.7161599999999995</v>
      </c>
      <c r="D33" s="615">
        <v>5.4260999999999999</v>
      </c>
      <c r="E33" s="615"/>
      <c r="F33" s="615">
        <v>5.5304199999999994</v>
      </c>
      <c r="G33" s="615">
        <v>7.1109303636583334</v>
      </c>
      <c r="H33" s="615">
        <v>-1.580510363658334</v>
      </c>
      <c r="I33" s="616">
        <v>0.77773508066738894</v>
      </c>
      <c r="J33" s="617" t="s">
        <v>1</v>
      </c>
    </row>
    <row r="34" spans="1:10" ht="14.4" customHeight="1" x14ac:dyDescent="0.3">
      <c r="A34" s="613" t="s">
        <v>545</v>
      </c>
      <c r="B34" s="614" t="s">
        <v>345</v>
      </c>
      <c r="C34" s="615">
        <v>0.76900000000000002</v>
      </c>
      <c r="D34" s="615">
        <v>2.2789999999989998</v>
      </c>
      <c r="E34" s="615"/>
      <c r="F34" s="615">
        <v>0.81699999999999995</v>
      </c>
      <c r="G34" s="615">
        <v>1.9306763700204166</v>
      </c>
      <c r="H34" s="615">
        <v>-1.1136763700204166</v>
      </c>
      <c r="I34" s="616">
        <v>0.42316776270036405</v>
      </c>
      <c r="J34" s="617" t="s">
        <v>1</v>
      </c>
    </row>
    <row r="35" spans="1:10" ht="14.4" customHeight="1" x14ac:dyDescent="0.3">
      <c r="A35" s="613" t="s">
        <v>545</v>
      </c>
      <c r="B35" s="614" t="s">
        <v>347</v>
      </c>
      <c r="C35" s="615">
        <v>8.4000000000000005E-2</v>
      </c>
      <c r="D35" s="615">
        <v>0.15</v>
      </c>
      <c r="E35" s="615"/>
      <c r="F35" s="615">
        <v>0</v>
      </c>
      <c r="G35" s="615">
        <v>0.19875180454499999</v>
      </c>
      <c r="H35" s="615">
        <v>-0.19875180454499999</v>
      </c>
      <c r="I35" s="616">
        <v>0</v>
      </c>
      <c r="J35" s="617" t="s">
        <v>1</v>
      </c>
    </row>
    <row r="36" spans="1:10" ht="14.4" customHeight="1" x14ac:dyDescent="0.3">
      <c r="A36" s="613" t="s">
        <v>545</v>
      </c>
      <c r="B36" s="614" t="s">
        <v>348</v>
      </c>
      <c r="C36" s="615">
        <v>0</v>
      </c>
      <c r="D36" s="615">
        <v>0</v>
      </c>
      <c r="E36" s="615"/>
      <c r="F36" s="615">
        <v>0</v>
      </c>
      <c r="G36" s="615">
        <v>0.20790084868458333</v>
      </c>
      <c r="H36" s="615">
        <v>-0.20790084868458333</v>
      </c>
      <c r="I36" s="616">
        <v>0</v>
      </c>
      <c r="J36" s="617" t="s">
        <v>1</v>
      </c>
    </row>
    <row r="37" spans="1:10" ht="14.4" customHeight="1" x14ac:dyDescent="0.3">
      <c r="A37" s="613" t="s">
        <v>545</v>
      </c>
      <c r="B37" s="614" t="s">
        <v>547</v>
      </c>
      <c r="C37" s="615">
        <v>9.5072099999999988</v>
      </c>
      <c r="D37" s="615">
        <v>8.1505399999980011</v>
      </c>
      <c r="E37" s="615"/>
      <c r="F37" s="615">
        <v>6.4934199999999995</v>
      </c>
      <c r="G37" s="615">
        <v>9.7632490644316654</v>
      </c>
      <c r="H37" s="615">
        <v>-3.2698290644316659</v>
      </c>
      <c r="I37" s="616">
        <v>0.66508802112363119</v>
      </c>
      <c r="J37" s="617" t="s">
        <v>540</v>
      </c>
    </row>
    <row r="38" spans="1:10" ht="14.4" customHeight="1" x14ac:dyDescent="0.3">
      <c r="A38" s="613" t="s">
        <v>534</v>
      </c>
      <c r="B38" s="614" t="s">
        <v>534</v>
      </c>
      <c r="C38" s="615" t="s">
        <v>534</v>
      </c>
      <c r="D38" s="615" t="s">
        <v>534</v>
      </c>
      <c r="E38" s="615"/>
      <c r="F38" s="615" t="s">
        <v>534</v>
      </c>
      <c r="G38" s="615" t="s">
        <v>534</v>
      </c>
      <c r="H38" s="615" t="s">
        <v>534</v>
      </c>
      <c r="I38" s="616" t="s">
        <v>534</v>
      </c>
      <c r="J38" s="617" t="s">
        <v>541</v>
      </c>
    </row>
    <row r="39" spans="1:10" ht="14.4" customHeight="1" x14ac:dyDescent="0.3">
      <c r="A39" s="613" t="s">
        <v>532</v>
      </c>
      <c r="B39" s="614" t="s">
        <v>535</v>
      </c>
      <c r="C39" s="615">
        <v>284.95454000000001</v>
      </c>
      <c r="D39" s="615">
        <v>263.55447999999495</v>
      </c>
      <c r="E39" s="615"/>
      <c r="F39" s="615">
        <v>257.76898999999997</v>
      </c>
      <c r="G39" s="615">
        <v>290.27225690770831</v>
      </c>
      <c r="H39" s="615">
        <v>-32.503266907708337</v>
      </c>
      <c r="I39" s="616">
        <v>0.88802489340880164</v>
      </c>
      <c r="J39" s="617" t="s">
        <v>536</v>
      </c>
    </row>
  </sheetData>
  <mergeCells count="3">
    <mergeCell ref="A1:I1"/>
    <mergeCell ref="F3:I3"/>
    <mergeCell ref="C4:D4"/>
  </mergeCells>
  <conditionalFormatting sqref="F16 F40:F65537">
    <cfRule type="cellIs" dxfId="36" priority="18" stopIfTrue="1" operator="greaterThan">
      <formula>1</formula>
    </cfRule>
  </conditionalFormatting>
  <conditionalFormatting sqref="H5:H15">
    <cfRule type="expression" dxfId="35" priority="14">
      <formula>$H5&gt;0</formula>
    </cfRule>
  </conditionalFormatting>
  <conditionalFormatting sqref="I5:I15">
    <cfRule type="expression" dxfId="34" priority="15">
      <formula>$I5&gt;1</formula>
    </cfRule>
  </conditionalFormatting>
  <conditionalFormatting sqref="B5:B15">
    <cfRule type="expression" dxfId="33" priority="11">
      <formula>OR($J5="NS",$J5="SumaNS",$J5="Účet")</formula>
    </cfRule>
  </conditionalFormatting>
  <conditionalFormatting sqref="F5:I15 B5:D15">
    <cfRule type="expression" dxfId="32" priority="17">
      <formula>AND($J5&lt;&gt;"",$J5&lt;&gt;"mezeraKL")</formula>
    </cfRule>
  </conditionalFormatting>
  <conditionalFormatting sqref="B5:D15 F5:I15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5 F5:I15">
    <cfRule type="expression" dxfId="30" priority="13">
      <formula>OR($J5="SumaNS",$J5="NS")</formula>
    </cfRule>
  </conditionalFormatting>
  <conditionalFormatting sqref="A5:A15">
    <cfRule type="expression" dxfId="29" priority="9">
      <formula>AND($J5&lt;&gt;"mezeraKL",$J5&lt;&gt;"")</formula>
    </cfRule>
  </conditionalFormatting>
  <conditionalFormatting sqref="A5:A15">
    <cfRule type="expression" dxfId="28" priority="10">
      <formula>AND($J5&lt;&gt;"",$J5&lt;&gt;"mezeraKL")</formula>
    </cfRule>
  </conditionalFormatting>
  <conditionalFormatting sqref="H17:H39">
    <cfRule type="expression" dxfId="27" priority="5">
      <formula>$H17&gt;0</formula>
    </cfRule>
  </conditionalFormatting>
  <conditionalFormatting sqref="A17:A39">
    <cfRule type="expression" dxfId="26" priority="2">
      <formula>AND($J17&lt;&gt;"mezeraKL",$J17&lt;&gt;"")</formula>
    </cfRule>
  </conditionalFormatting>
  <conditionalFormatting sqref="I17:I39">
    <cfRule type="expression" dxfId="25" priority="6">
      <formula>$I17&gt;1</formula>
    </cfRule>
  </conditionalFormatting>
  <conditionalFormatting sqref="B17:B39">
    <cfRule type="expression" dxfId="24" priority="1">
      <formula>OR($J17="NS",$J17="SumaNS",$J17="Účet")</formula>
    </cfRule>
  </conditionalFormatting>
  <conditionalFormatting sqref="A17:D39 F17:I39">
    <cfRule type="expression" dxfId="23" priority="8">
      <formula>AND($J17&lt;&gt;"",$J17&lt;&gt;"mezeraKL")</formula>
    </cfRule>
  </conditionalFormatting>
  <conditionalFormatting sqref="B17:D39 F17:I39">
    <cfRule type="expression" dxfId="22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39 F17:I39">
    <cfRule type="expression" dxfId="21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5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7" hidden="1" customWidth="1" outlineLevel="1"/>
    <col min="2" max="2" width="28.33203125" style="257" hidden="1" customWidth="1" outlineLevel="1"/>
    <col min="3" max="3" width="5.33203125" style="342" bestFit="1" customWidth="1" collapsed="1"/>
    <col min="4" max="4" width="18.77734375" style="346" customWidth="1"/>
    <col min="5" max="5" width="9" style="342" bestFit="1" customWidth="1"/>
    <col min="6" max="6" width="18.77734375" style="346" customWidth="1"/>
    <col min="7" max="7" width="12.44140625" style="342" hidden="1" customWidth="1" outlineLevel="1"/>
    <col min="8" max="8" width="25.77734375" style="342" customWidth="1" collapsed="1"/>
    <col min="9" max="9" width="7.77734375" style="340" customWidth="1"/>
    <col min="10" max="10" width="10" style="340" customWidth="1"/>
    <col min="11" max="11" width="11.109375" style="340" customWidth="1"/>
    <col min="12" max="16384" width="8.88671875" style="257"/>
  </cols>
  <sheetData>
    <row r="1" spans="1:11" ht="18.600000000000001" customHeight="1" thickBot="1" x14ac:dyDescent="0.4">
      <c r="A1" s="494" t="s">
        <v>4247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</row>
    <row r="2" spans="1:11" ht="14.4" customHeight="1" thickBot="1" x14ac:dyDescent="0.35">
      <c r="A2" s="386" t="s">
        <v>321</v>
      </c>
      <c r="B2" s="66"/>
      <c r="C2" s="344"/>
      <c r="D2" s="344"/>
      <c r="E2" s="344"/>
      <c r="F2" s="344"/>
      <c r="G2" s="344"/>
      <c r="H2" s="344"/>
      <c r="I2" s="345"/>
      <c r="J2" s="345"/>
      <c r="K2" s="345"/>
    </row>
    <row r="3" spans="1:11" ht="14.4" customHeight="1" thickBot="1" x14ac:dyDescent="0.35">
      <c r="A3" s="66"/>
      <c r="B3" s="66"/>
      <c r="C3" s="490"/>
      <c r="D3" s="491"/>
      <c r="E3" s="491"/>
      <c r="F3" s="491"/>
      <c r="G3" s="491"/>
      <c r="H3" s="270" t="s">
        <v>160</v>
      </c>
      <c r="I3" s="210">
        <f>IF(J3&lt;&gt;0,K3/J3,0)</f>
        <v>2.6640862159843728</v>
      </c>
      <c r="J3" s="210">
        <f>SUBTOTAL(9,J5:J1048576)</f>
        <v>96757</v>
      </c>
      <c r="K3" s="211">
        <f>SUBTOTAL(9,K5:K1048576)</f>
        <v>257768.98999999996</v>
      </c>
    </row>
    <row r="4" spans="1:11" s="341" customFormat="1" ht="14.4" customHeight="1" thickBot="1" x14ac:dyDescent="0.35">
      <c r="A4" s="618" t="s">
        <v>4</v>
      </c>
      <c r="B4" s="619" t="s">
        <v>5</v>
      </c>
      <c r="C4" s="619" t="s">
        <v>0</v>
      </c>
      <c r="D4" s="619" t="s">
        <v>6</v>
      </c>
      <c r="E4" s="619" t="s">
        <v>7</v>
      </c>
      <c r="F4" s="619" t="s">
        <v>1</v>
      </c>
      <c r="G4" s="619" t="s">
        <v>90</v>
      </c>
      <c r="H4" s="620" t="s">
        <v>11</v>
      </c>
      <c r="I4" s="621" t="s">
        <v>185</v>
      </c>
      <c r="J4" s="621" t="s">
        <v>13</v>
      </c>
      <c r="K4" s="622" t="s">
        <v>202</v>
      </c>
    </row>
    <row r="5" spans="1:11" ht="14.4" customHeight="1" x14ac:dyDescent="0.3">
      <c r="A5" s="625" t="s">
        <v>532</v>
      </c>
      <c r="B5" s="626" t="s">
        <v>533</v>
      </c>
      <c r="C5" s="627" t="s">
        <v>542</v>
      </c>
      <c r="D5" s="628" t="s">
        <v>2763</v>
      </c>
      <c r="E5" s="627" t="s">
        <v>4233</v>
      </c>
      <c r="F5" s="628" t="s">
        <v>4234</v>
      </c>
      <c r="G5" s="627" t="s">
        <v>3964</v>
      </c>
      <c r="H5" s="627" t="s">
        <v>3965</v>
      </c>
      <c r="I5" s="629">
        <v>4.3012500000000005</v>
      </c>
      <c r="J5" s="629">
        <v>168</v>
      </c>
      <c r="K5" s="630">
        <v>722.6400000000001</v>
      </c>
    </row>
    <row r="6" spans="1:11" ht="14.4" customHeight="1" x14ac:dyDescent="0.3">
      <c r="A6" s="631" t="s">
        <v>532</v>
      </c>
      <c r="B6" s="632" t="s">
        <v>533</v>
      </c>
      <c r="C6" s="633" t="s">
        <v>542</v>
      </c>
      <c r="D6" s="634" t="s">
        <v>2763</v>
      </c>
      <c r="E6" s="633" t="s">
        <v>4233</v>
      </c>
      <c r="F6" s="634" t="s">
        <v>4234</v>
      </c>
      <c r="G6" s="633" t="s">
        <v>3966</v>
      </c>
      <c r="H6" s="633" t="s">
        <v>3967</v>
      </c>
      <c r="I6" s="635">
        <v>4.5</v>
      </c>
      <c r="J6" s="635">
        <v>150</v>
      </c>
      <c r="K6" s="636">
        <v>669.5</v>
      </c>
    </row>
    <row r="7" spans="1:11" ht="14.4" customHeight="1" x14ac:dyDescent="0.3">
      <c r="A7" s="631" t="s">
        <v>532</v>
      </c>
      <c r="B7" s="632" t="s">
        <v>533</v>
      </c>
      <c r="C7" s="633" t="s">
        <v>542</v>
      </c>
      <c r="D7" s="634" t="s">
        <v>2763</v>
      </c>
      <c r="E7" s="633" t="s">
        <v>4233</v>
      </c>
      <c r="F7" s="634" t="s">
        <v>4234</v>
      </c>
      <c r="G7" s="633" t="s">
        <v>3968</v>
      </c>
      <c r="H7" s="633" t="s">
        <v>3969</v>
      </c>
      <c r="I7" s="635">
        <v>82.8</v>
      </c>
      <c r="J7" s="635">
        <v>4</v>
      </c>
      <c r="K7" s="636">
        <v>331.2</v>
      </c>
    </row>
    <row r="8" spans="1:11" ht="14.4" customHeight="1" x14ac:dyDescent="0.3">
      <c r="A8" s="631" t="s">
        <v>532</v>
      </c>
      <c r="B8" s="632" t="s">
        <v>533</v>
      </c>
      <c r="C8" s="633" t="s">
        <v>542</v>
      </c>
      <c r="D8" s="634" t="s">
        <v>2763</v>
      </c>
      <c r="E8" s="633" t="s">
        <v>4233</v>
      </c>
      <c r="F8" s="634" t="s">
        <v>4234</v>
      </c>
      <c r="G8" s="633" t="s">
        <v>3970</v>
      </c>
      <c r="H8" s="633" t="s">
        <v>3971</v>
      </c>
      <c r="I8" s="635">
        <v>73.213333333333324</v>
      </c>
      <c r="J8" s="635">
        <v>30</v>
      </c>
      <c r="K8" s="636">
        <v>2196.41</v>
      </c>
    </row>
    <row r="9" spans="1:11" ht="14.4" customHeight="1" x14ac:dyDescent="0.3">
      <c r="A9" s="631" t="s">
        <v>532</v>
      </c>
      <c r="B9" s="632" t="s">
        <v>533</v>
      </c>
      <c r="C9" s="633" t="s">
        <v>542</v>
      </c>
      <c r="D9" s="634" t="s">
        <v>2763</v>
      </c>
      <c r="E9" s="633" t="s">
        <v>4233</v>
      </c>
      <c r="F9" s="634" t="s">
        <v>4234</v>
      </c>
      <c r="G9" s="633" t="s">
        <v>3972</v>
      </c>
      <c r="H9" s="633" t="s">
        <v>3973</v>
      </c>
      <c r="I9" s="635">
        <v>3.1044444444444448</v>
      </c>
      <c r="J9" s="635">
        <v>460</v>
      </c>
      <c r="K9" s="636">
        <v>1428.3999999999999</v>
      </c>
    </row>
    <row r="10" spans="1:11" ht="14.4" customHeight="1" x14ac:dyDescent="0.3">
      <c r="A10" s="631" t="s">
        <v>532</v>
      </c>
      <c r="B10" s="632" t="s">
        <v>533</v>
      </c>
      <c r="C10" s="633" t="s">
        <v>542</v>
      </c>
      <c r="D10" s="634" t="s">
        <v>2763</v>
      </c>
      <c r="E10" s="633" t="s">
        <v>4233</v>
      </c>
      <c r="F10" s="634" t="s">
        <v>4234</v>
      </c>
      <c r="G10" s="633" t="s">
        <v>3974</v>
      </c>
      <c r="H10" s="633" t="s">
        <v>3975</v>
      </c>
      <c r="I10" s="635">
        <v>3.7837500000000004</v>
      </c>
      <c r="J10" s="635">
        <v>400</v>
      </c>
      <c r="K10" s="636">
        <v>1513.6000000000001</v>
      </c>
    </row>
    <row r="11" spans="1:11" ht="14.4" customHeight="1" x14ac:dyDescent="0.3">
      <c r="A11" s="631" t="s">
        <v>532</v>
      </c>
      <c r="B11" s="632" t="s">
        <v>533</v>
      </c>
      <c r="C11" s="633" t="s">
        <v>542</v>
      </c>
      <c r="D11" s="634" t="s">
        <v>2763</v>
      </c>
      <c r="E11" s="633" t="s">
        <v>4233</v>
      </c>
      <c r="F11" s="634" t="s">
        <v>4234</v>
      </c>
      <c r="G11" s="633" t="s">
        <v>3976</v>
      </c>
      <c r="H11" s="633" t="s">
        <v>3977</v>
      </c>
      <c r="I11" s="635">
        <v>12.077499999999999</v>
      </c>
      <c r="J11" s="635">
        <v>70</v>
      </c>
      <c r="K11" s="636">
        <v>845.4</v>
      </c>
    </row>
    <row r="12" spans="1:11" ht="14.4" customHeight="1" x14ac:dyDescent="0.3">
      <c r="A12" s="631" t="s">
        <v>532</v>
      </c>
      <c r="B12" s="632" t="s">
        <v>533</v>
      </c>
      <c r="C12" s="633" t="s">
        <v>542</v>
      </c>
      <c r="D12" s="634" t="s">
        <v>2763</v>
      </c>
      <c r="E12" s="633" t="s">
        <v>4233</v>
      </c>
      <c r="F12" s="634" t="s">
        <v>4234</v>
      </c>
      <c r="G12" s="633" t="s">
        <v>3978</v>
      </c>
      <c r="H12" s="633" t="s">
        <v>3979</v>
      </c>
      <c r="I12" s="635">
        <v>27.640999999999998</v>
      </c>
      <c r="J12" s="635">
        <v>55</v>
      </c>
      <c r="K12" s="636">
        <v>1520.2599999999998</v>
      </c>
    </row>
    <row r="13" spans="1:11" ht="14.4" customHeight="1" x14ac:dyDescent="0.3">
      <c r="A13" s="631" t="s">
        <v>532</v>
      </c>
      <c r="B13" s="632" t="s">
        <v>533</v>
      </c>
      <c r="C13" s="633" t="s">
        <v>542</v>
      </c>
      <c r="D13" s="634" t="s">
        <v>2763</v>
      </c>
      <c r="E13" s="633" t="s">
        <v>4233</v>
      </c>
      <c r="F13" s="634" t="s">
        <v>4234</v>
      </c>
      <c r="G13" s="633" t="s">
        <v>3980</v>
      </c>
      <c r="H13" s="633" t="s">
        <v>3981</v>
      </c>
      <c r="I13" s="635">
        <v>27.21</v>
      </c>
      <c r="J13" s="635">
        <v>1</v>
      </c>
      <c r="K13" s="636">
        <v>27.21</v>
      </c>
    </row>
    <row r="14" spans="1:11" ht="14.4" customHeight="1" x14ac:dyDescent="0.3">
      <c r="A14" s="631" t="s">
        <v>532</v>
      </c>
      <c r="B14" s="632" t="s">
        <v>533</v>
      </c>
      <c r="C14" s="633" t="s">
        <v>542</v>
      </c>
      <c r="D14" s="634" t="s">
        <v>2763</v>
      </c>
      <c r="E14" s="633" t="s">
        <v>4233</v>
      </c>
      <c r="F14" s="634" t="s">
        <v>4234</v>
      </c>
      <c r="G14" s="633" t="s">
        <v>3982</v>
      </c>
      <c r="H14" s="633" t="s">
        <v>3983</v>
      </c>
      <c r="I14" s="635">
        <v>129.26</v>
      </c>
      <c r="J14" s="635">
        <v>5</v>
      </c>
      <c r="K14" s="636">
        <v>646.29999999999995</v>
      </c>
    </row>
    <row r="15" spans="1:11" ht="14.4" customHeight="1" x14ac:dyDescent="0.3">
      <c r="A15" s="631" t="s">
        <v>532</v>
      </c>
      <c r="B15" s="632" t="s">
        <v>533</v>
      </c>
      <c r="C15" s="633" t="s">
        <v>542</v>
      </c>
      <c r="D15" s="634" t="s">
        <v>2763</v>
      </c>
      <c r="E15" s="633" t="s">
        <v>4233</v>
      </c>
      <c r="F15" s="634" t="s">
        <v>4234</v>
      </c>
      <c r="G15" s="633" t="s">
        <v>3984</v>
      </c>
      <c r="H15" s="633" t="s">
        <v>3985</v>
      </c>
      <c r="I15" s="635">
        <v>86.38</v>
      </c>
      <c r="J15" s="635">
        <v>20</v>
      </c>
      <c r="K15" s="636">
        <v>1727.55</v>
      </c>
    </row>
    <row r="16" spans="1:11" ht="14.4" customHeight="1" x14ac:dyDescent="0.3">
      <c r="A16" s="631" t="s">
        <v>532</v>
      </c>
      <c r="B16" s="632" t="s">
        <v>533</v>
      </c>
      <c r="C16" s="633" t="s">
        <v>542</v>
      </c>
      <c r="D16" s="634" t="s">
        <v>2763</v>
      </c>
      <c r="E16" s="633" t="s">
        <v>4233</v>
      </c>
      <c r="F16" s="634" t="s">
        <v>4234</v>
      </c>
      <c r="G16" s="633" t="s">
        <v>3986</v>
      </c>
      <c r="H16" s="633" t="s">
        <v>3987</v>
      </c>
      <c r="I16" s="635">
        <v>233.79374999999999</v>
      </c>
      <c r="J16" s="635">
        <v>65</v>
      </c>
      <c r="K16" s="636">
        <v>15196.66</v>
      </c>
    </row>
    <row r="17" spans="1:11" ht="14.4" customHeight="1" x14ac:dyDescent="0.3">
      <c r="A17" s="631" t="s">
        <v>532</v>
      </c>
      <c r="B17" s="632" t="s">
        <v>533</v>
      </c>
      <c r="C17" s="633" t="s">
        <v>542</v>
      </c>
      <c r="D17" s="634" t="s">
        <v>2763</v>
      </c>
      <c r="E17" s="633" t="s">
        <v>4233</v>
      </c>
      <c r="F17" s="634" t="s">
        <v>4234</v>
      </c>
      <c r="G17" s="633" t="s">
        <v>3988</v>
      </c>
      <c r="H17" s="633" t="s">
        <v>3989</v>
      </c>
      <c r="I17" s="635">
        <v>0.36</v>
      </c>
      <c r="J17" s="635">
        <v>3000</v>
      </c>
      <c r="K17" s="636">
        <v>1076</v>
      </c>
    </row>
    <row r="18" spans="1:11" ht="14.4" customHeight="1" x14ac:dyDescent="0.3">
      <c r="A18" s="631" t="s">
        <v>532</v>
      </c>
      <c r="B18" s="632" t="s">
        <v>533</v>
      </c>
      <c r="C18" s="633" t="s">
        <v>542</v>
      </c>
      <c r="D18" s="634" t="s">
        <v>2763</v>
      </c>
      <c r="E18" s="633" t="s">
        <v>4233</v>
      </c>
      <c r="F18" s="634" t="s">
        <v>4234</v>
      </c>
      <c r="G18" s="633" t="s">
        <v>3990</v>
      </c>
      <c r="H18" s="633" t="s">
        <v>3991</v>
      </c>
      <c r="I18" s="635">
        <v>30.176000000000005</v>
      </c>
      <c r="J18" s="635">
        <v>125</v>
      </c>
      <c r="K18" s="636">
        <v>3772</v>
      </c>
    </row>
    <row r="19" spans="1:11" ht="14.4" customHeight="1" x14ac:dyDescent="0.3">
      <c r="A19" s="631" t="s">
        <v>532</v>
      </c>
      <c r="B19" s="632" t="s">
        <v>533</v>
      </c>
      <c r="C19" s="633" t="s">
        <v>542</v>
      </c>
      <c r="D19" s="634" t="s">
        <v>2763</v>
      </c>
      <c r="E19" s="633" t="s">
        <v>4233</v>
      </c>
      <c r="F19" s="634" t="s">
        <v>4234</v>
      </c>
      <c r="G19" s="633" t="s">
        <v>3992</v>
      </c>
      <c r="H19" s="633" t="s">
        <v>3993</v>
      </c>
      <c r="I19" s="635">
        <v>109.29999999999998</v>
      </c>
      <c r="J19" s="635">
        <v>20</v>
      </c>
      <c r="K19" s="636">
        <v>2185.9900000000002</v>
      </c>
    </row>
    <row r="20" spans="1:11" ht="14.4" customHeight="1" x14ac:dyDescent="0.3">
      <c r="A20" s="631" t="s">
        <v>532</v>
      </c>
      <c r="B20" s="632" t="s">
        <v>533</v>
      </c>
      <c r="C20" s="633" t="s">
        <v>542</v>
      </c>
      <c r="D20" s="634" t="s">
        <v>2763</v>
      </c>
      <c r="E20" s="633" t="s">
        <v>4233</v>
      </c>
      <c r="F20" s="634" t="s">
        <v>4234</v>
      </c>
      <c r="G20" s="633" t="s">
        <v>3994</v>
      </c>
      <c r="H20" s="633" t="s">
        <v>3995</v>
      </c>
      <c r="I20" s="635">
        <v>0.59999999999999987</v>
      </c>
      <c r="J20" s="635">
        <v>4500</v>
      </c>
      <c r="K20" s="636">
        <v>2700</v>
      </c>
    </row>
    <row r="21" spans="1:11" ht="14.4" customHeight="1" x14ac:dyDescent="0.3">
      <c r="A21" s="631" t="s">
        <v>532</v>
      </c>
      <c r="B21" s="632" t="s">
        <v>533</v>
      </c>
      <c r="C21" s="633" t="s">
        <v>542</v>
      </c>
      <c r="D21" s="634" t="s">
        <v>2763</v>
      </c>
      <c r="E21" s="633" t="s">
        <v>4233</v>
      </c>
      <c r="F21" s="634" t="s">
        <v>4234</v>
      </c>
      <c r="G21" s="633" t="s">
        <v>3996</v>
      </c>
      <c r="H21" s="633" t="s">
        <v>3997</v>
      </c>
      <c r="I21" s="635">
        <v>3.2</v>
      </c>
      <c r="J21" s="635">
        <v>500</v>
      </c>
      <c r="K21" s="636">
        <v>1600</v>
      </c>
    </row>
    <row r="22" spans="1:11" ht="14.4" customHeight="1" x14ac:dyDescent="0.3">
      <c r="A22" s="631" t="s">
        <v>532</v>
      </c>
      <c r="B22" s="632" t="s">
        <v>533</v>
      </c>
      <c r="C22" s="633" t="s">
        <v>542</v>
      </c>
      <c r="D22" s="634" t="s">
        <v>2763</v>
      </c>
      <c r="E22" s="633" t="s">
        <v>4233</v>
      </c>
      <c r="F22" s="634" t="s">
        <v>4234</v>
      </c>
      <c r="G22" s="633" t="s">
        <v>3998</v>
      </c>
      <c r="H22" s="633" t="s">
        <v>3999</v>
      </c>
      <c r="I22" s="635">
        <v>289.8</v>
      </c>
      <c r="J22" s="635">
        <v>2</v>
      </c>
      <c r="K22" s="636">
        <v>579.6</v>
      </c>
    </row>
    <row r="23" spans="1:11" ht="14.4" customHeight="1" x14ac:dyDescent="0.3">
      <c r="A23" s="631" t="s">
        <v>532</v>
      </c>
      <c r="B23" s="632" t="s">
        <v>533</v>
      </c>
      <c r="C23" s="633" t="s">
        <v>542</v>
      </c>
      <c r="D23" s="634" t="s">
        <v>2763</v>
      </c>
      <c r="E23" s="633" t="s">
        <v>4233</v>
      </c>
      <c r="F23" s="634" t="s">
        <v>4234</v>
      </c>
      <c r="G23" s="633" t="s">
        <v>4000</v>
      </c>
      <c r="H23" s="633" t="s">
        <v>4001</v>
      </c>
      <c r="I23" s="635">
        <v>0.44</v>
      </c>
      <c r="J23" s="635">
        <v>200</v>
      </c>
      <c r="K23" s="636">
        <v>88</v>
      </c>
    </row>
    <row r="24" spans="1:11" ht="14.4" customHeight="1" x14ac:dyDescent="0.3">
      <c r="A24" s="631" t="s">
        <v>532</v>
      </c>
      <c r="B24" s="632" t="s">
        <v>533</v>
      </c>
      <c r="C24" s="633" t="s">
        <v>542</v>
      </c>
      <c r="D24" s="634" t="s">
        <v>2763</v>
      </c>
      <c r="E24" s="633" t="s">
        <v>4233</v>
      </c>
      <c r="F24" s="634" t="s">
        <v>4234</v>
      </c>
      <c r="G24" s="633" t="s">
        <v>4002</v>
      </c>
      <c r="H24" s="633" t="s">
        <v>4003</v>
      </c>
      <c r="I24" s="635">
        <v>119.46</v>
      </c>
      <c r="J24" s="635">
        <v>20</v>
      </c>
      <c r="K24" s="636">
        <v>2389.2299999999996</v>
      </c>
    </row>
    <row r="25" spans="1:11" ht="14.4" customHeight="1" x14ac:dyDescent="0.3">
      <c r="A25" s="631" t="s">
        <v>532</v>
      </c>
      <c r="B25" s="632" t="s">
        <v>533</v>
      </c>
      <c r="C25" s="633" t="s">
        <v>542</v>
      </c>
      <c r="D25" s="634" t="s">
        <v>2763</v>
      </c>
      <c r="E25" s="633" t="s">
        <v>4233</v>
      </c>
      <c r="F25" s="634" t="s">
        <v>4234</v>
      </c>
      <c r="G25" s="633" t="s">
        <v>4004</v>
      </c>
      <c r="H25" s="633" t="s">
        <v>4005</v>
      </c>
      <c r="I25" s="635">
        <v>13.020000000000001</v>
      </c>
      <c r="J25" s="635">
        <v>5</v>
      </c>
      <c r="K25" s="636">
        <v>65.099999999999994</v>
      </c>
    </row>
    <row r="26" spans="1:11" ht="14.4" customHeight="1" x14ac:dyDescent="0.3">
      <c r="A26" s="631" t="s">
        <v>532</v>
      </c>
      <c r="B26" s="632" t="s">
        <v>533</v>
      </c>
      <c r="C26" s="633" t="s">
        <v>542</v>
      </c>
      <c r="D26" s="634" t="s">
        <v>2763</v>
      </c>
      <c r="E26" s="633" t="s">
        <v>4233</v>
      </c>
      <c r="F26" s="634" t="s">
        <v>4234</v>
      </c>
      <c r="G26" s="633" t="s">
        <v>4006</v>
      </c>
      <c r="H26" s="633" t="s">
        <v>4007</v>
      </c>
      <c r="I26" s="635">
        <v>28.183999999999997</v>
      </c>
      <c r="J26" s="635">
        <v>26</v>
      </c>
      <c r="K26" s="636">
        <v>734.68</v>
      </c>
    </row>
    <row r="27" spans="1:11" ht="14.4" customHeight="1" x14ac:dyDescent="0.3">
      <c r="A27" s="631" t="s">
        <v>532</v>
      </c>
      <c r="B27" s="632" t="s">
        <v>533</v>
      </c>
      <c r="C27" s="633" t="s">
        <v>542</v>
      </c>
      <c r="D27" s="634" t="s">
        <v>2763</v>
      </c>
      <c r="E27" s="633" t="s">
        <v>4233</v>
      </c>
      <c r="F27" s="634" t="s">
        <v>4234</v>
      </c>
      <c r="G27" s="633" t="s">
        <v>4008</v>
      </c>
      <c r="H27" s="633" t="s">
        <v>4009</v>
      </c>
      <c r="I27" s="635">
        <v>159.54999999999998</v>
      </c>
      <c r="J27" s="635">
        <v>60</v>
      </c>
      <c r="K27" s="636">
        <v>9573.0600000000013</v>
      </c>
    </row>
    <row r="28" spans="1:11" ht="14.4" customHeight="1" x14ac:dyDescent="0.3">
      <c r="A28" s="631" t="s">
        <v>532</v>
      </c>
      <c r="B28" s="632" t="s">
        <v>533</v>
      </c>
      <c r="C28" s="633" t="s">
        <v>542</v>
      </c>
      <c r="D28" s="634" t="s">
        <v>2763</v>
      </c>
      <c r="E28" s="633" t="s">
        <v>4233</v>
      </c>
      <c r="F28" s="634" t="s">
        <v>4234</v>
      </c>
      <c r="G28" s="633" t="s">
        <v>4010</v>
      </c>
      <c r="H28" s="633" t="s">
        <v>4011</v>
      </c>
      <c r="I28" s="635">
        <v>2.9450000000000003</v>
      </c>
      <c r="J28" s="635">
        <v>200</v>
      </c>
      <c r="K28" s="636">
        <v>589</v>
      </c>
    </row>
    <row r="29" spans="1:11" ht="14.4" customHeight="1" x14ac:dyDescent="0.3">
      <c r="A29" s="631" t="s">
        <v>532</v>
      </c>
      <c r="B29" s="632" t="s">
        <v>533</v>
      </c>
      <c r="C29" s="633" t="s">
        <v>542</v>
      </c>
      <c r="D29" s="634" t="s">
        <v>2763</v>
      </c>
      <c r="E29" s="633" t="s">
        <v>4233</v>
      </c>
      <c r="F29" s="634" t="s">
        <v>4234</v>
      </c>
      <c r="G29" s="633" t="s">
        <v>4012</v>
      </c>
      <c r="H29" s="633" t="s">
        <v>4013</v>
      </c>
      <c r="I29" s="635">
        <v>1.25</v>
      </c>
      <c r="J29" s="635">
        <v>2100</v>
      </c>
      <c r="K29" s="636">
        <v>2633</v>
      </c>
    </row>
    <row r="30" spans="1:11" ht="14.4" customHeight="1" x14ac:dyDescent="0.3">
      <c r="A30" s="631" t="s">
        <v>532</v>
      </c>
      <c r="B30" s="632" t="s">
        <v>533</v>
      </c>
      <c r="C30" s="633" t="s">
        <v>542</v>
      </c>
      <c r="D30" s="634" t="s">
        <v>2763</v>
      </c>
      <c r="E30" s="633" t="s">
        <v>4233</v>
      </c>
      <c r="F30" s="634" t="s">
        <v>4234</v>
      </c>
      <c r="G30" s="633" t="s">
        <v>4014</v>
      </c>
      <c r="H30" s="633" t="s">
        <v>4015</v>
      </c>
      <c r="I30" s="635">
        <v>259.89999999999998</v>
      </c>
      <c r="J30" s="635">
        <v>2</v>
      </c>
      <c r="K30" s="636">
        <v>519.79999999999995</v>
      </c>
    </row>
    <row r="31" spans="1:11" ht="14.4" customHeight="1" x14ac:dyDescent="0.3">
      <c r="A31" s="631" t="s">
        <v>532</v>
      </c>
      <c r="B31" s="632" t="s">
        <v>533</v>
      </c>
      <c r="C31" s="633" t="s">
        <v>542</v>
      </c>
      <c r="D31" s="634" t="s">
        <v>2763</v>
      </c>
      <c r="E31" s="633" t="s">
        <v>4233</v>
      </c>
      <c r="F31" s="634" t="s">
        <v>4234</v>
      </c>
      <c r="G31" s="633" t="s">
        <v>4016</v>
      </c>
      <c r="H31" s="633" t="s">
        <v>4017</v>
      </c>
      <c r="I31" s="635">
        <v>122.07222222222224</v>
      </c>
      <c r="J31" s="635">
        <v>90</v>
      </c>
      <c r="K31" s="636">
        <v>10986.49</v>
      </c>
    </row>
    <row r="32" spans="1:11" ht="14.4" customHeight="1" x14ac:dyDescent="0.3">
      <c r="A32" s="631" t="s">
        <v>532</v>
      </c>
      <c r="B32" s="632" t="s">
        <v>533</v>
      </c>
      <c r="C32" s="633" t="s">
        <v>542</v>
      </c>
      <c r="D32" s="634" t="s">
        <v>2763</v>
      </c>
      <c r="E32" s="633" t="s">
        <v>4233</v>
      </c>
      <c r="F32" s="634" t="s">
        <v>4234</v>
      </c>
      <c r="G32" s="633" t="s">
        <v>4018</v>
      </c>
      <c r="H32" s="633" t="s">
        <v>4019</v>
      </c>
      <c r="I32" s="635">
        <v>124.40857142857142</v>
      </c>
      <c r="J32" s="635">
        <v>50</v>
      </c>
      <c r="K32" s="636">
        <v>6220.41</v>
      </c>
    </row>
    <row r="33" spans="1:11" ht="14.4" customHeight="1" x14ac:dyDescent="0.3">
      <c r="A33" s="631" t="s">
        <v>532</v>
      </c>
      <c r="B33" s="632" t="s">
        <v>533</v>
      </c>
      <c r="C33" s="633" t="s">
        <v>542</v>
      </c>
      <c r="D33" s="634" t="s">
        <v>2763</v>
      </c>
      <c r="E33" s="633" t="s">
        <v>4233</v>
      </c>
      <c r="F33" s="634" t="s">
        <v>4234</v>
      </c>
      <c r="G33" s="633" t="s">
        <v>4020</v>
      </c>
      <c r="H33" s="633" t="s">
        <v>4021</v>
      </c>
      <c r="I33" s="635">
        <v>9.7266666666666666</v>
      </c>
      <c r="J33" s="635">
        <v>30</v>
      </c>
      <c r="K33" s="636">
        <v>291.8</v>
      </c>
    </row>
    <row r="34" spans="1:11" ht="14.4" customHeight="1" x14ac:dyDescent="0.3">
      <c r="A34" s="631" t="s">
        <v>532</v>
      </c>
      <c r="B34" s="632" t="s">
        <v>533</v>
      </c>
      <c r="C34" s="633" t="s">
        <v>542</v>
      </c>
      <c r="D34" s="634" t="s">
        <v>2763</v>
      </c>
      <c r="E34" s="633" t="s">
        <v>4233</v>
      </c>
      <c r="F34" s="634" t="s">
        <v>4234</v>
      </c>
      <c r="G34" s="633" t="s">
        <v>4022</v>
      </c>
      <c r="H34" s="633" t="s">
        <v>4023</v>
      </c>
      <c r="I34" s="635">
        <v>1.5137499999999999</v>
      </c>
      <c r="J34" s="635">
        <v>325</v>
      </c>
      <c r="K34" s="636">
        <v>492</v>
      </c>
    </row>
    <row r="35" spans="1:11" ht="14.4" customHeight="1" x14ac:dyDescent="0.3">
      <c r="A35" s="631" t="s">
        <v>532</v>
      </c>
      <c r="B35" s="632" t="s">
        <v>533</v>
      </c>
      <c r="C35" s="633" t="s">
        <v>542</v>
      </c>
      <c r="D35" s="634" t="s">
        <v>2763</v>
      </c>
      <c r="E35" s="633" t="s">
        <v>4233</v>
      </c>
      <c r="F35" s="634" t="s">
        <v>4234</v>
      </c>
      <c r="G35" s="633" t="s">
        <v>4024</v>
      </c>
      <c r="H35" s="633" t="s">
        <v>4025</v>
      </c>
      <c r="I35" s="635">
        <v>2.06</v>
      </c>
      <c r="J35" s="635">
        <v>225</v>
      </c>
      <c r="K35" s="636">
        <v>463.5</v>
      </c>
    </row>
    <row r="36" spans="1:11" ht="14.4" customHeight="1" x14ac:dyDescent="0.3">
      <c r="A36" s="631" t="s">
        <v>532</v>
      </c>
      <c r="B36" s="632" t="s">
        <v>533</v>
      </c>
      <c r="C36" s="633" t="s">
        <v>542</v>
      </c>
      <c r="D36" s="634" t="s">
        <v>2763</v>
      </c>
      <c r="E36" s="633" t="s">
        <v>4233</v>
      </c>
      <c r="F36" s="634" t="s">
        <v>4234</v>
      </c>
      <c r="G36" s="633" t="s">
        <v>4026</v>
      </c>
      <c r="H36" s="633" t="s">
        <v>4027</v>
      </c>
      <c r="I36" s="635">
        <v>3.36</v>
      </c>
      <c r="J36" s="635">
        <v>75</v>
      </c>
      <c r="K36" s="636">
        <v>252</v>
      </c>
    </row>
    <row r="37" spans="1:11" ht="14.4" customHeight="1" x14ac:dyDescent="0.3">
      <c r="A37" s="631" t="s">
        <v>532</v>
      </c>
      <c r="B37" s="632" t="s">
        <v>533</v>
      </c>
      <c r="C37" s="633" t="s">
        <v>542</v>
      </c>
      <c r="D37" s="634" t="s">
        <v>2763</v>
      </c>
      <c r="E37" s="633" t="s">
        <v>4233</v>
      </c>
      <c r="F37" s="634" t="s">
        <v>4234</v>
      </c>
      <c r="G37" s="633" t="s">
        <v>4028</v>
      </c>
      <c r="H37" s="633" t="s">
        <v>4029</v>
      </c>
      <c r="I37" s="635">
        <v>28.86</v>
      </c>
      <c r="J37" s="635">
        <v>70</v>
      </c>
      <c r="K37" s="636">
        <v>2020.4999999999998</v>
      </c>
    </row>
    <row r="38" spans="1:11" ht="14.4" customHeight="1" x14ac:dyDescent="0.3">
      <c r="A38" s="631" t="s">
        <v>532</v>
      </c>
      <c r="B38" s="632" t="s">
        <v>533</v>
      </c>
      <c r="C38" s="633" t="s">
        <v>542</v>
      </c>
      <c r="D38" s="634" t="s">
        <v>2763</v>
      </c>
      <c r="E38" s="633" t="s">
        <v>4233</v>
      </c>
      <c r="F38" s="634" t="s">
        <v>4234</v>
      </c>
      <c r="G38" s="633" t="s">
        <v>4030</v>
      </c>
      <c r="H38" s="633" t="s">
        <v>4031</v>
      </c>
      <c r="I38" s="635">
        <v>58.53</v>
      </c>
      <c r="J38" s="635">
        <v>30</v>
      </c>
      <c r="K38" s="636">
        <v>1755.9399999999998</v>
      </c>
    </row>
    <row r="39" spans="1:11" ht="14.4" customHeight="1" x14ac:dyDescent="0.3">
      <c r="A39" s="631" t="s">
        <v>532</v>
      </c>
      <c r="B39" s="632" t="s">
        <v>533</v>
      </c>
      <c r="C39" s="633" t="s">
        <v>542</v>
      </c>
      <c r="D39" s="634" t="s">
        <v>2763</v>
      </c>
      <c r="E39" s="633" t="s">
        <v>4233</v>
      </c>
      <c r="F39" s="634" t="s">
        <v>4234</v>
      </c>
      <c r="G39" s="633" t="s">
        <v>4032</v>
      </c>
      <c r="H39" s="633" t="s">
        <v>4033</v>
      </c>
      <c r="I39" s="635">
        <v>218.6</v>
      </c>
      <c r="J39" s="635">
        <v>2</v>
      </c>
      <c r="K39" s="636">
        <v>437.2</v>
      </c>
    </row>
    <row r="40" spans="1:11" ht="14.4" customHeight="1" x14ac:dyDescent="0.3">
      <c r="A40" s="631" t="s">
        <v>532</v>
      </c>
      <c r="B40" s="632" t="s">
        <v>533</v>
      </c>
      <c r="C40" s="633" t="s">
        <v>542</v>
      </c>
      <c r="D40" s="634" t="s">
        <v>2763</v>
      </c>
      <c r="E40" s="633" t="s">
        <v>4233</v>
      </c>
      <c r="F40" s="634" t="s">
        <v>4234</v>
      </c>
      <c r="G40" s="633" t="s">
        <v>4034</v>
      </c>
      <c r="H40" s="633" t="s">
        <v>4035</v>
      </c>
      <c r="I40" s="635">
        <v>15.729999999999999</v>
      </c>
      <c r="J40" s="635">
        <v>90</v>
      </c>
      <c r="K40" s="636">
        <v>1415.6999999999998</v>
      </c>
    </row>
    <row r="41" spans="1:11" ht="14.4" customHeight="1" x14ac:dyDescent="0.3">
      <c r="A41" s="631" t="s">
        <v>532</v>
      </c>
      <c r="B41" s="632" t="s">
        <v>533</v>
      </c>
      <c r="C41" s="633" t="s">
        <v>542</v>
      </c>
      <c r="D41" s="634" t="s">
        <v>2763</v>
      </c>
      <c r="E41" s="633" t="s">
        <v>4233</v>
      </c>
      <c r="F41" s="634" t="s">
        <v>4234</v>
      </c>
      <c r="G41" s="633" t="s">
        <v>4036</v>
      </c>
      <c r="H41" s="633" t="s">
        <v>4037</v>
      </c>
      <c r="I41" s="635">
        <v>101.25</v>
      </c>
      <c r="J41" s="635">
        <v>20</v>
      </c>
      <c r="K41" s="636">
        <v>2025</v>
      </c>
    </row>
    <row r="42" spans="1:11" ht="14.4" customHeight="1" x14ac:dyDescent="0.3">
      <c r="A42" s="631" t="s">
        <v>532</v>
      </c>
      <c r="B42" s="632" t="s">
        <v>533</v>
      </c>
      <c r="C42" s="633" t="s">
        <v>542</v>
      </c>
      <c r="D42" s="634" t="s">
        <v>2763</v>
      </c>
      <c r="E42" s="633" t="s">
        <v>4233</v>
      </c>
      <c r="F42" s="634" t="s">
        <v>4234</v>
      </c>
      <c r="G42" s="633" t="s">
        <v>4038</v>
      </c>
      <c r="H42" s="633" t="s">
        <v>4039</v>
      </c>
      <c r="I42" s="635">
        <v>47.533333333333331</v>
      </c>
      <c r="J42" s="635">
        <v>33</v>
      </c>
      <c r="K42" s="636">
        <v>1568.6000000000001</v>
      </c>
    </row>
    <row r="43" spans="1:11" ht="14.4" customHeight="1" x14ac:dyDescent="0.3">
      <c r="A43" s="631" t="s">
        <v>532</v>
      </c>
      <c r="B43" s="632" t="s">
        <v>533</v>
      </c>
      <c r="C43" s="633" t="s">
        <v>542</v>
      </c>
      <c r="D43" s="634" t="s">
        <v>2763</v>
      </c>
      <c r="E43" s="633" t="s">
        <v>4233</v>
      </c>
      <c r="F43" s="634" t="s">
        <v>4234</v>
      </c>
      <c r="G43" s="633" t="s">
        <v>4040</v>
      </c>
      <c r="H43" s="633" t="s">
        <v>4041</v>
      </c>
      <c r="I43" s="635">
        <v>976.42555555555555</v>
      </c>
      <c r="J43" s="635">
        <v>10</v>
      </c>
      <c r="K43" s="636">
        <v>9666.630000000001</v>
      </c>
    </row>
    <row r="44" spans="1:11" ht="14.4" customHeight="1" x14ac:dyDescent="0.3">
      <c r="A44" s="631" t="s">
        <v>532</v>
      </c>
      <c r="B44" s="632" t="s">
        <v>533</v>
      </c>
      <c r="C44" s="633" t="s">
        <v>542</v>
      </c>
      <c r="D44" s="634" t="s">
        <v>2763</v>
      </c>
      <c r="E44" s="633" t="s">
        <v>4233</v>
      </c>
      <c r="F44" s="634" t="s">
        <v>4234</v>
      </c>
      <c r="G44" s="633" t="s">
        <v>4042</v>
      </c>
      <c r="H44" s="633" t="s">
        <v>4043</v>
      </c>
      <c r="I44" s="635">
        <v>0.31</v>
      </c>
      <c r="J44" s="635">
        <v>5</v>
      </c>
      <c r="K44" s="636">
        <v>1.55</v>
      </c>
    </row>
    <row r="45" spans="1:11" ht="14.4" customHeight="1" x14ac:dyDescent="0.3">
      <c r="A45" s="631" t="s">
        <v>532</v>
      </c>
      <c r="B45" s="632" t="s">
        <v>533</v>
      </c>
      <c r="C45" s="633" t="s">
        <v>542</v>
      </c>
      <c r="D45" s="634" t="s">
        <v>2763</v>
      </c>
      <c r="E45" s="633" t="s">
        <v>4233</v>
      </c>
      <c r="F45" s="634" t="s">
        <v>4234</v>
      </c>
      <c r="G45" s="633" t="s">
        <v>4044</v>
      </c>
      <c r="H45" s="633" t="s">
        <v>4045</v>
      </c>
      <c r="I45" s="635">
        <v>3.99</v>
      </c>
      <c r="J45" s="635">
        <v>288</v>
      </c>
      <c r="K45" s="636">
        <v>1150</v>
      </c>
    </row>
    <row r="46" spans="1:11" ht="14.4" customHeight="1" x14ac:dyDescent="0.3">
      <c r="A46" s="631" t="s">
        <v>532</v>
      </c>
      <c r="B46" s="632" t="s">
        <v>533</v>
      </c>
      <c r="C46" s="633" t="s">
        <v>542</v>
      </c>
      <c r="D46" s="634" t="s">
        <v>2763</v>
      </c>
      <c r="E46" s="633" t="s">
        <v>4233</v>
      </c>
      <c r="F46" s="634" t="s">
        <v>4234</v>
      </c>
      <c r="G46" s="633" t="s">
        <v>4046</v>
      </c>
      <c r="H46" s="633" t="s">
        <v>4047</v>
      </c>
      <c r="I46" s="635">
        <v>5.2750000000000004</v>
      </c>
      <c r="J46" s="635">
        <v>300</v>
      </c>
      <c r="K46" s="636">
        <v>1582.8000000000002</v>
      </c>
    </row>
    <row r="47" spans="1:11" ht="14.4" customHeight="1" x14ac:dyDescent="0.3">
      <c r="A47" s="631" t="s">
        <v>532</v>
      </c>
      <c r="B47" s="632" t="s">
        <v>533</v>
      </c>
      <c r="C47" s="633" t="s">
        <v>542</v>
      </c>
      <c r="D47" s="634" t="s">
        <v>2763</v>
      </c>
      <c r="E47" s="633" t="s">
        <v>4233</v>
      </c>
      <c r="F47" s="634" t="s">
        <v>4234</v>
      </c>
      <c r="G47" s="633" t="s">
        <v>4048</v>
      </c>
      <c r="H47" s="633" t="s">
        <v>4049</v>
      </c>
      <c r="I47" s="635">
        <v>101.25</v>
      </c>
      <c r="J47" s="635">
        <v>20</v>
      </c>
      <c r="K47" s="636">
        <v>2025</v>
      </c>
    </row>
    <row r="48" spans="1:11" ht="14.4" customHeight="1" x14ac:dyDescent="0.3">
      <c r="A48" s="631" t="s">
        <v>532</v>
      </c>
      <c r="B48" s="632" t="s">
        <v>533</v>
      </c>
      <c r="C48" s="633" t="s">
        <v>542</v>
      </c>
      <c r="D48" s="634" t="s">
        <v>2763</v>
      </c>
      <c r="E48" s="633" t="s">
        <v>4233</v>
      </c>
      <c r="F48" s="634" t="s">
        <v>4234</v>
      </c>
      <c r="G48" s="633" t="s">
        <v>4050</v>
      </c>
      <c r="H48" s="633" t="s">
        <v>4051</v>
      </c>
      <c r="I48" s="635">
        <v>129.94999999999999</v>
      </c>
      <c r="J48" s="635">
        <v>20</v>
      </c>
      <c r="K48" s="636">
        <v>2599</v>
      </c>
    </row>
    <row r="49" spans="1:11" ht="14.4" customHeight="1" x14ac:dyDescent="0.3">
      <c r="A49" s="631" t="s">
        <v>532</v>
      </c>
      <c r="B49" s="632" t="s">
        <v>533</v>
      </c>
      <c r="C49" s="633" t="s">
        <v>542</v>
      </c>
      <c r="D49" s="634" t="s">
        <v>2763</v>
      </c>
      <c r="E49" s="633" t="s">
        <v>4233</v>
      </c>
      <c r="F49" s="634" t="s">
        <v>4234</v>
      </c>
      <c r="G49" s="633" t="s">
        <v>4052</v>
      </c>
      <c r="H49" s="633" t="s">
        <v>4053</v>
      </c>
      <c r="I49" s="635">
        <v>8.6300000000000008</v>
      </c>
      <c r="J49" s="635">
        <v>100</v>
      </c>
      <c r="K49" s="636">
        <v>862.5</v>
      </c>
    </row>
    <row r="50" spans="1:11" ht="14.4" customHeight="1" x14ac:dyDescent="0.3">
      <c r="A50" s="631" t="s">
        <v>532</v>
      </c>
      <c r="B50" s="632" t="s">
        <v>533</v>
      </c>
      <c r="C50" s="633" t="s">
        <v>542</v>
      </c>
      <c r="D50" s="634" t="s">
        <v>2763</v>
      </c>
      <c r="E50" s="633" t="s">
        <v>4233</v>
      </c>
      <c r="F50" s="634" t="s">
        <v>4234</v>
      </c>
      <c r="G50" s="633" t="s">
        <v>4054</v>
      </c>
      <c r="H50" s="633" t="s">
        <v>4055</v>
      </c>
      <c r="I50" s="635">
        <v>153</v>
      </c>
      <c r="J50" s="635">
        <v>20</v>
      </c>
      <c r="K50" s="636">
        <v>3059.92</v>
      </c>
    </row>
    <row r="51" spans="1:11" ht="14.4" customHeight="1" x14ac:dyDescent="0.3">
      <c r="A51" s="631" t="s">
        <v>532</v>
      </c>
      <c r="B51" s="632" t="s">
        <v>533</v>
      </c>
      <c r="C51" s="633" t="s">
        <v>542</v>
      </c>
      <c r="D51" s="634" t="s">
        <v>2763</v>
      </c>
      <c r="E51" s="633" t="s">
        <v>4233</v>
      </c>
      <c r="F51" s="634" t="s">
        <v>4234</v>
      </c>
      <c r="G51" s="633" t="s">
        <v>4056</v>
      </c>
      <c r="H51" s="633" t="s">
        <v>4057</v>
      </c>
      <c r="I51" s="635">
        <v>82.08</v>
      </c>
      <c r="J51" s="635">
        <v>30</v>
      </c>
      <c r="K51" s="636">
        <v>2462.3999999999996</v>
      </c>
    </row>
    <row r="52" spans="1:11" ht="14.4" customHeight="1" x14ac:dyDescent="0.3">
      <c r="A52" s="631" t="s">
        <v>532</v>
      </c>
      <c r="B52" s="632" t="s">
        <v>533</v>
      </c>
      <c r="C52" s="633" t="s">
        <v>542</v>
      </c>
      <c r="D52" s="634" t="s">
        <v>2763</v>
      </c>
      <c r="E52" s="633" t="s">
        <v>4235</v>
      </c>
      <c r="F52" s="634" t="s">
        <v>4236</v>
      </c>
      <c r="G52" s="633" t="s">
        <v>4058</v>
      </c>
      <c r="H52" s="633" t="s">
        <v>4059</v>
      </c>
      <c r="I52" s="635">
        <v>3.3033333333333332</v>
      </c>
      <c r="J52" s="635">
        <v>40</v>
      </c>
      <c r="K52" s="636">
        <v>134.20000000000002</v>
      </c>
    </row>
    <row r="53" spans="1:11" ht="14.4" customHeight="1" x14ac:dyDescent="0.3">
      <c r="A53" s="631" t="s">
        <v>532</v>
      </c>
      <c r="B53" s="632" t="s">
        <v>533</v>
      </c>
      <c r="C53" s="633" t="s">
        <v>542</v>
      </c>
      <c r="D53" s="634" t="s">
        <v>2763</v>
      </c>
      <c r="E53" s="633" t="s">
        <v>4235</v>
      </c>
      <c r="F53" s="634" t="s">
        <v>4236</v>
      </c>
      <c r="G53" s="633" t="s">
        <v>4060</v>
      </c>
      <c r="H53" s="633" t="s">
        <v>4061</v>
      </c>
      <c r="I53" s="635">
        <v>0.21857142857142858</v>
      </c>
      <c r="J53" s="635">
        <v>700</v>
      </c>
      <c r="K53" s="636">
        <v>153</v>
      </c>
    </row>
    <row r="54" spans="1:11" ht="14.4" customHeight="1" x14ac:dyDescent="0.3">
      <c r="A54" s="631" t="s">
        <v>532</v>
      </c>
      <c r="B54" s="632" t="s">
        <v>533</v>
      </c>
      <c r="C54" s="633" t="s">
        <v>542</v>
      </c>
      <c r="D54" s="634" t="s">
        <v>2763</v>
      </c>
      <c r="E54" s="633" t="s">
        <v>4235</v>
      </c>
      <c r="F54" s="634" t="s">
        <v>4236</v>
      </c>
      <c r="G54" s="633" t="s">
        <v>4062</v>
      </c>
      <c r="H54" s="633" t="s">
        <v>4063</v>
      </c>
      <c r="I54" s="635">
        <v>11.141666666666666</v>
      </c>
      <c r="J54" s="635">
        <v>150</v>
      </c>
      <c r="K54" s="636">
        <v>1671.2</v>
      </c>
    </row>
    <row r="55" spans="1:11" ht="14.4" customHeight="1" x14ac:dyDescent="0.3">
      <c r="A55" s="631" t="s">
        <v>532</v>
      </c>
      <c r="B55" s="632" t="s">
        <v>533</v>
      </c>
      <c r="C55" s="633" t="s">
        <v>542</v>
      </c>
      <c r="D55" s="634" t="s">
        <v>2763</v>
      </c>
      <c r="E55" s="633" t="s">
        <v>4235</v>
      </c>
      <c r="F55" s="634" t="s">
        <v>4236</v>
      </c>
      <c r="G55" s="633" t="s">
        <v>4064</v>
      </c>
      <c r="H55" s="633" t="s">
        <v>4065</v>
      </c>
      <c r="I55" s="635">
        <v>15.293333333333331</v>
      </c>
      <c r="J55" s="635">
        <v>150</v>
      </c>
      <c r="K55" s="636">
        <v>2294.16</v>
      </c>
    </row>
    <row r="56" spans="1:11" ht="14.4" customHeight="1" x14ac:dyDescent="0.3">
      <c r="A56" s="631" t="s">
        <v>532</v>
      </c>
      <c r="B56" s="632" t="s">
        <v>533</v>
      </c>
      <c r="C56" s="633" t="s">
        <v>542</v>
      </c>
      <c r="D56" s="634" t="s">
        <v>2763</v>
      </c>
      <c r="E56" s="633" t="s">
        <v>4235</v>
      </c>
      <c r="F56" s="634" t="s">
        <v>4236</v>
      </c>
      <c r="G56" s="633" t="s">
        <v>4066</v>
      </c>
      <c r="H56" s="633" t="s">
        <v>4067</v>
      </c>
      <c r="I56" s="635">
        <v>0.93181818181818166</v>
      </c>
      <c r="J56" s="635">
        <v>2300</v>
      </c>
      <c r="K56" s="636">
        <v>2144</v>
      </c>
    </row>
    <row r="57" spans="1:11" ht="14.4" customHeight="1" x14ac:dyDescent="0.3">
      <c r="A57" s="631" t="s">
        <v>532</v>
      </c>
      <c r="B57" s="632" t="s">
        <v>533</v>
      </c>
      <c r="C57" s="633" t="s">
        <v>542</v>
      </c>
      <c r="D57" s="634" t="s">
        <v>2763</v>
      </c>
      <c r="E57" s="633" t="s">
        <v>4235</v>
      </c>
      <c r="F57" s="634" t="s">
        <v>4236</v>
      </c>
      <c r="G57" s="633" t="s">
        <v>4068</v>
      </c>
      <c r="H57" s="633" t="s">
        <v>4069</v>
      </c>
      <c r="I57" s="635">
        <v>1.4349999999999998</v>
      </c>
      <c r="J57" s="635">
        <v>1000</v>
      </c>
      <c r="K57" s="636">
        <v>1435</v>
      </c>
    </row>
    <row r="58" spans="1:11" ht="14.4" customHeight="1" x14ac:dyDescent="0.3">
      <c r="A58" s="631" t="s">
        <v>532</v>
      </c>
      <c r="B58" s="632" t="s">
        <v>533</v>
      </c>
      <c r="C58" s="633" t="s">
        <v>542</v>
      </c>
      <c r="D58" s="634" t="s">
        <v>2763</v>
      </c>
      <c r="E58" s="633" t="s">
        <v>4235</v>
      </c>
      <c r="F58" s="634" t="s">
        <v>4236</v>
      </c>
      <c r="G58" s="633" t="s">
        <v>4070</v>
      </c>
      <c r="H58" s="633" t="s">
        <v>4071</v>
      </c>
      <c r="I58" s="635">
        <v>0.41833333333333339</v>
      </c>
      <c r="J58" s="635">
        <v>1000</v>
      </c>
      <c r="K58" s="636">
        <v>418</v>
      </c>
    </row>
    <row r="59" spans="1:11" ht="14.4" customHeight="1" x14ac:dyDescent="0.3">
      <c r="A59" s="631" t="s">
        <v>532</v>
      </c>
      <c r="B59" s="632" t="s">
        <v>533</v>
      </c>
      <c r="C59" s="633" t="s">
        <v>542</v>
      </c>
      <c r="D59" s="634" t="s">
        <v>2763</v>
      </c>
      <c r="E59" s="633" t="s">
        <v>4235</v>
      </c>
      <c r="F59" s="634" t="s">
        <v>4236</v>
      </c>
      <c r="G59" s="633" t="s">
        <v>4072</v>
      </c>
      <c r="H59" s="633" t="s">
        <v>4073</v>
      </c>
      <c r="I59" s="635">
        <v>0.58500000000000008</v>
      </c>
      <c r="J59" s="635">
        <v>2400</v>
      </c>
      <c r="K59" s="636">
        <v>1403</v>
      </c>
    </row>
    <row r="60" spans="1:11" ht="14.4" customHeight="1" x14ac:dyDescent="0.3">
      <c r="A60" s="631" t="s">
        <v>532</v>
      </c>
      <c r="B60" s="632" t="s">
        <v>533</v>
      </c>
      <c r="C60" s="633" t="s">
        <v>542</v>
      </c>
      <c r="D60" s="634" t="s">
        <v>2763</v>
      </c>
      <c r="E60" s="633" t="s">
        <v>4235</v>
      </c>
      <c r="F60" s="634" t="s">
        <v>4236</v>
      </c>
      <c r="G60" s="633" t="s">
        <v>4074</v>
      </c>
      <c r="H60" s="633" t="s">
        <v>4075</v>
      </c>
      <c r="I60" s="635">
        <v>3.1324999999999994</v>
      </c>
      <c r="J60" s="635">
        <v>360</v>
      </c>
      <c r="K60" s="636">
        <v>1127.8</v>
      </c>
    </row>
    <row r="61" spans="1:11" ht="14.4" customHeight="1" x14ac:dyDescent="0.3">
      <c r="A61" s="631" t="s">
        <v>532</v>
      </c>
      <c r="B61" s="632" t="s">
        <v>533</v>
      </c>
      <c r="C61" s="633" t="s">
        <v>542</v>
      </c>
      <c r="D61" s="634" t="s">
        <v>2763</v>
      </c>
      <c r="E61" s="633" t="s">
        <v>4235</v>
      </c>
      <c r="F61" s="634" t="s">
        <v>4236</v>
      </c>
      <c r="G61" s="633" t="s">
        <v>4076</v>
      </c>
      <c r="H61" s="633" t="s">
        <v>4077</v>
      </c>
      <c r="I61" s="635">
        <v>6.19</v>
      </c>
      <c r="J61" s="635">
        <v>5</v>
      </c>
      <c r="K61" s="636">
        <v>30.95</v>
      </c>
    </row>
    <row r="62" spans="1:11" ht="14.4" customHeight="1" x14ac:dyDescent="0.3">
      <c r="A62" s="631" t="s">
        <v>532</v>
      </c>
      <c r="B62" s="632" t="s">
        <v>533</v>
      </c>
      <c r="C62" s="633" t="s">
        <v>542</v>
      </c>
      <c r="D62" s="634" t="s">
        <v>2763</v>
      </c>
      <c r="E62" s="633" t="s">
        <v>4235</v>
      </c>
      <c r="F62" s="634" t="s">
        <v>4236</v>
      </c>
      <c r="G62" s="633" t="s">
        <v>4078</v>
      </c>
      <c r="H62" s="633" t="s">
        <v>4079</v>
      </c>
      <c r="I62" s="635">
        <v>6.29</v>
      </c>
      <c r="J62" s="635">
        <v>5</v>
      </c>
      <c r="K62" s="636">
        <v>31.45</v>
      </c>
    </row>
    <row r="63" spans="1:11" ht="14.4" customHeight="1" x14ac:dyDescent="0.3">
      <c r="A63" s="631" t="s">
        <v>532</v>
      </c>
      <c r="B63" s="632" t="s">
        <v>533</v>
      </c>
      <c r="C63" s="633" t="s">
        <v>542</v>
      </c>
      <c r="D63" s="634" t="s">
        <v>2763</v>
      </c>
      <c r="E63" s="633" t="s">
        <v>4235</v>
      </c>
      <c r="F63" s="634" t="s">
        <v>4236</v>
      </c>
      <c r="G63" s="633" t="s">
        <v>4080</v>
      </c>
      <c r="H63" s="633" t="s">
        <v>4081</v>
      </c>
      <c r="I63" s="635">
        <v>6.11</v>
      </c>
      <c r="J63" s="635">
        <v>90</v>
      </c>
      <c r="K63" s="636">
        <v>549.9</v>
      </c>
    </row>
    <row r="64" spans="1:11" ht="14.4" customHeight="1" x14ac:dyDescent="0.3">
      <c r="A64" s="631" t="s">
        <v>532</v>
      </c>
      <c r="B64" s="632" t="s">
        <v>533</v>
      </c>
      <c r="C64" s="633" t="s">
        <v>542</v>
      </c>
      <c r="D64" s="634" t="s">
        <v>2763</v>
      </c>
      <c r="E64" s="633" t="s">
        <v>4235</v>
      </c>
      <c r="F64" s="634" t="s">
        <v>4236</v>
      </c>
      <c r="G64" s="633" t="s">
        <v>4082</v>
      </c>
      <c r="H64" s="633" t="s">
        <v>4083</v>
      </c>
      <c r="I64" s="635">
        <v>203.76</v>
      </c>
      <c r="J64" s="635">
        <v>30</v>
      </c>
      <c r="K64" s="636">
        <v>6112.8</v>
      </c>
    </row>
    <row r="65" spans="1:11" ht="14.4" customHeight="1" x14ac:dyDescent="0.3">
      <c r="A65" s="631" t="s">
        <v>532</v>
      </c>
      <c r="B65" s="632" t="s">
        <v>533</v>
      </c>
      <c r="C65" s="633" t="s">
        <v>542</v>
      </c>
      <c r="D65" s="634" t="s">
        <v>2763</v>
      </c>
      <c r="E65" s="633" t="s">
        <v>4235</v>
      </c>
      <c r="F65" s="634" t="s">
        <v>4236</v>
      </c>
      <c r="G65" s="633" t="s">
        <v>4084</v>
      </c>
      <c r="H65" s="633" t="s">
        <v>4085</v>
      </c>
      <c r="I65" s="635">
        <v>68.515000000000001</v>
      </c>
      <c r="J65" s="635">
        <v>22</v>
      </c>
      <c r="K65" s="636">
        <v>1507.3200000000002</v>
      </c>
    </row>
    <row r="66" spans="1:11" ht="14.4" customHeight="1" x14ac:dyDescent="0.3">
      <c r="A66" s="631" t="s">
        <v>532</v>
      </c>
      <c r="B66" s="632" t="s">
        <v>533</v>
      </c>
      <c r="C66" s="633" t="s">
        <v>542</v>
      </c>
      <c r="D66" s="634" t="s">
        <v>2763</v>
      </c>
      <c r="E66" s="633" t="s">
        <v>4235</v>
      </c>
      <c r="F66" s="634" t="s">
        <v>4236</v>
      </c>
      <c r="G66" s="633" t="s">
        <v>4086</v>
      </c>
      <c r="H66" s="633" t="s">
        <v>4087</v>
      </c>
      <c r="I66" s="635">
        <v>14.164999999999999</v>
      </c>
      <c r="J66" s="635">
        <v>50</v>
      </c>
      <c r="K66" s="636">
        <v>717</v>
      </c>
    </row>
    <row r="67" spans="1:11" ht="14.4" customHeight="1" x14ac:dyDescent="0.3">
      <c r="A67" s="631" t="s">
        <v>532</v>
      </c>
      <c r="B67" s="632" t="s">
        <v>533</v>
      </c>
      <c r="C67" s="633" t="s">
        <v>542</v>
      </c>
      <c r="D67" s="634" t="s">
        <v>2763</v>
      </c>
      <c r="E67" s="633" t="s">
        <v>4235</v>
      </c>
      <c r="F67" s="634" t="s">
        <v>4236</v>
      </c>
      <c r="G67" s="633" t="s">
        <v>4088</v>
      </c>
      <c r="H67" s="633" t="s">
        <v>4089</v>
      </c>
      <c r="I67" s="635">
        <v>16.14</v>
      </c>
      <c r="J67" s="635">
        <v>5</v>
      </c>
      <c r="K67" s="636">
        <v>80.7</v>
      </c>
    </row>
    <row r="68" spans="1:11" ht="14.4" customHeight="1" x14ac:dyDescent="0.3">
      <c r="A68" s="631" t="s">
        <v>532</v>
      </c>
      <c r="B68" s="632" t="s">
        <v>533</v>
      </c>
      <c r="C68" s="633" t="s">
        <v>542</v>
      </c>
      <c r="D68" s="634" t="s">
        <v>2763</v>
      </c>
      <c r="E68" s="633" t="s">
        <v>4235</v>
      </c>
      <c r="F68" s="634" t="s">
        <v>4236</v>
      </c>
      <c r="G68" s="633" t="s">
        <v>4090</v>
      </c>
      <c r="H68" s="633" t="s">
        <v>4091</v>
      </c>
      <c r="I68" s="635">
        <v>5.5616666666666665</v>
      </c>
      <c r="J68" s="635">
        <v>300</v>
      </c>
      <c r="K68" s="636">
        <v>1668.6</v>
      </c>
    </row>
    <row r="69" spans="1:11" ht="14.4" customHeight="1" x14ac:dyDescent="0.3">
      <c r="A69" s="631" t="s">
        <v>532</v>
      </c>
      <c r="B69" s="632" t="s">
        <v>533</v>
      </c>
      <c r="C69" s="633" t="s">
        <v>542</v>
      </c>
      <c r="D69" s="634" t="s">
        <v>2763</v>
      </c>
      <c r="E69" s="633" t="s">
        <v>4235</v>
      </c>
      <c r="F69" s="634" t="s">
        <v>4236</v>
      </c>
      <c r="G69" s="633" t="s">
        <v>4092</v>
      </c>
      <c r="H69" s="633" t="s">
        <v>4093</v>
      </c>
      <c r="I69" s="635">
        <v>16.95</v>
      </c>
      <c r="J69" s="635">
        <v>2</v>
      </c>
      <c r="K69" s="636">
        <v>33.9</v>
      </c>
    </row>
    <row r="70" spans="1:11" ht="14.4" customHeight="1" x14ac:dyDescent="0.3">
      <c r="A70" s="631" t="s">
        <v>532</v>
      </c>
      <c r="B70" s="632" t="s">
        <v>533</v>
      </c>
      <c r="C70" s="633" t="s">
        <v>542</v>
      </c>
      <c r="D70" s="634" t="s">
        <v>2763</v>
      </c>
      <c r="E70" s="633" t="s">
        <v>4235</v>
      </c>
      <c r="F70" s="634" t="s">
        <v>4236</v>
      </c>
      <c r="G70" s="633" t="s">
        <v>4094</v>
      </c>
      <c r="H70" s="633" t="s">
        <v>4095</v>
      </c>
      <c r="I70" s="635">
        <v>75.02</v>
      </c>
      <c r="J70" s="635">
        <v>2</v>
      </c>
      <c r="K70" s="636">
        <v>150.04</v>
      </c>
    </row>
    <row r="71" spans="1:11" ht="14.4" customHeight="1" x14ac:dyDescent="0.3">
      <c r="A71" s="631" t="s">
        <v>532</v>
      </c>
      <c r="B71" s="632" t="s">
        <v>533</v>
      </c>
      <c r="C71" s="633" t="s">
        <v>542</v>
      </c>
      <c r="D71" s="634" t="s">
        <v>2763</v>
      </c>
      <c r="E71" s="633" t="s">
        <v>4235</v>
      </c>
      <c r="F71" s="634" t="s">
        <v>4236</v>
      </c>
      <c r="G71" s="633" t="s">
        <v>4096</v>
      </c>
      <c r="H71" s="633" t="s">
        <v>4097</v>
      </c>
      <c r="I71" s="635">
        <v>59.72</v>
      </c>
      <c r="J71" s="635">
        <v>30</v>
      </c>
      <c r="K71" s="636">
        <v>1791.5900000000001</v>
      </c>
    </row>
    <row r="72" spans="1:11" ht="14.4" customHeight="1" x14ac:dyDescent="0.3">
      <c r="A72" s="631" t="s">
        <v>532</v>
      </c>
      <c r="B72" s="632" t="s">
        <v>533</v>
      </c>
      <c r="C72" s="633" t="s">
        <v>542</v>
      </c>
      <c r="D72" s="634" t="s">
        <v>2763</v>
      </c>
      <c r="E72" s="633" t="s">
        <v>4235</v>
      </c>
      <c r="F72" s="634" t="s">
        <v>4236</v>
      </c>
      <c r="G72" s="633" t="s">
        <v>4098</v>
      </c>
      <c r="H72" s="633" t="s">
        <v>4099</v>
      </c>
      <c r="I72" s="635">
        <v>2.371818181818182</v>
      </c>
      <c r="J72" s="635">
        <v>701</v>
      </c>
      <c r="K72" s="636">
        <v>1662.38</v>
      </c>
    </row>
    <row r="73" spans="1:11" ht="14.4" customHeight="1" x14ac:dyDescent="0.3">
      <c r="A73" s="631" t="s">
        <v>532</v>
      </c>
      <c r="B73" s="632" t="s">
        <v>533</v>
      </c>
      <c r="C73" s="633" t="s">
        <v>542</v>
      </c>
      <c r="D73" s="634" t="s">
        <v>2763</v>
      </c>
      <c r="E73" s="633" t="s">
        <v>4235</v>
      </c>
      <c r="F73" s="634" t="s">
        <v>4236</v>
      </c>
      <c r="G73" s="633" t="s">
        <v>4100</v>
      </c>
      <c r="H73" s="633" t="s">
        <v>4101</v>
      </c>
      <c r="I73" s="635">
        <v>1.8</v>
      </c>
      <c r="J73" s="635">
        <v>70</v>
      </c>
      <c r="K73" s="636">
        <v>126</v>
      </c>
    </row>
    <row r="74" spans="1:11" ht="14.4" customHeight="1" x14ac:dyDescent="0.3">
      <c r="A74" s="631" t="s">
        <v>532</v>
      </c>
      <c r="B74" s="632" t="s">
        <v>533</v>
      </c>
      <c r="C74" s="633" t="s">
        <v>542</v>
      </c>
      <c r="D74" s="634" t="s">
        <v>2763</v>
      </c>
      <c r="E74" s="633" t="s">
        <v>4235</v>
      </c>
      <c r="F74" s="634" t="s">
        <v>4236</v>
      </c>
      <c r="G74" s="633" t="s">
        <v>4102</v>
      </c>
      <c r="H74" s="633" t="s">
        <v>4103</v>
      </c>
      <c r="I74" s="635">
        <v>2.85</v>
      </c>
      <c r="J74" s="635">
        <v>350</v>
      </c>
      <c r="K74" s="636">
        <v>997.68000000000006</v>
      </c>
    </row>
    <row r="75" spans="1:11" ht="14.4" customHeight="1" x14ac:dyDescent="0.3">
      <c r="A75" s="631" t="s">
        <v>532</v>
      </c>
      <c r="B75" s="632" t="s">
        <v>533</v>
      </c>
      <c r="C75" s="633" t="s">
        <v>542</v>
      </c>
      <c r="D75" s="634" t="s">
        <v>2763</v>
      </c>
      <c r="E75" s="633" t="s">
        <v>4235</v>
      </c>
      <c r="F75" s="634" t="s">
        <v>4236</v>
      </c>
      <c r="G75" s="633" t="s">
        <v>4104</v>
      </c>
      <c r="H75" s="633" t="s">
        <v>4105</v>
      </c>
      <c r="I75" s="635">
        <v>1.7666666666666666</v>
      </c>
      <c r="J75" s="635">
        <v>150</v>
      </c>
      <c r="K75" s="636">
        <v>265</v>
      </c>
    </row>
    <row r="76" spans="1:11" ht="14.4" customHeight="1" x14ac:dyDescent="0.3">
      <c r="A76" s="631" t="s">
        <v>532</v>
      </c>
      <c r="B76" s="632" t="s">
        <v>533</v>
      </c>
      <c r="C76" s="633" t="s">
        <v>542</v>
      </c>
      <c r="D76" s="634" t="s">
        <v>2763</v>
      </c>
      <c r="E76" s="633" t="s">
        <v>4235</v>
      </c>
      <c r="F76" s="634" t="s">
        <v>4236</v>
      </c>
      <c r="G76" s="633" t="s">
        <v>4106</v>
      </c>
      <c r="H76" s="633" t="s">
        <v>4107</v>
      </c>
      <c r="I76" s="635">
        <v>1.77</v>
      </c>
      <c r="J76" s="635">
        <v>50</v>
      </c>
      <c r="K76" s="636">
        <v>88.5</v>
      </c>
    </row>
    <row r="77" spans="1:11" ht="14.4" customHeight="1" x14ac:dyDescent="0.3">
      <c r="A77" s="631" t="s">
        <v>532</v>
      </c>
      <c r="B77" s="632" t="s">
        <v>533</v>
      </c>
      <c r="C77" s="633" t="s">
        <v>542</v>
      </c>
      <c r="D77" s="634" t="s">
        <v>2763</v>
      </c>
      <c r="E77" s="633" t="s">
        <v>4235</v>
      </c>
      <c r="F77" s="634" t="s">
        <v>4236</v>
      </c>
      <c r="G77" s="633" t="s">
        <v>4108</v>
      </c>
      <c r="H77" s="633" t="s">
        <v>4109</v>
      </c>
      <c r="I77" s="635">
        <v>9.9999999999999985E-3</v>
      </c>
      <c r="J77" s="635">
        <v>1100</v>
      </c>
      <c r="K77" s="636">
        <v>11</v>
      </c>
    </row>
    <row r="78" spans="1:11" ht="14.4" customHeight="1" x14ac:dyDescent="0.3">
      <c r="A78" s="631" t="s">
        <v>532</v>
      </c>
      <c r="B78" s="632" t="s">
        <v>533</v>
      </c>
      <c r="C78" s="633" t="s">
        <v>542</v>
      </c>
      <c r="D78" s="634" t="s">
        <v>2763</v>
      </c>
      <c r="E78" s="633" t="s">
        <v>4235</v>
      </c>
      <c r="F78" s="634" t="s">
        <v>4236</v>
      </c>
      <c r="G78" s="633" t="s">
        <v>4110</v>
      </c>
      <c r="H78" s="633" t="s">
        <v>4111</v>
      </c>
      <c r="I78" s="635">
        <v>1.99</v>
      </c>
      <c r="J78" s="635">
        <v>10</v>
      </c>
      <c r="K78" s="636">
        <v>19.899999999999999</v>
      </c>
    </row>
    <row r="79" spans="1:11" ht="14.4" customHeight="1" x14ac:dyDescent="0.3">
      <c r="A79" s="631" t="s">
        <v>532</v>
      </c>
      <c r="B79" s="632" t="s">
        <v>533</v>
      </c>
      <c r="C79" s="633" t="s">
        <v>542</v>
      </c>
      <c r="D79" s="634" t="s">
        <v>2763</v>
      </c>
      <c r="E79" s="633" t="s">
        <v>4235</v>
      </c>
      <c r="F79" s="634" t="s">
        <v>4236</v>
      </c>
      <c r="G79" s="633" t="s">
        <v>4112</v>
      </c>
      <c r="H79" s="633" t="s">
        <v>4113</v>
      </c>
      <c r="I79" s="635">
        <v>2.0357142857142856</v>
      </c>
      <c r="J79" s="635">
        <v>350</v>
      </c>
      <c r="K79" s="636">
        <v>712.5</v>
      </c>
    </row>
    <row r="80" spans="1:11" ht="14.4" customHeight="1" x14ac:dyDescent="0.3">
      <c r="A80" s="631" t="s">
        <v>532</v>
      </c>
      <c r="B80" s="632" t="s">
        <v>533</v>
      </c>
      <c r="C80" s="633" t="s">
        <v>542</v>
      </c>
      <c r="D80" s="634" t="s">
        <v>2763</v>
      </c>
      <c r="E80" s="633" t="s">
        <v>4235</v>
      </c>
      <c r="F80" s="634" t="s">
        <v>4236</v>
      </c>
      <c r="G80" s="633" t="s">
        <v>4114</v>
      </c>
      <c r="H80" s="633" t="s">
        <v>4115</v>
      </c>
      <c r="I80" s="635">
        <v>2.4089999999999998</v>
      </c>
      <c r="J80" s="635">
        <v>700</v>
      </c>
      <c r="K80" s="636">
        <v>1686</v>
      </c>
    </row>
    <row r="81" spans="1:11" ht="14.4" customHeight="1" x14ac:dyDescent="0.3">
      <c r="A81" s="631" t="s">
        <v>532</v>
      </c>
      <c r="B81" s="632" t="s">
        <v>533</v>
      </c>
      <c r="C81" s="633" t="s">
        <v>542</v>
      </c>
      <c r="D81" s="634" t="s">
        <v>2763</v>
      </c>
      <c r="E81" s="633" t="s">
        <v>4235</v>
      </c>
      <c r="F81" s="634" t="s">
        <v>4236</v>
      </c>
      <c r="G81" s="633" t="s">
        <v>4116</v>
      </c>
      <c r="H81" s="633" t="s">
        <v>4117</v>
      </c>
      <c r="I81" s="635">
        <v>2.1800000000000002</v>
      </c>
      <c r="J81" s="635">
        <v>300</v>
      </c>
      <c r="K81" s="636">
        <v>654</v>
      </c>
    </row>
    <row r="82" spans="1:11" ht="14.4" customHeight="1" x14ac:dyDescent="0.3">
      <c r="A82" s="631" t="s">
        <v>532</v>
      </c>
      <c r="B82" s="632" t="s">
        <v>533</v>
      </c>
      <c r="C82" s="633" t="s">
        <v>542</v>
      </c>
      <c r="D82" s="634" t="s">
        <v>2763</v>
      </c>
      <c r="E82" s="633" t="s">
        <v>4235</v>
      </c>
      <c r="F82" s="634" t="s">
        <v>4236</v>
      </c>
      <c r="G82" s="633" t="s">
        <v>4118</v>
      </c>
      <c r="H82" s="633" t="s">
        <v>4119</v>
      </c>
      <c r="I82" s="635">
        <v>5.7037499999999994</v>
      </c>
      <c r="J82" s="635">
        <v>210</v>
      </c>
      <c r="K82" s="636">
        <v>1215</v>
      </c>
    </row>
    <row r="83" spans="1:11" ht="14.4" customHeight="1" x14ac:dyDescent="0.3">
      <c r="A83" s="631" t="s">
        <v>532</v>
      </c>
      <c r="B83" s="632" t="s">
        <v>533</v>
      </c>
      <c r="C83" s="633" t="s">
        <v>542</v>
      </c>
      <c r="D83" s="634" t="s">
        <v>2763</v>
      </c>
      <c r="E83" s="633" t="s">
        <v>4235</v>
      </c>
      <c r="F83" s="634" t="s">
        <v>4236</v>
      </c>
      <c r="G83" s="633" t="s">
        <v>4120</v>
      </c>
      <c r="H83" s="633" t="s">
        <v>4121</v>
      </c>
      <c r="I83" s="635">
        <v>0.6</v>
      </c>
      <c r="J83" s="635">
        <v>2100</v>
      </c>
      <c r="K83" s="636">
        <v>1260</v>
      </c>
    </row>
    <row r="84" spans="1:11" ht="14.4" customHeight="1" x14ac:dyDescent="0.3">
      <c r="A84" s="631" t="s">
        <v>532</v>
      </c>
      <c r="B84" s="632" t="s">
        <v>533</v>
      </c>
      <c r="C84" s="633" t="s">
        <v>542</v>
      </c>
      <c r="D84" s="634" t="s">
        <v>2763</v>
      </c>
      <c r="E84" s="633" t="s">
        <v>4235</v>
      </c>
      <c r="F84" s="634" t="s">
        <v>4236</v>
      </c>
      <c r="G84" s="633" t="s">
        <v>4122</v>
      </c>
      <c r="H84" s="633" t="s">
        <v>4123</v>
      </c>
      <c r="I84" s="635">
        <v>1.63</v>
      </c>
      <c r="J84" s="635">
        <v>50</v>
      </c>
      <c r="K84" s="636">
        <v>81.5</v>
      </c>
    </row>
    <row r="85" spans="1:11" ht="14.4" customHeight="1" x14ac:dyDescent="0.3">
      <c r="A85" s="631" t="s">
        <v>532</v>
      </c>
      <c r="B85" s="632" t="s">
        <v>533</v>
      </c>
      <c r="C85" s="633" t="s">
        <v>542</v>
      </c>
      <c r="D85" s="634" t="s">
        <v>2763</v>
      </c>
      <c r="E85" s="633" t="s">
        <v>4235</v>
      </c>
      <c r="F85" s="634" t="s">
        <v>4236</v>
      </c>
      <c r="G85" s="633" t="s">
        <v>4124</v>
      </c>
      <c r="H85" s="633" t="s">
        <v>4125</v>
      </c>
      <c r="I85" s="635">
        <v>5.1300000000000008</v>
      </c>
      <c r="J85" s="635">
        <v>640</v>
      </c>
      <c r="K85" s="636">
        <v>3283.2000000000003</v>
      </c>
    </row>
    <row r="86" spans="1:11" ht="14.4" customHeight="1" x14ac:dyDescent="0.3">
      <c r="A86" s="631" t="s">
        <v>532</v>
      </c>
      <c r="B86" s="632" t="s">
        <v>533</v>
      </c>
      <c r="C86" s="633" t="s">
        <v>542</v>
      </c>
      <c r="D86" s="634" t="s">
        <v>2763</v>
      </c>
      <c r="E86" s="633" t="s">
        <v>4235</v>
      </c>
      <c r="F86" s="634" t="s">
        <v>4236</v>
      </c>
      <c r="G86" s="633" t="s">
        <v>4126</v>
      </c>
      <c r="H86" s="633" t="s">
        <v>4127</v>
      </c>
      <c r="I86" s="635">
        <v>193.84</v>
      </c>
      <c r="J86" s="635">
        <v>4</v>
      </c>
      <c r="K86" s="636">
        <v>775.36</v>
      </c>
    </row>
    <row r="87" spans="1:11" ht="14.4" customHeight="1" x14ac:dyDescent="0.3">
      <c r="A87" s="631" t="s">
        <v>532</v>
      </c>
      <c r="B87" s="632" t="s">
        <v>533</v>
      </c>
      <c r="C87" s="633" t="s">
        <v>542</v>
      </c>
      <c r="D87" s="634" t="s">
        <v>2763</v>
      </c>
      <c r="E87" s="633" t="s">
        <v>4235</v>
      </c>
      <c r="F87" s="634" t="s">
        <v>4236</v>
      </c>
      <c r="G87" s="633" t="s">
        <v>4128</v>
      </c>
      <c r="H87" s="633" t="s">
        <v>4129</v>
      </c>
      <c r="I87" s="635">
        <v>34.5</v>
      </c>
      <c r="J87" s="635">
        <v>30</v>
      </c>
      <c r="K87" s="636">
        <v>1035</v>
      </c>
    </row>
    <row r="88" spans="1:11" ht="14.4" customHeight="1" x14ac:dyDescent="0.3">
      <c r="A88" s="631" t="s">
        <v>532</v>
      </c>
      <c r="B88" s="632" t="s">
        <v>533</v>
      </c>
      <c r="C88" s="633" t="s">
        <v>542</v>
      </c>
      <c r="D88" s="634" t="s">
        <v>2763</v>
      </c>
      <c r="E88" s="633" t="s">
        <v>4235</v>
      </c>
      <c r="F88" s="634" t="s">
        <v>4236</v>
      </c>
      <c r="G88" s="633" t="s">
        <v>4130</v>
      </c>
      <c r="H88" s="633" t="s">
        <v>4131</v>
      </c>
      <c r="I88" s="635">
        <v>17.983333333333334</v>
      </c>
      <c r="J88" s="635">
        <v>550</v>
      </c>
      <c r="K88" s="636">
        <v>9890.5</v>
      </c>
    </row>
    <row r="89" spans="1:11" ht="14.4" customHeight="1" x14ac:dyDescent="0.3">
      <c r="A89" s="631" t="s">
        <v>532</v>
      </c>
      <c r="B89" s="632" t="s">
        <v>533</v>
      </c>
      <c r="C89" s="633" t="s">
        <v>542</v>
      </c>
      <c r="D89" s="634" t="s">
        <v>2763</v>
      </c>
      <c r="E89" s="633" t="s">
        <v>4235</v>
      </c>
      <c r="F89" s="634" t="s">
        <v>4236</v>
      </c>
      <c r="G89" s="633" t="s">
        <v>4132</v>
      </c>
      <c r="H89" s="633" t="s">
        <v>4133</v>
      </c>
      <c r="I89" s="635">
        <v>17.98</v>
      </c>
      <c r="J89" s="635">
        <v>50</v>
      </c>
      <c r="K89" s="636">
        <v>899</v>
      </c>
    </row>
    <row r="90" spans="1:11" ht="14.4" customHeight="1" x14ac:dyDescent="0.3">
      <c r="A90" s="631" t="s">
        <v>532</v>
      </c>
      <c r="B90" s="632" t="s">
        <v>533</v>
      </c>
      <c r="C90" s="633" t="s">
        <v>542</v>
      </c>
      <c r="D90" s="634" t="s">
        <v>2763</v>
      </c>
      <c r="E90" s="633" t="s">
        <v>4235</v>
      </c>
      <c r="F90" s="634" t="s">
        <v>4236</v>
      </c>
      <c r="G90" s="633" t="s">
        <v>4134</v>
      </c>
      <c r="H90" s="633" t="s">
        <v>4135</v>
      </c>
      <c r="I90" s="635">
        <v>1.68</v>
      </c>
      <c r="J90" s="635">
        <v>40</v>
      </c>
      <c r="K90" s="636">
        <v>67.2</v>
      </c>
    </row>
    <row r="91" spans="1:11" ht="14.4" customHeight="1" x14ac:dyDescent="0.3">
      <c r="A91" s="631" t="s">
        <v>532</v>
      </c>
      <c r="B91" s="632" t="s">
        <v>533</v>
      </c>
      <c r="C91" s="633" t="s">
        <v>542</v>
      </c>
      <c r="D91" s="634" t="s">
        <v>2763</v>
      </c>
      <c r="E91" s="633" t="s">
        <v>4235</v>
      </c>
      <c r="F91" s="634" t="s">
        <v>4236</v>
      </c>
      <c r="G91" s="633" t="s">
        <v>4136</v>
      </c>
      <c r="H91" s="633" t="s">
        <v>4137</v>
      </c>
      <c r="I91" s="635">
        <v>15.003</v>
      </c>
      <c r="J91" s="635">
        <v>275</v>
      </c>
      <c r="K91" s="636">
        <v>4125.8500000000004</v>
      </c>
    </row>
    <row r="92" spans="1:11" ht="14.4" customHeight="1" x14ac:dyDescent="0.3">
      <c r="A92" s="631" t="s">
        <v>532</v>
      </c>
      <c r="B92" s="632" t="s">
        <v>533</v>
      </c>
      <c r="C92" s="633" t="s">
        <v>542</v>
      </c>
      <c r="D92" s="634" t="s">
        <v>2763</v>
      </c>
      <c r="E92" s="633" t="s">
        <v>4235</v>
      </c>
      <c r="F92" s="634" t="s">
        <v>4236</v>
      </c>
      <c r="G92" s="633" t="s">
        <v>4138</v>
      </c>
      <c r="H92" s="633" t="s">
        <v>4139</v>
      </c>
      <c r="I92" s="635">
        <v>2.9087500000000004</v>
      </c>
      <c r="J92" s="635">
        <v>500</v>
      </c>
      <c r="K92" s="636">
        <v>1452.5</v>
      </c>
    </row>
    <row r="93" spans="1:11" ht="14.4" customHeight="1" x14ac:dyDescent="0.3">
      <c r="A93" s="631" t="s">
        <v>532</v>
      </c>
      <c r="B93" s="632" t="s">
        <v>533</v>
      </c>
      <c r="C93" s="633" t="s">
        <v>542</v>
      </c>
      <c r="D93" s="634" t="s">
        <v>2763</v>
      </c>
      <c r="E93" s="633" t="s">
        <v>4235</v>
      </c>
      <c r="F93" s="634" t="s">
        <v>4236</v>
      </c>
      <c r="G93" s="633" t="s">
        <v>4140</v>
      </c>
      <c r="H93" s="633" t="s">
        <v>4141</v>
      </c>
      <c r="I93" s="635">
        <v>13.20142857142857</v>
      </c>
      <c r="J93" s="635">
        <v>80</v>
      </c>
      <c r="K93" s="636">
        <v>1056.0999999999999</v>
      </c>
    </row>
    <row r="94" spans="1:11" ht="14.4" customHeight="1" x14ac:dyDescent="0.3">
      <c r="A94" s="631" t="s">
        <v>532</v>
      </c>
      <c r="B94" s="632" t="s">
        <v>533</v>
      </c>
      <c r="C94" s="633" t="s">
        <v>542</v>
      </c>
      <c r="D94" s="634" t="s">
        <v>2763</v>
      </c>
      <c r="E94" s="633" t="s">
        <v>4235</v>
      </c>
      <c r="F94" s="634" t="s">
        <v>4236</v>
      </c>
      <c r="G94" s="633" t="s">
        <v>4142</v>
      </c>
      <c r="H94" s="633" t="s">
        <v>4143</v>
      </c>
      <c r="I94" s="635">
        <v>13.2</v>
      </c>
      <c r="J94" s="635">
        <v>40</v>
      </c>
      <c r="K94" s="636">
        <v>528</v>
      </c>
    </row>
    <row r="95" spans="1:11" ht="14.4" customHeight="1" x14ac:dyDescent="0.3">
      <c r="A95" s="631" t="s">
        <v>532</v>
      </c>
      <c r="B95" s="632" t="s">
        <v>533</v>
      </c>
      <c r="C95" s="633" t="s">
        <v>542</v>
      </c>
      <c r="D95" s="634" t="s">
        <v>2763</v>
      </c>
      <c r="E95" s="633" t="s">
        <v>4235</v>
      </c>
      <c r="F95" s="634" t="s">
        <v>4236</v>
      </c>
      <c r="G95" s="633" t="s">
        <v>4144</v>
      </c>
      <c r="H95" s="633" t="s">
        <v>4145</v>
      </c>
      <c r="I95" s="635">
        <v>13.199999999999998</v>
      </c>
      <c r="J95" s="635">
        <v>30</v>
      </c>
      <c r="K95" s="636">
        <v>396</v>
      </c>
    </row>
    <row r="96" spans="1:11" ht="14.4" customHeight="1" x14ac:dyDescent="0.3">
      <c r="A96" s="631" t="s">
        <v>532</v>
      </c>
      <c r="B96" s="632" t="s">
        <v>533</v>
      </c>
      <c r="C96" s="633" t="s">
        <v>542</v>
      </c>
      <c r="D96" s="634" t="s">
        <v>2763</v>
      </c>
      <c r="E96" s="633" t="s">
        <v>4235</v>
      </c>
      <c r="F96" s="634" t="s">
        <v>4236</v>
      </c>
      <c r="G96" s="633" t="s">
        <v>4146</v>
      </c>
      <c r="H96" s="633" t="s">
        <v>4147</v>
      </c>
      <c r="I96" s="635">
        <v>1.5533333333333337</v>
      </c>
      <c r="J96" s="635">
        <v>900</v>
      </c>
      <c r="K96" s="636">
        <v>1398</v>
      </c>
    </row>
    <row r="97" spans="1:11" ht="14.4" customHeight="1" x14ac:dyDescent="0.3">
      <c r="A97" s="631" t="s">
        <v>532</v>
      </c>
      <c r="B97" s="632" t="s">
        <v>533</v>
      </c>
      <c r="C97" s="633" t="s">
        <v>542</v>
      </c>
      <c r="D97" s="634" t="s">
        <v>2763</v>
      </c>
      <c r="E97" s="633" t="s">
        <v>4235</v>
      </c>
      <c r="F97" s="634" t="s">
        <v>4236</v>
      </c>
      <c r="G97" s="633" t="s">
        <v>4148</v>
      </c>
      <c r="H97" s="633" t="s">
        <v>4149</v>
      </c>
      <c r="I97" s="635">
        <v>21.234999999999996</v>
      </c>
      <c r="J97" s="635">
        <v>90</v>
      </c>
      <c r="K97" s="636">
        <v>1911.2</v>
      </c>
    </row>
    <row r="98" spans="1:11" ht="14.4" customHeight="1" x14ac:dyDescent="0.3">
      <c r="A98" s="631" t="s">
        <v>532</v>
      </c>
      <c r="B98" s="632" t="s">
        <v>533</v>
      </c>
      <c r="C98" s="633" t="s">
        <v>542</v>
      </c>
      <c r="D98" s="634" t="s">
        <v>2763</v>
      </c>
      <c r="E98" s="633" t="s">
        <v>4235</v>
      </c>
      <c r="F98" s="634" t="s">
        <v>4236</v>
      </c>
      <c r="G98" s="633" t="s">
        <v>4150</v>
      </c>
      <c r="H98" s="633" t="s">
        <v>4151</v>
      </c>
      <c r="I98" s="635">
        <v>21.236666666666665</v>
      </c>
      <c r="J98" s="635">
        <v>160</v>
      </c>
      <c r="K98" s="636">
        <v>3398</v>
      </c>
    </row>
    <row r="99" spans="1:11" ht="14.4" customHeight="1" x14ac:dyDescent="0.3">
      <c r="A99" s="631" t="s">
        <v>532</v>
      </c>
      <c r="B99" s="632" t="s">
        <v>533</v>
      </c>
      <c r="C99" s="633" t="s">
        <v>542</v>
      </c>
      <c r="D99" s="634" t="s">
        <v>2763</v>
      </c>
      <c r="E99" s="633" t="s">
        <v>4235</v>
      </c>
      <c r="F99" s="634" t="s">
        <v>4236</v>
      </c>
      <c r="G99" s="633" t="s">
        <v>4152</v>
      </c>
      <c r="H99" s="633" t="s">
        <v>4153</v>
      </c>
      <c r="I99" s="635">
        <v>9.9766666666666666</v>
      </c>
      <c r="J99" s="635">
        <v>30</v>
      </c>
      <c r="K99" s="636">
        <v>299.3</v>
      </c>
    </row>
    <row r="100" spans="1:11" ht="14.4" customHeight="1" x14ac:dyDescent="0.3">
      <c r="A100" s="631" t="s">
        <v>532</v>
      </c>
      <c r="B100" s="632" t="s">
        <v>533</v>
      </c>
      <c r="C100" s="633" t="s">
        <v>542</v>
      </c>
      <c r="D100" s="634" t="s">
        <v>2763</v>
      </c>
      <c r="E100" s="633" t="s">
        <v>4235</v>
      </c>
      <c r="F100" s="634" t="s">
        <v>4236</v>
      </c>
      <c r="G100" s="633" t="s">
        <v>4154</v>
      </c>
      <c r="H100" s="633" t="s">
        <v>4155</v>
      </c>
      <c r="I100" s="635">
        <v>6.65</v>
      </c>
      <c r="J100" s="635">
        <v>20</v>
      </c>
      <c r="K100" s="636">
        <v>133</v>
      </c>
    </row>
    <row r="101" spans="1:11" ht="14.4" customHeight="1" x14ac:dyDescent="0.3">
      <c r="A101" s="631" t="s">
        <v>532</v>
      </c>
      <c r="B101" s="632" t="s">
        <v>533</v>
      </c>
      <c r="C101" s="633" t="s">
        <v>542</v>
      </c>
      <c r="D101" s="634" t="s">
        <v>2763</v>
      </c>
      <c r="E101" s="633" t="s">
        <v>4235</v>
      </c>
      <c r="F101" s="634" t="s">
        <v>4236</v>
      </c>
      <c r="G101" s="633" t="s">
        <v>4156</v>
      </c>
      <c r="H101" s="633" t="s">
        <v>4157</v>
      </c>
      <c r="I101" s="635">
        <v>6.6566666666666663</v>
      </c>
      <c r="J101" s="635">
        <v>25</v>
      </c>
      <c r="K101" s="636">
        <v>166.39999999999998</v>
      </c>
    </row>
    <row r="102" spans="1:11" ht="14.4" customHeight="1" x14ac:dyDescent="0.3">
      <c r="A102" s="631" t="s">
        <v>532</v>
      </c>
      <c r="B102" s="632" t="s">
        <v>533</v>
      </c>
      <c r="C102" s="633" t="s">
        <v>542</v>
      </c>
      <c r="D102" s="634" t="s">
        <v>2763</v>
      </c>
      <c r="E102" s="633" t="s">
        <v>4235</v>
      </c>
      <c r="F102" s="634" t="s">
        <v>4236</v>
      </c>
      <c r="G102" s="633" t="s">
        <v>4158</v>
      </c>
      <c r="H102" s="633" t="s">
        <v>4159</v>
      </c>
      <c r="I102" s="635">
        <v>6.66</v>
      </c>
      <c r="J102" s="635">
        <v>20</v>
      </c>
      <c r="K102" s="636">
        <v>133.19999999999999</v>
      </c>
    </row>
    <row r="103" spans="1:11" ht="14.4" customHeight="1" x14ac:dyDescent="0.3">
      <c r="A103" s="631" t="s">
        <v>532</v>
      </c>
      <c r="B103" s="632" t="s">
        <v>533</v>
      </c>
      <c r="C103" s="633" t="s">
        <v>542</v>
      </c>
      <c r="D103" s="634" t="s">
        <v>2763</v>
      </c>
      <c r="E103" s="633" t="s">
        <v>4235</v>
      </c>
      <c r="F103" s="634" t="s">
        <v>4236</v>
      </c>
      <c r="G103" s="633" t="s">
        <v>4160</v>
      </c>
      <c r="H103" s="633" t="s">
        <v>4161</v>
      </c>
      <c r="I103" s="635">
        <v>4.03</v>
      </c>
      <c r="J103" s="635">
        <v>50</v>
      </c>
      <c r="K103" s="636">
        <v>201.5</v>
      </c>
    </row>
    <row r="104" spans="1:11" ht="14.4" customHeight="1" x14ac:dyDescent="0.3">
      <c r="A104" s="631" t="s">
        <v>532</v>
      </c>
      <c r="B104" s="632" t="s">
        <v>533</v>
      </c>
      <c r="C104" s="633" t="s">
        <v>542</v>
      </c>
      <c r="D104" s="634" t="s">
        <v>2763</v>
      </c>
      <c r="E104" s="633" t="s">
        <v>4235</v>
      </c>
      <c r="F104" s="634" t="s">
        <v>4236</v>
      </c>
      <c r="G104" s="633" t="s">
        <v>4162</v>
      </c>
      <c r="H104" s="633" t="s">
        <v>4163</v>
      </c>
      <c r="I104" s="635">
        <v>2.6</v>
      </c>
      <c r="J104" s="635">
        <v>40</v>
      </c>
      <c r="K104" s="636">
        <v>104</v>
      </c>
    </row>
    <row r="105" spans="1:11" ht="14.4" customHeight="1" x14ac:dyDescent="0.3">
      <c r="A105" s="631" t="s">
        <v>532</v>
      </c>
      <c r="B105" s="632" t="s">
        <v>533</v>
      </c>
      <c r="C105" s="633" t="s">
        <v>542</v>
      </c>
      <c r="D105" s="634" t="s">
        <v>2763</v>
      </c>
      <c r="E105" s="633" t="s">
        <v>4235</v>
      </c>
      <c r="F105" s="634" t="s">
        <v>4236</v>
      </c>
      <c r="G105" s="633" t="s">
        <v>4164</v>
      </c>
      <c r="H105" s="633" t="s">
        <v>4165</v>
      </c>
      <c r="I105" s="635">
        <v>2.6</v>
      </c>
      <c r="J105" s="635">
        <v>48</v>
      </c>
      <c r="K105" s="636">
        <v>124.8</v>
      </c>
    </row>
    <row r="106" spans="1:11" ht="14.4" customHeight="1" x14ac:dyDescent="0.3">
      <c r="A106" s="631" t="s">
        <v>532</v>
      </c>
      <c r="B106" s="632" t="s">
        <v>533</v>
      </c>
      <c r="C106" s="633" t="s">
        <v>542</v>
      </c>
      <c r="D106" s="634" t="s">
        <v>2763</v>
      </c>
      <c r="E106" s="633" t="s">
        <v>4235</v>
      </c>
      <c r="F106" s="634" t="s">
        <v>4236</v>
      </c>
      <c r="G106" s="633" t="s">
        <v>4166</v>
      </c>
      <c r="H106" s="633" t="s">
        <v>4167</v>
      </c>
      <c r="I106" s="635">
        <v>9.5924999999999994</v>
      </c>
      <c r="J106" s="635">
        <v>250</v>
      </c>
      <c r="K106" s="636">
        <v>2398</v>
      </c>
    </row>
    <row r="107" spans="1:11" ht="14.4" customHeight="1" x14ac:dyDescent="0.3">
      <c r="A107" s="631" t="s">
        <v>532</v>
      </c>
      <c r="B107" s="632" t="s">
        <v>533</v>
      </c>
      <c r="C107" s="633" t="s">
        <v>542</v>
      </c>
      <c r="D107" s="634" t="s">
        <v>2763</v>
      </c>
      <c r="E107" s="633" t="s">
        <v>4235</v>
      </c>
      <c r="F107" s="634" t="s">
        <v>4236</v>
      </c>
      <c r="G107" s="633" t="s">
        <v>4168</v>
      </c>
      <c r="H107" s="633" t="s">
        <v>4169</v>
      </c>
      <c r="I107" s="635">
        <v>75.02</v>
      </c>
      <c r="J107" s="635">
        <v>2</v>
      </c>
      <c r="K107" s="636">
        <v>150.04</v>
      </c>
    </row>
    <row r="108" spans="1:11" ht="14.4" customHeight="1" x14ac:dyDescent="0.3">
      <c r="A108" s="631" t="s">
        <v>532</v>
      </c>
      <c r="B108" s="632" t="s">
        <v>533</v>
      </c>
      <c r="C108" s="633" t="s">
        <v>542</v>
      </c>
      <c r="D108" s="634" t="s">
        <v>2763</v>
      </c>
      <c r="E108" s="633" t="s">
        <v>4235</v>
      </c>
      <c r="F108" s="634" t="s">
        <v>4236</v>
      </c>
      <c r="G108" s="633" t="s">
        <v>4170</v>
      </c>
      <c r="H108" s="633" t="s">
        <v>4171</v>
      </c>
      <c r="I108" s="635">
        <v>9.2000000000000011</v>
      </c>
      <c r="J108" s="635">
        <v>1100</v>
      </c>
      <c r="K108" s="636">
        <v>10120</v>
      </c>
    </row>
    <row r="109" spans="1:11" ht="14.4" customHeight="1" x14ac:dyDescent="0.3">
      <c r="A109" s="631" t="s">
        <v>532</v>
      </c>
      <c r="B109" s="632" t="s">
        <v>533</v>
      </c>
      <c r="C109" s="633" t="s">
        <v>542</v>
      </c>
      <c r="D109" s="634" t="s">
        <v>2763</v>
      </c>
      <c r="E109" s="633" t="s">
        <v>4235</v>
      </c>
      <c r="F109" s="634" t="s">
        <v>4236</v>
      </c>
      <c r="G109" s="633" t="s">
        <v>4172</v>
      </c>
      <c r="H109" s="633" t="s">
        <v>4173</v>
      </c>
      <c r="I109" s="635">
        <v>172.5</v>
      </c>
      <c r="J109" s="635">
        <v>1</v>
      </c>
      <c r="K109" s="636">
        <v>172.5</v>
      </c>
    </row>
    <row r="110" spans="1:11" ht="14.4" customHeight="1" x14ac:dyDescent="0.3">
      <c r="A110" s="631" t="s">
        <v>532</v>
      </c>
      <c r="B110" s="632" t="s">
        <v>533</v>
      </c>
      <c r="C110" s="633" t="s">
        <v>542</v>
      </c>
      <c r="D110" s="634" t="s">
        <v>2763</v>
      </c>
      <c r="E110" s="633" t="s">
        <v>4235</v>
      </c>
      <c r="F110" s="634" t="s">
        <v>4236</v>
      </c>
      <c r="G110" s="633" t="s">
        <v>4174</v>
      </c>
      <c r="H110" s="633" t="s">
        <v>4175</v>
      </c>
      <c r="I110" s="635">
        <v>9.68</v>
      </c>
      <c r="J110" s="635">
        <v>300</v>
      </c>
      <c r="K110" s="636">
        <v>2904</v>
      </c>
    </row>
    <row r="111" spans="1:11" ht="14.4" customHeight="1" x14ac:dyDescent="0.3">
      <c r="A111" s="631" t="s">
        <v>532</v>
      </c>
      <c r="B111" s="632" t="s">
        <v>533</v>
      </c>
      <c r="C111" s="633" t="s">
        <v>542</v>
      </c>
      <c r="D111" s="634" t="s">
        <v>2763</v>
      </c>
      <c r="E111" s="633" t="s">
        <v>4235</v>
      </c>
      <c r="F111" s="634" t="s">
        <v>4236</v>
      </c>
      <c r="G111" s="633" t="s">
        <v>4176</v>
      </c>
      <c r="H111" s="633" t="s">
        <v>4177</v>
      </c>
      <c r="I111" s="635">
        <v>272.25</v>
      </c>
      <c r="J111" s="635">
        <v>2</v>
      </c>
      <c r="K111" s="636">
        <v>544.5</v>
      </c>
    </row>
    <row r="112" spans="1:11" ht="14.4" customHeight="1" x14ac:dyDescent="0.3">
      <c r="A112" s="631" t="s">
        <v>532</v>
      </c>
      <c r="B112" s="632" t="s">
        <v>533</v>
      </c>
      <c r="C112" s="633" t="s">
        <v>542</v>
      </c>
      <c r="D112" s="634" t="s">
        <v>2763</v>
      </c>
      <c r="E112" s="633" t="s">
        <v>4235</v>
      </c>
      <c r="F112" s="634" t="s">
        <v>4236</v>
      </c>
      <c r="G112" s="633" t="s">
        <v>4178</v>
      </c>
      <c r="H112" s="633" t="s">
        <v>4179</v>
      </c>
      <c r="I112" s="635">
        <v>75.02</v>
      </c>
      <c r="J112" s="635">
        <v>1</v>
      </c>
      <c r="K112" s="636">
        <v>75.02</v>
      </c>
    </row>
    <row r="113" spans="1:11" ht="14.4" customHeight="1" x14ac:dyDescent="0.3">
      <c r="A113" s="631" t="s">
        <v>532</v>
      </c>
      <c r="B113" s="632" t="s">
        <v>533</v>
      </c>
      <c r="C113" s="633" t="s">
        <v>542</v>
      </c>
      <c r="D113" s="634" t="s">
        <v>2763</v>
      </c>
      <c r="E113" s="633" t="s">
        <v>4237</v>
      </c>
      <c r="F113" s="634" t="s">
        <v>4238</v>
      </c>
      <c r="G113" s="633" t="s">
        <v>4180</v>
      </c>
      <c r="H113" s="633" t="s">
        <v>4181</v>
      </c>
      <c r="I113" s="635">
        <v>50.82</v>
      </c>
      <c r="J113" s="635">
        <v>2</v>
      </c>
      <c r="K113" s="636">
        <v>101.64</v>
      </c>
    </row>
    <row r="114" spans="1:11" ht="14.4" customHeight="1" x14ac:dyDescent="0.3">
      <c r="A114" s="631" t="s">
        <v>532</v>
      </c>
      <c r="B114" s="632" t="s">
        <v>533</v>
      </c>
      <c r="C114" s="633" t="s">
        <v>542</v>
      </c>
      <c r="D114" s="634" t="s">
        <v>2763</v>
      </c>
      <c r="E114" s="633" t="s">
        <v>4239</v>
      </c>
      <c r="F114" s="634" t="s">
        <v>4240</v>
      </c>
      <c r="G114" s="633" t="s">
        <v>4182</v>
      </c>
      <c r="H114" s="633" t="s">
        <v>4183</v>
      </c>
      <c r="I114" s="635">
        <v>8.17</v>
      </c>
      <c r="J114" s="635">
        <v>1200</v>
      </c>
      <c r="K114" s="636">
        <v>9804</v>
      </c>
    </row>
    <row r="115" spans="1:11" ht="14.4" customHeight="1" x14ac:dyDescent="0.3">
      <c r="A115" s="631" t="s">
        <v>532</v>
      </c>
      <c r="B115" s="632" t="s">
        <v>533</v>
      </c>
      <c r="C115" s="633" t="s">
        <v>542</v>
      </c>
      <c r="D115" s="634" t="s">
        <v>2763</v>
      </c>
      <c r="E115" s="633" t="s">
        <v>4239</v>
      </c>
      <c r="F115" s="634" t="s">
        <v>4240</v>
      </c>
      <c r="G115" s="633" t="s">
        <v>4182</v>
      </c>
      <c r="H115" s="633" t="s">
        <v>4184</v>
      </c>
      <c r="I115" s="635">
        <v>8.17</v>
      </c>
      <c r="J115" s="635">
        <v>800</v>
      </c>
      <c r="K115" s="636">
        <v>6536</v>
      </c>
    </row>
    <row r="116" spans="1:11" ht="14.4" customHeight="1" x14ac:dyDescent="0.3">
      <c r="A116" s="631" t="s">
        <v>532</v>
      </c>
      <c r="B116" s="632" t="s">
        <v>533</v>
      </c>
      <c r="C116" s="633" t="s">
        <v>542</v>
      </c>
      <c r="D116" s="634" t="s">
        <v>2763</v>
      </c>
      <c r="E116" s="633" t="s">
        <v>4239</v>
      </c>
      <c r="F116" s="634" t="s">
        <v>4240</v>
      </c>
      <c r="G116" s="633" t="s">
        <v>4185</v>
      </c>
      <c r="H116" s="633" t="s">
        <v>4186</v>
      </c>
      <c r="I116" s="635">
        <v>7.01</v>
      </c>
      <c r="J116" s="635">
        <v>30</v>
      </c>
      <c r="K116" s="636">
        <v>210.29999999999998</v>
      </c>
    </row>
    <row r="117" spans="1:11" ht="14.4" customHeight="1" x14ac:dyDescent="0.3">
      <c r="A117" s="631" t="s">
        <v>532</v>
      </c>
      <c r="B117" s="632" t="s">
        <v>533</v>
      </c>
      <c r="C117" s="633" t="s">
        <v>542</v>
      </c>
      <c r="D117" s="634" t="s">
        <v>2763</v>
      </c>
      <c r="E117" s="633" t="s">
        <v>4241</v>
      </c>
      <c r="F117" s="634" t="s">
        <v>4242</v>
      </c>
      <c r="G117" s="633" t="s">
        <v>4187</v>
      </c>
      <c r="H117" s="633" t="s">
        <v>4188</v>
      </c>
      <c r="I117" s="635">
        <v>0.3</v>
      </c>
      <c r="J117" s="635">
        <v>300</v>
      </c>
      <c r="K117" s="636">
        <v>90</v>
      </c>
    </row>
    <row r="118" spans="1:11" ht="14.4" customHeight="1" x14ac:dyDescent="0.3">
      <c r="A118" s="631" t="s">
        <v>532</v>
      </c>
      <c r="B118" s="632" t="s">
        <v>533</v>
      </c>
      <c r="C118" s="633" t="s">
        <v>542</v>
      </c>
      <c r="D118" s="634" t="s">
        <v>2763</v>
      </c>
      <c r="E118" s="633" t="s">
        <v>4241</v>
      </c>
      <c r="F118" s="634" t="s">
        <v>4242</v>
      </c>
      <c r="G118" s="633" t="s">
        <v>4189</v>
      </c>
      <c r="H118" s="633" t="s">
        <v>4190</v>
      </c>
      <c r="I118" s="635">
        <v>0.3</v>
      </c>
      <c r="J118" s="635">
        <v>700</v>
      </c>
      <c r="K118" s="636">
        <v>210</v>
      </c>
    </row>
    <row r="119" spans="1:11" ht="14.4" customHeight="1" x14ac:dyDescent="0.3">
      <c r="A119" s="631" t="s">
        <v>532</v>
      </c>
      <c r="B119" s="632" t="s">
        <v>533</v>
      </c>
      <c r="C119" s="633" t="s">
        <v>542</v>
      </c>
      <c r="D119" s="634" t="s">
        <v>2763</v>
      </c>
      <c r="E119" s="633" t="s">
        <v>4241</v>
      </c>
      <c r="F119" s="634" t="s">
        <v>4242</v>
      </c>
      <c r="G119" s="633" t="s">
        <v>4191</v>
      </c>
      <c r="H119" s="633" t="s">
        <v>4192</v>
      </c>
      <c r="I119" s="635">
        <v>0.30399999999999999</v>
      </c>
      <c r="J119" s="635">
        <v>600</v>
      </c>
      <c r="K119" s="636">
        <v>183</v>
      </c>
    </row>
    <row r="120" spans="1:11" ht="14.4" customHeight="1" x14ac:dyDescent="0.3">
      <c r="A120" s="631" t="s">
        <v>532</v>
      </c>
      <c r="B120" s="632" t="s">
        <v>533</v>
      </c>
      <c r="C120" s="633" t="s">
        <v>542</v>
      </c>
      <c r="D120" s="634" t="s">
        <v>2763</v>
      </c>
      <c r="E120" s="633" t="s">
        <v>4241</v>
      </c>
      <c r="F120" s="634" t="s">
        <v>4242</v>
      </c>
      <c r="G120" s="633" t="s">
        <v>4193</v>
      </c>
      <c r="H120" s="633" t="s">
        <v>4194</v>
      </c>
      <c r="I120" s="635">
        <v>0.30111111111111105</v>
      </c>
      <c r="J120" s="635">
        <v>2000</v>
      </c>
      <c r="K120" s="636">
        <v>602</v>
      </c>
    </row>
    <row r="121" spans="1:11" ht="14.4" customHeight="1" x14ac:dyDescent="0.3">
      <c r="A121" s="631" t="s">
        <v>532</v>
      </c>
      <c r="B121" s="632" t="s">
        <v>533</v>
      </c>
      <c r="C121" s="633" t="s">
        <v>542</v>
      </c>
      <c r="D121" s="634" t="s">
        <v>2763</v>
      </c>
      <c r="E121" s="633" t="s">
        <v>4241</v>
      </c>
      <c r="F121" s="634" t="s">
        <v>4242</v>
      </c>
      <c r="G121" s="633" t="s">
        <v>4195</v>
      </c>
      <c r="H121" s="633" t="s">
        <v>4196</v>
      </c>
      <c r="I121" s="635">
        <v>1.7522222222222221</v>
      </c>
      <c r="J121" s="635">
        <v>1000</v>
      </c>
      <c r="K121" s="636">
        <v>1752</v>
      </c>
    </row>
    <row r="122" spans="1:11" ht="14.4" customHeight="1" x14ac:dyDescent="0.3">
      <c r="A122" s="631" t="s">
        <v>532</v>
      </c>
      <c r="B122" s="632" t="s">
        <v>533</v>
      </c>
      <c r="C122" s="633" t="s">
        <v>542</v>
      </c>
      <c r="D122" s="634" t="s">
        <v>2763</v>
      </c>
      <c r="E122" s="633" t="s">
        <v>4241</v>
      </c>
      <c r="F122" s="634" t="s">
        <v>4242</v>
      </c>
      <c r="G122" s="633" t="s">
        <v>4197</v>
      </c>
      <c r="H122" s="633" t="s">
        <v>4198</v>
      </c>
      <c r="I122" s="635">
        <v>2.5299999999999998</v>
      </c>
      <c r="J122" s="635">
        <v>100</v>
      </c>
      <c r="K122" s="636">
        <v>253</v>
      </c>
    </row>
    <row r="123" spans="1:11" ht="14.4" customHeight="1" x14ac:dyDescent="0.3">
      <c r="A123" s="631" t="s">
        <v>532</v>
      </c>
      <c r="B123" s="632" t="s">
        <v>533</v>
      </c>
      <c r="C123" s="633" t="s">
        <v>542</v>
      </c>
      <c r="D123" s="634" t="s">
        <v>2763</v>
      </c>
      <c r="E123" s="633" t="s">
        <v>4243</v>
      </c>
      <c r="F123" s="634" t="s">
        <v>4244</v>
      </c>
      <c r="G123" s="633" t="s">
        <v>4199</v>
      </c>
      <c r="H123" s="633" t="s">
        <v>4200</v>
      </c>
      <c r="I123" s="635">
        <v>0.62333333333333341</v>
      </c>
      <c r="J123" s="635">
        <v>1500</v>
      </c>
      <c r="K123" s="636">
        <v>935.09999999999991</v>
      </c>
    </row>
    <row r="124" spans="1:11" ht="14.4" customHeight="1" x14ac:dyDescent="0.3">
      <c r="A124" s="631" t="s">
        <v>532</v>
      </c>
      <c r="B124" s="632" t="s">
        <v>533</v>
      </c>
      <c r="C124" s="633" t="s">
        <v>542</v>
      </c>
      <c r="D124" s="634" t="s">
        <v>2763</v>
      </c>
      <c r="E124" s="633" t="s">
        <v>4243</v>
      </c>
      <c r="F124" s="634" t="s">
        <v>4244</v>
      </c>
      <c r="G124" s="633" t="s">
        <v>4201</v>
      </c>
      <c r="H124" s="633" t="s">
        <v>4202</v>
      </c>
      <c r="I124" s="635">
        <v>7.5</v>
      </c>
      <c r="J124" s="635">
        <v>50</v>
      </c>
      <c r="K124" s="636">
        <v>375</v>
      </c>
    </row>
    <row r="125" spans="1:11" ht="14.4" customHeight="1" x14ac:dyDescent="0.3">
      <c r="A125" s="631" t="s">
        <v>532</v>
      </c>
      <c r="B125" s="632" t="s">
        <v>533</v>
      </c>
      <c r="C125" s="633" t="s">
        <v>542</v>
      </c>
      <c r="D125" s="634" t="s">
        <v>2763</v>
      </c>
      <c r="E125" s="633" t="s">
        <v>4243</v>
      </c>
      <c r="F125" s="634" t="s">
        <v>4244</v>
      </c>
      <c r="G125" s="633" t="s">
        <v>4203</v>
      </c>
      <c r="H125" s="633" t="s">
        <v>4204</v>
      </c>
      <c r="I125" s="635">
        <v>7.5</v>
      </c>
      <c r="J125" s="635">
        <v>50</v>
      </c>
      <c r="K125" s="636">
        <v>375</v>
      </c>
    </row>
    <row r="126" spans="1:11" ht="14.4" customHeight="1" x14ac:dyDescent="0.3">
      <c r="A126" s="631" t="s">
        <v>532</v>
      </c>
      <c r="B126" s="632" t="s">
        <v>533</v>
      </c>
      <c r="C126" s="633" t="s">
        <v>542</v>
      </c>
      <c r="D126" s="634" t="s">
        <v>2763</v>
      </c>
      <c r="E126" s="633" t="s">
        <v>4243</v>
      </c>
      <c r="F126" s="634" t="s">
        <v>4244</v>
      </c>
      <c r="G126" s="633" t="s">
        <v>4205</v>
      </c>
      <c r="H126" s="633" t="s">
        <v>4206</v>
      </c>
      <c r="I126" s="635">
        <v>0.77000000000000013</v>
      </c>
      <c r="J126" s="635">
        <v>11000</v>
      </c>
      <c r="K126" s="636">
        <v>8480</v>
      </c>
    </row>
    <row r="127" spans="1:11" ht="14.4" customHeight="1" x14ac:dyDescent="0.3">
      <c r="A127" s="631" t="s">
        <v>532</v>
      </c>
      <c r="B127" s="632" t="s">
        <v>533</v>
      </c>
      <c r="C127" s="633" t="s">
        <v>542</v>
      </c>
      <c r="D127" s="634" t="s">
        <v>2763</v>
      </c>
      <c r="E127" s="633" t="s">
        <v>4243</v>
      </c>
      <c r="F127" s="634" t="s">
        <v>4244</v>
      </c>
      <c r="G127" s="633" t="s">
        <v>4207</v>
      </c>
      <c r="H127" s="633" t="s">
        <v>4208</v>
      </c>
      <c r="I127" s="635">
        <v>0.77300000000000002</v>
      </c>
      <c r="J127" s="635">
        <v>26000</v>
      </c>
      <c r="K127" s="636">
        <v>20130</v>
      </c>
    </row>
    <row r="128" spans="1:11" ht="14.4" customHeight="1" x14ac:dyDescent="0.3">
      <c r="A128" s="631" t="s">
        <v>532</v>
      </c>
      <c r="B128" s="632" t="s">
        <v>533</v>
      </c>
      <c r="C128" s="633" t="s">
        <v>542</v>
      </c>
      <c r="D128" s="634" t="s">
        <v>2763</v>
      </c>
      <c r="E128" s="633" t="s">
        <v>4243</v>
      </c>
      <c r="F128" s="634" t="s">
        <v>4244</v>
      </c>
      <c r="G128" s="633" t="s">
        <v>4209</v>
      </c>
      <c r="H128" s="633" t="s">
        <v>4210</v>
      </c>
      <c r="I128" s="635">
        <v>0.77333333333333343</v>
      </c>
      <c r="J128" s="635">
        <v>10000</v>
      </c>
      <c r="K128" s="636">
        <v>7740</v>
      </c>
    </row>
    <row r="129" spans="1:11" ht="14.4" customHeight="1" x14ac:dyDescent="0.3">
      <c r="A129" s="631" t="s">
        <v>532</v>
      </c>
      <c r="B129" s="632" t="s">
        <v>533</v>
      </c>
      <c r="C129" s="633" t="s">
        <v>542</v>
      </c>
      <c r="D129" s="634" t="s">
        <v>2763</v>
      </c>
      <c r="E129" s="633" t="s">
        <v>4243</v>
      </c>
      <c r="F129" s="634" t="s">
        <v>4244</v>
      </c>
      <c r="G129" s="633" t="s">
        <v>4211</v>
      </c>
      <c r="H129" s="633" t="s">
        <v>4212</v>
      </c>
      <c r="I129" s="635">
        <v>0.71</v>
      </c>
      <c r="J129" s="635">
        <v>1080</v>
      </c>
      <c r="K129" s="636">
        <v>766.8</v>
      </c>
    </row>
    <row r="130" spans="1:11" ht="14.4" customHeight="1" x14ac:dyDescent="0.3">
      <c r="A130" s="631" t="s">
        <v>532</v>
      </c>
      <c r="B130" s="632" t="s">
        <v>533</v>
      </c>
      <c r="C130" s="633" t="s">
        <v>542</v>
      </c>
      <c r="D130" s="634" t="s">
        <v>2763</v>
      </c>
      <c r="E130" s="633" t="s">
        <v>4243</v>
      </c>
      <c r="F130" s="634" t="s">
        <v>4244</v>
      </c>
      <c r="G130" s="633" t="s">
        <v>4213</v>
      </c>
      <c r="H130" s="633" t="s">
        <v>4214</v>
      </c>
      <c r="I130" s="635">
        <v>0.71</v>
      </c>
      <c r="J130" s="635">
        <v>2000</v>
      </c>
      <c r="K130" s="636">
        <v>1420</v>
      </c>
    </row>
    <row r="131" spans="1:11" ht="14.4" customHeight="1" x14ac:dyDescent="0.3">
      <c r="A131" s="631" t="s">
        <v>532</v>
      </c>
      <c r="B131" s="632" t="s">
        <v>533</v>
      </c>
      <c r="C131" s="633" t="s">
        <v>542</v>
      </c>
      <c r="D131" s="634" t="s">
        <v>2763</v>
      </c>
      <c r="E131" s="633" t="s">
        <v>4243</v>
      </c>
      <c r="F131" s="634" t="s">
        <v>4244</v>
      </c>
      <c r="G131" s="633" t="s">
        <v>4215</v>
      </c>
      <c r="H131" s="633" t="s">
        <v>4216</v>
      </c>
      <c r="I131" s="635">
        <v>0.71</v>
      </c>
      <c r="J131" s="635">
        <v>3000</v>
      </c>
      <c r="K131" s="636">
        <v>2130</v>
      </c>
    </row>
    <row r="132" spans="1:11" ht="14.4" customHeight="1" x14ac:dyDescent="0.3">
      <c r="A132" s="631" t="s">
        <v>532</v>
      </c>
      <c r="B132" s="632" t="s">
        <v>533</v>
      </c>
      <c r="C132" s="633" t="s">
        <v>542</v>
      </c>
      <c r="D132" s="634" t="s">
        <v>2763</v>
      </c>
      <c r="E132" s="633" t="s">
        <v>4245</v>
      </c>
      <c r="F132" s="634" t="s">
        <v>4246</v>
      </c>
      <c r="G132" s="633" t="s">
        <v>4217</v>
      </c>
      <c r="H132" s="633" t="s">
        <v>4218</v>
      </c>
      <c r="I132" s="635">
        <v>139.44</v>
      </c>
      <c r="J132" s="635">
        <v>8</v>
      </c>
      <c r="K132" s="636">
        <v>1115.52</v>
      </c>
    </row>
    <row r="133" spans="1:11" ht="14.4" customHeight="1" x14ac:dyDescent="0.3">
      <c r="A133" s="631" t="s">
        <v>532</v>
      </c>
      <c r="B133" s="632" t="s">
        <v>533</v>
      </c>
      <c r="C133" s="633" t="s">
        <v>542</v>
      </c>
      <c r="D133" s="634" t="s">
        <v>2763</v>
      </c>
      <c r="E133" s="633" t="s">
        <v>4245</v>
      </c>
      <c r="F133" s="634" t="s">
        <v>4246</v>
      </c>
      <c r="G133" s="633" t="s">
        <v>4219</v>
      </c>
      <c r="H133" s="633" t="s">
        <v>4220</v>
      </c>
      <c r="I133" s="635">
        <v>139.44</v>
      </c>
      <c r="J133" s="635">
        <v>8</v>
      </c>
      <c r="K133" s="636">
        <v>1115.52</v>
      </c>
    </row>
    <row r="134" spans="1:11" ht="14.4" customHeight="1" x14ac:dyDescent="0.3">
      <c r="A134" s="631" t="s">
        <v>532</v>
      </c>
      <c r="B134" s="632" t="s">
        <v>533</v>
      </c>
      <c r="C134" s="633" t="s">
        <v>542</v>
      </c>
      <c r="D134" s="634" t="s">
        <v>2763</v>
      </c>
      <c r="E134" s="633" t="s">
        <v>4245</v>
      </c>
      <c r="F134" s="634" t="s">
        <v>4246</v>
      </c>
      <c r="G134" s="633" t="s">
        <v>4221</v>
      </c>
      <c r="H134" s="633" t="s">
        <v>4222</v>
      </c>
      <c r="I134" s="635">
        <v>152.46</v>
      </c>
      <c r="J134" s="635">
        <v>2</v>
      </c>
      <c r="K134" s="636">
        <v>304.92</v>
      </c>
    </row>
    <row r="135" spans="1:11" ht="14.4" customHeight="1" x14ac:dyDescent="0.3">
      <c r="A135" s="631" t="s">
        <v>532</v>
      </c>
      <c r="B135" s="632" t="s">
        <v>533</v>
      </c>
      <c r="C135" s="633" t="s">
        <v>545</v>
      </c>
      <c r="D135" s="634" t="s">
        <v>2764</v>
      </c>
      <c r="E135" s="633" t="s">
        <v>4233</v>
      </c>
      <c r="F135" s="634" t="s">
        <v>4234</v>
      </c>
      <c r="G135" s="633" t="s">
        <v>4006</v>
      </c>
      <c r="H135" s="633" t="s">
        <v>4007</v>
      </c>
      <c r="I135" s="635">
        <v>27.94</v>
      </c>
      <c r="J135" s="635">
        <v>2</v>
      </c>
      <c r="K135" s="636">
        <v>55.88</v>
      </c>
    </row>
    <row r="136" spans="1:11" ht="14.4" customHeight="1" x14ac:dyDescent="0.3">
      <c r="A136" s="631" t="s">
        <v>532</v>
      </c>
      <c r="B136" s="632" t="s">
        <v>533</v>
      </c>
      <c r="C136" s="633" t="s">
        <v>545</v>
      </c>
      <c r="D136" s="634" t="s">
        <v>2764</v>
      </c>
      <c r="E136" s="633" t="s">
        <v>4233</v>
      </c>
      <c r="F136" s="634" t="s">
        <v>4234</v>
      </c>
      <c r="G136" s="633" t="s">
        <v>4223</v>
      </c>
      <c r="H136" s="633" t="s">
        <v>4224</v>
      </c>
      <c r="I136" s="635">
        <v>7.51</v>
      </c>
      <c r="J136" s="635">
        <v>12</v>
      </c>
      <c r="K136" s="636">
        <v>90.12</v>
      </c>
    </row>
    <row r="137" spans="1:11" ht="14.4" customHeight="1" x14ac:dyDescent="0.3">
      <c r="A137" s="631" t="s">
        <v>532</v>
      </c>
      <c r="B137" s="632" t="s">
        <v>533</v>
      </c>
      <c r="C137" s="633" t="s">
        <v>545</v>
      </c>
      <c r="D137" s="634" t="s">
        <v>2764</v>
      </c>
      <c r="E137" s="633" t="s">
        <v>4235</v>
      </c>
      <c r="F137" s="634" t="s">
        <v>4236</v>
      </c>
      <c r="G137" s="633" t="s">
        <v>4058</v>
      </c>
      <c r="H137" s="633" t="s">
        <v>4059</v>
      </c>
      <c r="I137" s="635">
        <v>3.51</v>
      </c>
      <c r="J137" s="635">
        <v>30</v>
      </c>
      <c r="K137" s="636">
        <v>105.3</v>
      </c>
    </row>
    <row r="138" spans="1:11" ht="14.4" customHeight="1" x14ac:dyDescent="0.3">
      <c r="A138" s="631" t="s">
        <v>532</v>
      </c>
      <c r="B138" s="632" t="s">
        <v>533</v>
      </c>
      <c r="C138" s="633" t="s">
        <v>545</v>
      </c>
      <c r="D138" s="634" t="s">
        <v>2764</v>
      </c>
      <c r="E138" s="633" t="s">
        <v>4235</v>
      </c>
      <c r="F138" s="634" t="s">
        <v>4236</v>
      </c>
      <c r="G138" s="633" t="s">
        <v>4064</v>
      </c>
      <c r="H138" s="633" t="s">
        <v>4065</v>
      </c>
      <c r="I138" s="635">
        <v>15.293333333333331</v>
      </c>
      <c r="J138" s="635">
        <v>150</v>
      </c>
      <c r="K138" s="636">
        <v>2294.38</v>
      </c>
    </row>
    <row r="139" spans="1:11" ht="14.4" customHeight="1" x14ac:dyDescent="0.3">
      <c r="A139" s="631" t="s">
        <v>532</v>
      </c>
      <c r="B139" s="632" t="s">
        <v>533</v>
      </c>
      <c r="C139" s="633" t="s">
        <v>545</v>
      </c>
      <c r="D139" s="634" t="s">
        <v>2764</v>
      </c>
      <c r="E139" s="633" t="s">
        <v>4235</v>
      </c>
      <c r="F139" s="634" t="s">
        <v>4236</v>
      </c>
      <c r="G139" s="633" t="s">
        <v>4225</v>
      </c>
      <c r="H139" s="633" t="s">
        <v>4226</v>
      </c>
      <c r="I139" s="635">
        <v>15.29</v>
      </c>
      <c r="J139" s="635">
        <v>50</v>
      </c>
      <c r="K139" s="636">
        <v>764.5</v>
      </c>
    </row>
    <row r="140" spans="1:11" ht="14.4" customHeight="1" x14ac:dyDescent="0.3">
      <c r="A140" s="631" t="s">
        <v>532</v>
      </c>
      <c r="B140" s="632" t="s">
        <v>533</v>
      </c>
      <c r="C140" s="633" t="s">
        <v>545</v>
      </c>
      <c r="D140" s="634" t="s">
        <v>2764</v>
      </c>
      <c r="E140" s="633" t="s">
        <v>4235</v>
      </c>
      <c r="F140" s="634" t="s">
        <v>4236</v>
      </c>
      <c r="G140" s="633" t="s">
        <v>4227</v>
      </c>
      <c r="H140" s="633" t="s">
        <v>4228</v>
      </c>
      <c r="I140" s="635">
        <v>1.81</v>
      </c>
      <c r="J140" s="635">
        <v>60</v>
      </c>
      <c r="K140" s="636">
        <v>108.6</v>
      </c>
    </row>
    <row r="141" spans="1:11" ht="14.4" customHeight="1" x14ac:dyDescent="0.3">
      <c r="A141" s="631" t="s">
        <v>532</v>
      </c>
      <c r="B141" s="632" t="s">
        <v>533</v>
      </c>
      <c r="C141" s="633" t="s">
        <v>545</v>
      </c>
      <c r="D141" s="634" t="s">
        <v>2764</v>
      </c>
      <c r="E141" s="633" t="s">
        <v>4235</v>
      </c>
      <c r="F141" s="634" t="s">
        <v>4236</v>
      </c>
      <c r="G141" s="633" t="s">
        <v>4098</v>
      </c>
      <c r="H141" s="633" t="s">
        <v>4099</v>
      </c>
      <c r="I141" s="635">
        <v>2.3733333333333335</v>
      </c>
      <c r="J141" s="635">
        <v>150</v>
      </c>
      <c r="K141" s="636">
        <v>356</v>
      </c>
    </row>
    <row r="142" spans="1:11" ht="14.4" customHeight="1" x14ac:dyDescent="0.3">
      <c r="A142" s="631" t="s">
        <v>532</v>
      </c>
      <c r="B142" s="632" t="s">
        <v>533</v>
      </c>
      <c r="C142" s="633" t="s">
        <v>545</v>
      </c>
      <c r="D142" s="634" t="s">
        <v>2764</v>
      </c>
      <c r="E142" s="633" t="s">
        <v>4235</v>
      </c>
      <c r="F142" s="634" t="s">
        <v>4236</v>
      </c>
      <c r="G142" s="633" t="s">
        <v>4102</v>
      </c>
      <c r="H142" s="633" t="s">
        <v>4103</v>
      </c>
      <c r="I142" s="635">
        <v>2.85</v>
      </c>
      <c r="J142" s="635">
        <v>140</v>
      </c>
      <c r="K142" s="636">
        <v>399</v>
      </c>
    </row>
    <row r="143" spans="1:11" ht="14.4" customHeight="1" x14ac:dyDescent="0.3">
      <c r="A143" s="631" t="s">
        <v>532</v>
      </c>
      <c r="B143" s="632" t="s">
        <v>533</v>
      </c>
      <c r="C143" s="633" t="s">
        <v>545</v>
      </c>
      <c r="D143" s="634" t="s">
        <v>2764</v>
      </c>
      <c r="E143" s="633" t="s">
        <v>4235</v>
      </c>
      <c r="F143" s="634" t="s">
        <v>4236</v>
      </c>
      <c r="G143" s="633" t="s">
        <v>4106</v>
      </c>
      <c r="H143" s="633" t="s">
        <v>4107</v>
      </c>
      <c r="I143" s="635">
        <v>1.76</v>
      </c>
      <c r="J143" s="635">
        <v>50</v>
      </c>
      <c r="K143" s="636">
        <v>88</v>
      </c>
    </row>
    <row r="144" spans="1:11" ht="14.4" customHeight="1" x14ac:dyDescent="0.3">
      <c r="A144" s="631" t="s">
        <v>532</v>
      </c>
      <c r="B144" s="632" t="s">
        <v>533</v>
      </c>
      <c r="C144" s="633" t="s">
        <v>545</v>
      </c>
      <c r="D144" s="634" t="s">
        <v>2764</v>
      </c>
      <c r="E144" s="633" t="s">
        <v>4235</v>
      </c>
      <c r="F144" s="634" t="s">
        <v>4236</v>
      </c>
      <c r="G144" s="633" t="s">
        <v>4229</v>
      </c>
      <c r="H144" s="633" t="s">
        <v>4230</v>
      </c>
      <c r="I144" s="635">
        <v>2.4300000000000002</v>
      </c>
      <c r="J144" s="635">
        <v>30</v>
      </c>
      <c r="K144" s="636">
        <v>72.900000000000006</v>
      </c>
    </row>
    <row r="145" spans="1:11" ht="14.4" customHeight="1" x14ac:dyDescent="0.3">
      <c r="A145" s="631" t="s">
        <v>532</v>
      </c>
      <c r="B145" s="632" t="s">
        <v>533</v>
      </c>
      <c r="C145" s="633" t="s">
        <v>545</v>
      </c>
      <c r="D145" s="634" t="s">
        <v>2764</v>
      </c>
      <c r="E145" s="633" t="s">
        <v>4235</v>
      </c>
      <c r="F145" s="634" t="s">
        <v>4236</v>
      </c>
      <c r="G145" s="633" t="s">
        <v>4108</v>
      </c>
      <c r="H145" s="633" t="s">
        <v>4109</v>
      </c>
      <c r="I145" s="635">
        <v>0.01</v>
      </c>
      <c r="J145" s="635">
        <v>150</v>
      </c>
      <c r="K145" s="636">
        <v>1.5</v>
      </c>
    </row>
    <row r="146" spans="1:11" ht="14.4" customHeight="1" x14ac:dyDescent="0.3">
      <c r="A146" s="631" t="s">
        <v>532</v>
      </c>
      <c r="B146" s="632" t="s">
        <v>533</v>
      </c>
      <c r="C146" s="633" t="s">
        <v>545</v>
      </c>
      <c r="D146" s="634" t="s">
        <v>2764</v>
      </c>
      <c r="E146" s="633" t="s">
        <v>4235</v>
      </c>
      <c r="F146" s="634" t="s">
        <v>4236</v>
      </c>
      <c r="G146" s="633" t="s">
        <v>4112</v>
      </c>
      <c r="H146" s="633" t="s">
        <v>4113</v>
      </c>
      <c r="I146" s="635">
        <v>2</v>
      </c>
      <c r="J146" s="635">
        <v>50</v>
      </c>
      <c r="K146" s="636">
        <v>100</v>
      </c>
    </row>
    <row r="147" spans="1:11" ht="14.4" customHeight="1" x14ac:dyDescent="0.3">
      <c r="A147" s="631" t="s">
        <v>532</v>
      </c>
      <c r="B147" s="632" t="s">
        <v>533</v>
      </c>
      <c r="C147" s="633" t="s">
        <v>545</v>
      </c>
      <c r="D147" s="634" t="s">
        <v>2764</v>
      </c>
      <c r="E147" s="633" t="s">
        <v>4235</v>
      </c>
      <c r="F147" s="634" t="s">
        <v>4236</v>
      </c>
      <c r="G147" s="633" t="s">
        <v>4114</v>
      </c>
      <c r="H147" s="633" t="s">
        <v>4115</v>
      </c>
      <c r="I147" s="635">
        <v>2.4050000000000002</v>
      </c>
      <c r="J147" s="635">
        <v>100</v>
      </c>
      <c r="K147" s="636">
        <v>240.5</v>
      </c>
    </row>
    <row r="148" spans="1:11" ht="14.4" customHeight="1" x14ac:dyDescent="0.3">
      <c r="A148" s="631" t="s">
        <v>532</v>
      </c>
      <c r="B148" s="632" t="s">
        <v>533</v>
      </c>
      <c r="C148" s="633" t="s">
        <v>545</v>
      </c>
      <c r="D148" s="634" t="s">
        <v>2764</v>
      </c>
      <c r="E148" s="633" t="s">
        <v>4235</v>
      </c>
      <c r="F148" s="634" t="s">
        <v>4236</v>
      </c>
      <c r="G148" s="633" t="s">
        <v>4231</v>
      </c>
      <c r="H148" s="633" t="s">
        <v>4232</v>
      </c>
      <c r="I148" s="635">
        <v>126.72</v>
      </c>
      <c r="J148" s="635">
        <v>2</v>
      </c>
      <c r="K148" s="636">
        <v>253.44</v>
      </c>
    </row>
    <row r="149" spans="1:11" ht="14.4" customHeight="1" x14ac:dyDescent="0.3">
      <c r="A149" s="631" t="s">
        <v>532</v>
      </c>
      <c r="B149" s="632" t="s">
        <v>533</v>
      </c>
      <c r="C149" s="633" t="s">
        <v>545</v>
      </c>
      <c r="D149" s="634" t="s">
        <v>2764</v>
      </c>
      <c r="E149" s="633" t="s">
        <v>4235</v>
      </c>
      <c r="F149" s="634" t="s">
        <v>4236</v>
      </c>
      <c r="G149" s="633" t="s">
        <v>4138</v>
      </c>
      <c r="H149" s="633" t="s">
        <v>4139</v>
      </c>
      <c r="I149" s="635">
        <v>2.91</v>
      </c>
      <c r="J149" s="635">
        <v>50</v>
      </c>
      <c r="K149" s="636">
        <v>145.5</v>
      </c>
    </row>
    <row r="150" spans="1:11" ht="14.4" customHeight="1" x14ac:dyDescent="0.3">
      <c r="A150" s="631" t="s">
        <v>532</v>
      </c>
      <c r="B150" s="632" t="s">
        <v>533</v>
      </c>
      <c r="C150" s="633" t="s">
        <v>545</v>
      </c>
      <c r="D150" s="634" t="s">
        <v>2764</v>
      </c>
      <c r="E150" s="633" t="s">
        <v>4235</v>
      </c>
      <c r="F150" s="634" t="s">
        <v>4236</v>
      </c>
      <c r="G150" s="633" t="s">
        <v>4148</v>
      </c>
      <c r="H150" s="633" t="s">
        <v>4149</v>
      </c>
      <c r="I150" s="635">
        <v>21.24</v>
      </c>
      <c r="J150" s="635">
        <v>20</v>
      </c>
      <c r="K150" s="636">
        <v>424.8</v>
      </c>
    </row>
    <row r="151" spans="1:11" ht="14.4" customHeight="1" x14ac:dyDescent="0.3">
      <c r="A151" s="631" t="s">
        <v>532</v>
      </c>
      <c r="B151" s="632" t="s">
        <v>533</v>
      </c>
      <c r="C151" s="633" t="s">
        <v>545</v>
      </c>
      <c r="D151" s="634" t="s">
        <v>2764</v>
      </c>
      <c r="E151" s="633" t="s">
        <v>4239</v>
      </c>
      <c r="F151" s="634" t="s">
        <v>4240</v>
      </c>
      <c r="G151" s="633" t="s">
        <v>4182</v>
      </c>
      <c r="H151" s="633" t="s">
        <v>4183</v>
      </c>
      <c r="I151" s="635">
        <v>8.17</v>
      </c>
      <c r="J151" s="635">
        <v>100</v>
      </c>
      <c r="K151" s="636">
        <v>817</v>
      </c>
    </row>
    <row r="152" spans="1:11" ht="14.4" customHeight="1" thickBot="1" x14ac:dyDescent="0.35">
      <c r="A152" s="637" t="s">
        <v>532</v>
      </c>
      <c r="B152" s="638" t="s">
        <v>533</v>
      </c>
      <c r="C152" s="639" t="s">
        <v>545</v>
      </c>
      <c r="D152" s="640" t="s">
        <v>2764</v>
      </c>
      <c r="E152" s="639" t="s">
        <v>4241</v>
      </c>
      <c r="F152" s="640" t="s">
        <v>4242</v>
      </c>
      <c r="G152" s="639" t="s">
        <v>4195</v>
      </c>
      <c r="H152" s="639" t="s">
        <v>4196</v>
      </c>
      <c r="I152" s="641">
        <v>1.76</v>
      </c>
      <c r="J152" s="641">
        <v>100</v>
      </c>
      <c r="K152" s="642">
        <v>176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3" width="13.109375" hidden="1" customWidth="1"/>
    <col min="24" max="24" width="13.109375" customWidth="1"/>
    <col min="25" max="25" width="13.109375" hidden="1" customWidth="1"/>
    <col min="26" max="26" width="13.109375" customWidth="1"/>
    <col min="27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521" t="s">
        <v>131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  <c r="AB1" s="489"/>
      <c r="AC1" s="489"/>
      <c r="AD1" s="489"/>
      <c r="AE1" s="489"/>
      <c r="AF1" s="489"/>
      <c r="AG1" s="489"/>
    </row>
    <row r="2" spans="1:34" ht="15" thickBot="1" x14ac:dyDescent="0.35">
      <c r="A2" s="386" t="s">
        <v>321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  <c r="AF2" s="387"/>
      <c r="AG2" s="387"/>
    </row>
    <row r="3" spans="1:34" x14ac:dyDescent="0.3">
      <c r="A3" s="405" t="s">
        <v>274</v>
      </c>
      <c r="B3" s="522" t="s">
        <v>255</v>
      </c>
      <c r="C3" s="388">
        <v>0</v>
      </c>
      <c r="D3" s="389">
        <v>101</v>
      </c>
      <c r="E3" s="389">
        <v>102</v>
      </c>
      <c r="F3" s="408">
        <v>305</v>
      </c>
      <c r="G3" s="408">
        <v>306</v>
      </c>
      <c r="H3" s="408">
        <v>408</v>
      </c>
      <c r="I3" s="408">
        <v>409</v>
      </c>
      <c r="J3" s="408">
        <v>410</v>
      </c>
      <c r="K3" s="408">
        <v>415</v>
      </c>
      <c r="L3" s="408">
        <v>416</v>
      </c>
      <c r="M3" s="408">
        <v>418</v>
      </c>
      <c r="N3" s="408">
        <v>419</v>
      </c>
      <c r="O3" s="408">
        <v>420</v>
      </c>
      <c r="P3" s="408">
        <v>421</v>
      </c>
      <c r="Q3" s="408">
        <v>522</v>
      </c>
      <c r="R3" s="408">
        <v>523</v>
      </c>
      <c r="S3" s="408">
        <v>524</v>
      </c>
      <c r="T3" s="408">
        <v>525</v>
      </c>
      <c r="U3" s="408">
        <v>526</v>
      </c>
      <c r="V3" s="408">
        <v>527</v>
      </c>
      <c r="W3" s="408">
        <v>528</v>
      </c>
      <c r="X3" s="408">
        <v>629</v>
      </c>
      <c r="Y3" s="408">
        <v>630</v>
      </c>
      <c r="Z3" s="408">
        <v>636</v>
      </c>
      <c r="AA3" s="408">
        <v>637</v>
      </c>
      <c r="AB3" s="408">
        <v>640</v>
      </c>
      <c r="AC3" s="408">
        <v>642</v>
      </c>
      <c r="AD3" s="408">
        <v>743</v>
      </c>
      <c r="AE3" s="389">
        <v>745</v>
      </c>
      <c r="AF3" s="389">
        <v>746</v>
      </c>
      <c r="AG3" s="715">
        <v>930</v>
      </c>
      <c r="AH3" s="730"/>
    </row>
    <row r="4" spans="1:34" ht="36.6" outlineLevel="1" thickBot="1" x14ac:dyDescent="0.35">
      <c r="A4" s="406">
        <v>2014</v>
      </c>
      <c r="B4" s="523"/>
      <c r="C4" s="390" t="s">
        <v>256</v>
      </c>
      <c r="D4" s="391" t="s">
        <v>257</v>
      </c>
      <c r="E4" s="391" t="s">
        <v>258</v>
      </c>
      <c r="F4" s="409" t="s">
        <v>286</v>
      </c>
      <c r="G4" s="409" t="s">
        <v>287</v>
      </c>
      <c r="H4" s="409" t="s">
        <v>288</v>
      </c>
      <c r="I4" s="409" t="s">
        <v>289</v>
      </c>
      <c r="J4" s="409" t="s">
        <v>290</v>
      </c>
      <c r="K4" s="409" t="s">
        <v>291</v>
      </c>
      <c r="L4" s="409" t="s">
        <v>292</v>
      </c>
      <c r="M4" s="409" t="s">
        <v>293</v>
      </c>
      <c r="N4" s="409" t="s">
        <v>294</v>
      </c>
      <c r="O4" s="409" t="s">
        <v>295</v>
      </c>
      <c r="P4" s="409" t="s">
        <v>296</v>
      </c>
      <c r="Q4" s="409" t="s">
        <v>297</v>
      </c>
      <c r="R4" s="409" t="s">
        <v>298</v>
      </c>
      <c r="S4" s="409" t="s">
        <v>299</v>
      </c>
      <c r="T4" s="409" t="s">
        <v>300</v>
      </c>
      <c r="U4" s="409" t="s">
        <v>301</v>
      </c>
      <c r="V4" s="409" t="s">
        <v>302</v>
      </c>
      <c r="W4" s="409" t="s">
        <v>311</v>
      </c>
      <c r="X4" s="409" t="s">
        <v>303</v>
      </c>
      <c r="Y4" s="409" t="s">
        <v>312</v>
      </c>
      <c r="Z4" s="409" t="s">
        <v>304</v>
      </c>
      <c r="AA4" s="409" t="s">
        <v>305</v>
      </c>
      <c r="AB4" s="409" t="s">
        <v>306</v>
      </c>
      <c r="AC4" s="409" t="s">
        <v>307</v>
      </c>
      <c r="AD4" s="409" t="s">
        <v>308</v>
      </c>
      <c r="AE4" s="391" t="s">
        <v>309</v>
      </c>
      <c r="AF4" s="391" t="s">
        <v>310</v>
      </c>
      <c r="AG4" s="716" t="s">
        <v>276</v>
      </c>
      <c r="AH4" s="730"/>
    </row>
    <row r="5" spans="1:34" x14ac:dyDescent="0.3">
      <c r="A5" s="392" t="s">
        <v>259</v>
      </c>
      <c r="B5" s="428"/>
      <c r="C5" s="429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  <c r="W5" s="430"/>
      <c r="X5" s="430"/>
      <c r="Y5" s="430"/>
      <c r="Z5" s="430"/>
      <c r="AA5" s="430"/>
      <c r="AB5" s="430"/>
      <c r="AC5" s="430"/>
      <c r="AD5" s="430"/>
      <c r="AE5" s="430"/>
      <c r="AF5" s="430"/>
      <c r="AG5" s="717"/>
      <c r="AH5" s="730"/>
    </row>
    <row r="6" spans="1:34" ht="15" collapsed="1" thickBot="1" x14ac:dyDescent="0.35">
      <c r="A6" s="393" t="s">
        <v>94</v>
      </c>
      <c r="B6" s="431">
        <f xml:space="preserve">
TRUNC(IF($A$4&lt;=12,SUMIFS('ON Data'!F:F,'ON Data'!$D:$D,$A$4,'ON Data'!$E:$E,1),SUMIFS('ON Data'!F:F,'ON Data'!$E:$E,1)/'ON Data'!$D$3),1)</f>
        <v>44.2</v>
      </c>
      <c r="C6" s="432">
        <f xml:space="preserve">
TRUNC(IF($A$4&lt;=12,SUMIFS('ON Data'!G:G,'ON Data'!$D:$D,$A$4,'ON Data'!$E:$E,1),SUMIFS('ON Data'!G:G,'ON Data'!$E:$E,1)/'ON Data'!$D$3),1)</f>
        <v>0</v>
      </c>
      <c r="D6" s="433">
        <f xml:space="preserve">
TRUNC(IF($A$4&lt;=12,SUMIFS('ON Data'!H:H,'ON Data'!$D:$D,$A$4,'ON Data'!$E:$E,1),SUMIFS('ON Data'!H:H,'ON Data'!$E:$E,1)/'ON Data'!$D$3),1)</f>
        <v>7</v>
      </c>
      <c r="E6" s="433">
        <f xml:space="preserve">
TRUNC(IF($A$4&lt;=12,SUMIFS('ON Data'!I:I,'ON Data'!$D:$D,$A$4,'ON Data'!$E:$E,1),SUMIFS('ON Data'!I:I,'ON Data'!$E:$E,1)/'ON Data'!$D$3),1)</f>
        <v>0</v>
      </c>
      <c r="F6" s="433">
        <f xml:space="preserve">
TRUNC(IF($A$4&lt;=12,SUMIFS('ON Data'!K:K,'ON Data'!$D:$D,$A$4,'ON Data'!$E:$E,1),SUMIFS('ON Data'!K:K,'ON Data'!$E:$E,1)/'ON Data'!$D$3),1)</f>
        <v>18.2</v>
      </c>
      <c r="G6" s="433">
        <f xml:space="preserve">
TRUNC(IF($A$4&lt;=12,SUMIFS('ON Data'!L:L,'ON Data'!$D:$D,$A$4,'ON Data'!$E:$E,1),SUMIFS('ON Data'!L:L,'ON Data'!$E:$E,1)/'ON Data'!$D$3),1)</f>
        <v>0</v>
      </c>
      <c r="H6" s="433">
        <f xml:space="preserve">
TRUNC(IF($A$4&lt;=12,SUMIFS('ON Data'!M:M,'ON Data'!$D:$D,$A$4,'ON Data'!$E:$E,1),SUMIFS('ON Data'!M:M,'ON Data'!$E:$E,1)/'ON Data'!$D$3),1)</f>
        <v>0</v>
      </c>
      <c r="I6" s="433">
        <f xml:space="preserve">
TRUNC(IF($A$4&lt;=12,SUMIFS('ON Data'!N:N,'ON Data'!$D:$D,$A$4,'ON Data'!$E:$E,1),SUMIFS('ON Data'!N:N,'ON Data'!$E:$E,1)/'ON Data'!$D$3),1)</f>
        <v>0</v>
      </c>
      <c r="J6" s="433">
        <f xml:space="preserve">
TRUNC(IF($A$4&lt;=12,SUMIFS('ON Data'!O:O,'ON Data'!$D:$D,$A$4,'ON Data'!$E:$E,1),SUMIFS('ON Data'!O:O,'ON Data'!$E:$E,1)/'ON Data'!$D$3),1)</f>
        <v>0</v>
      </c>
      <c r="K6" s="433">
        <f xml:space="preserve">
TRUNC(IF($A$4&lt;=12,SUMIFS('ON Data'!P:P,'ON Data'!$D:$D,$A$4,'ON Data'!$E:$E,1),SUMIFS('ON Data'!P:P,'ON Data'!$E:$E,1)/'ON Data'!$D$3),1)</f>
        <v>0</v>
      </c>
      <c r="L6" s="433">
        <f xml:space="preserve">
TRUNC(IF($A$4&lt;=12,SUMIFS('ON Data'!Q:Q,'ON Data'!$D:$D,$A$4,'ON Data'!$E:$E,1),SUMIFS('ON Data'!Q:Q,'ON Data'!$E:$E,1)/'ON Data'!$D$3),1)</f>
        <v>0</v>
      </c>
      <c r="M6" s="433">
        <f xml:space="preserve">
TRUNC(IF($A$4&lt;=12,SUMIFS('ON Data'!R:R,'ON Data'!$D:$D,$A$4,'ON Data'!$E:$E,1),SUMIFS('ON Data'!R:R,'ON Data'!$E:$E,1)/'ON Data'!$D$3),1)</f>
        <v>0</v>
      </c>
      <c r="N6" s="433">
        <f xml:space="preserve">
TRUNC(IF($A$4&lt;=12,SUMIFS('ON Data'!S:S,'ON Data'!$D:$D,$A$4,'ON Data'!$E:$E,1),SUMIFS('ON Data'!S:S,'ON Data'!$E:$E,1)/'ON Data'!$D$3),1)</f>
        <v>0</v>
      </c>
      <c r="O6" s="433">
        <f xml:space="preserve">
TRUNC(IF($A$4&lt;=12,SUMIFS('ON Data'!T:T,'ON Data'!$D:$D,$A$4,'ON Data'!$E:$E,1),SUMIFS('ON Data'!T:T,'ON Data'!$E:$E,1)/'ON Data'!$D$3),1)</f>
        <v>0</v>
      </c>
      <c r="P6" s="433">
        <f xml:space="preserve">
TRUNC(IF($A$4&lt;=12,SUMIFS('ON Data'!U:U,'ON Data'!$D:$D,$A$4,'ON Data'!$E:$E,1),SUMIFS('ON Data'!U:U,'ON Data'!$E:$E,1)/'ON Data'!$D$3),1)</f>
        <v>0</v>
      </c>
      <c r="Q6" s="433">
        <f xml:space="preserve">
TRUNC(IF($A$4&lt;=12,SUMIFS('ON Data'!V:V,'ON Data'!$D:$D,$A$4,'ON Data'!$E:$E,1),SUMIFS('ON Data'!V:V,'ON Data'!$E:$E,1)/'ON Data'!$D$3),1)</f>
        <v>0</v>
      </c>
      <c r="R6" s="433">
        <f xml:space="preserve">
TRUNC(IF($A$4&lt;=12,SUMIFS('ON Data'!W:W,'ON Data'!$D:$D,$A$4,'ON Data'!$E:$E,1),SUMIFS('ON Data'!W:W,'ON Data'!$E:$E,1)/'ON Data'!$D$3),1)</f>
        <v>0</v>
      </c>
      <c r="S6" s="433">
        <f xml:space="preserve">
TRUNC(IF($A$4&lt;=12,SUMIFS('ON Data'!X:X,'ON Data'!$D:$D,$A$4,'ON Data'!$E:$E,1),SUMIFS('ON Data'!X:X,'ON Data'!$E:$E,1)/'ON Data'!$D$3),1)</f>
        <v>0</v>
      </c>
      <c r="T6" s="433">
        <f xml:space="preserve">
TRUNC(IF($A$4&lt;=12,SUMIFS('ON Data'!Y:Y,'ON Data'!$D:$D,$A$4,'ON Data'!$E:$E,1),SUMIFS('ON Data'!Y:Y,'ON Data'!$E:$E,1)/'ON Data'!$D$3),1)</f>
        <v>0</v>
      </c>
      <c r="U6" s="433">
        <f xml:space="preserve">
TRUNC(IF($A$4&lt;=12,SUMIFS('ON Data'!Z:Z,'ON Data'!$D:$D,$A$4,'ON Data'!$E:$E,1),SUMIFS('ON Data'!Z:Z,'ON Data'!$E:$E,1)/'ON Data'!$D$3),1)</f>
        <v>0</v>
      </c>
      <c r="V6" s="433">
        <f xml:space="preserve">
TRUNC(IF($A$4&lt;=12,SUMIFS('ON Data'!AA:AA,'ON Data'!$D:$D,$A$4,'ON Data'!$E:$E,1),SUMIFS('ON Data'!AA:AA,'ON Data'!$E:$E,1)/'ON Data'!$D$3),1)</f>
        <v>0</v>
      </c>
      <c r="W6" s="433">
        <f xml:space="preserve">
TRUNC(IF($A$4&lt;=12,SUMIFS('ON Data'!AB:AB,'ON Data'!$D:$D,$A$4,'ON Data'!$E:$E,1),SUMIFS('ON Data'!AB:AB,'ON Data'!$E:$E,1)/'ON Data'!$D$3),1)</f>
        <v>0</v>
      </c>
      <c r="X6" s="433">
        <f xml:space="preserve">
TRUNC(IF($A$4&lt;=12,SUMIFS('ON Data'!AC:AC,'ON Data'!$D:$D,$A$4,'ON Data'!$E:$E,1),SUMIFS('ON Data'!AC:AC,'ON Data'!$E:$E,1)/'ON Data'!$D$3),1)</f>
        <v>1.4</v>
      </c>
      <c r="Y6" s="433">
        <f xml:space="preserve">
TRUNC(IF($A$4&lt;=12,SUMIFS('ON Data'!AD:AD,'ON Data'!$D:$D,$A$4,'ON Data'!$E:$E,1),SUMIFS('ON Data'!AD:AD,'ON Data'!$E:$E,1)/'ON Data'!$D$3),1)</f>
        <v>0</v>
      </c>
      <c r="Z6" s="433">
        <f xml:space="preserve">
TRUNC(IF($A$4&lt;=12,SUMIFS('ON Data'!AE:AE,'ON Data'!$D:$D,$A$4,'ON Data'!$E:$E,1),SUMIFS('ON Data'!AE:AE,'ON Data'!$E:$E,1)/'ON Data'!$D$3),1)</f>
        <v>8</v>
      </c>
      <c r="AA6" s="433">
        <f xml:space="preserve">
TRUNC(IF($A$4&lt;=12,SUMIFS('ON Data'!AF:AF,'ON Data'!$D:$D,$A$4,'ON Data'!$E:$E,1),SUMIFS('ON Data'!AF:AF,'ON Data'!$E:$E,1)/'ON Data'!$D$3),1)</f>
        <v>0</v>
      </c>
      <c r="AB6" s="433">
        <f xml:space="preserve">
TRUNC(IF($A$4&lt;=12,SUMIFS('ON Data'!AG:AG,'ON Data'!$D:$D,$A$4,'ON Data'!$E:$E,1),SUMIFS('ON Data'!AG:AG,'ON Data'!$E:$E,1)/'ON Data'!$D$3),1)</f>
        <v>0</v>
      </c>
      <c r="AC6" s="433">
        <f xml:space="preserve">
TRUNC(IF($A$4&lt;=12,SUMIFS('ON Data'!AH:AH,'ON Data'!$D:$D,$A$4,'ON Data'!$E:$E,1),SUMIFS('ON Data'!AH:AH,'ON Data'!$E:$E,1)/'ON Data'!$D$3),1)</f>
        <v>7.6</v>
      </c>
      <c r="AD6" s="433">
        <f xml:space="preserve">
TRUNC(IF($A$4&lt;=12,SUMIFS('ON Data'!AI:AI,'ON Data'!$D:$D,$A$4,'ON Data'!$E:$E,1),SUMIFS('ON Data'!AI:AI,'ON Data'!$E:$E,1)/'ON Data'!$D$3),1)</f>
        <v>0</v>
      </c>
      <c r="AE6" s="433">
        <f xml:space="preserve">
TRUNC(IF($A$4&lt;=12,SUMIFS('ON Data'!AJ:AJ,'ON Data'!$D:$D,$A$4,'ON Data'!$E:$E,1),SUMIFS('ON Data'!AJ:AJ,'ON Data'!$E:$E,1)/'ON Data'!$D$3),1)</f>
        <v>0</v>
      </c>
      <c r="AF6" s="433">
        <f xml:space="preserve">
TRUNC(IF($A$4&lt;=12,SUMIFS('ON Data'!AK:AK,'ON Data'!$D:$D,$A$4,'ON Data'!$E:$E,1),SUMIFS('ON Data'!AK:AK,'ON Data'!$E:$E,1)/'ON Data'!$D$3),1)</f>
        <v>0</v>
      </c>
      <c r="AG6" s="718">
        <f xml:space="preserve">
TRUNC(IF($A$4&lt;=12,SUMIFS('ON Data'!AM:AM,'ON Data'!$D:$D,$A$4,'ON Data'!$E:$E,1),SUMIFS('ON Data'!AM:AM,'ON Data'!$E:$E,1)/'ON Data'!$D$3),1)</f>
        <v>2</v>
      </c>
      <c r="AH6" s="730"/>
    </row>
    <row r="7" spans="1:34" ht="15" hidden="1" outlineLevel="1" thickBot="1" x14ac:dyDescent="0.35">
      <c r="A7" s="393" t="s">
        <v>132</v>
      </c>
      <c r="B7" s="431"/>
      <c r="C7" s="434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3"/>
      <c r="AE7" s="433"/>
      <c r="AF7" s="433"/>
      <c r="AG7" s="718"/>
      <c r="AH7" s="730"/>
    </row>
    <row r="8" spans="1:34" ht="15" hidden="1" outlineLevel="1" thickBot="1" x14ac:dyDescent="0.35">
      <c r="A8" s="393" t="s">
        <v>96</v>
      </c>
      <c r="B8" s="431"/>
      <c r="C8" s="434"/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433"/>
      <c r="AE8" s="433"/>
      <c r="AF8" s="433"/>
      <c r="AG8" s="718"/>
      <c r="AH8" s="730"/>
    </row>
    <row r="9" spans="1:34" ht="15" hidden="1" outlineLevel="1" thickBot="1" x14ac:dyDescent="0.35">
      <c r="A9" s="394" t="s">
        <v>69</v>
      </c>
      <c r="B9" s="435"/>
      <c r="C9" s="436"/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  <c r="O9" s="437"/>
      <c r="P9" s="437"/>
      <c r="Q9" s="437"/>
      <c r="R9" s="437"/>
      <c r="S9" s="437"/>
      <c r="T9" s="437"/>
      <c r="U9" s="437"/>
      <c r="V9" s="437"/>
      <c r="W9" s="437"/>
      <c r="X9" s="437"/>
      <c r="Y9" s="437"/>
      <c r="Z9" s="437"/>
      <c r="AA9" s="437"/>
      <c r="AB9" s="437"/>
      <c r="AC9" s="437"/>
      <c r="AD9" s="437"/>
      <c r="AE9" s="437"/>
      <c r="AF9" s="437"/>
      <c r="AG9" s="719"/>
      <c r="AH9" s="730"/>
    </row>
    <row r="10" spans="1:34" x14ac:dyDescent="0.3">
      <c r="A10" s="395" t="s">
        <v>260</v>
      </c>
      <c r="B10" s="410"/>
      <c r="C10" s="411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2"/>
      <c r="AA10" s="412"/>
      <c r="AB10" s="412"/>
      <c r="AC10" s="412"/>
      <c r="AD10" s="412"/>
      <c r="AE10" s="412"/>
      <c r="AF10" s="412"/>
      <c r="AG10" s="720"/>
      <c r="AH10" s="730"/>
    </row>
    <row r="11" spans="1:34" x14ac:dyDescent="0.3">
      <c r="A11" s="396" t="s">
        <v>261</v>
      </c>
      <c r="B11" s="413">
        <f xml:space="preserve">
IF($A$4&lt;=12,SUMIFS('ON Data'!F:F,'ON Data'!$D:$D,$A$4,'ON Data'!$E:$E,2),SUMIFS('ON Data'!F:F,'ON Data'!$E:$E,2))</f>
        <v>32332.25</v>
      </c>
      <c r="C11" s="414">
        <f xml:space="preserve">
IF($A$4&lt;=12,SUMIFS('ON Data'!G:G,'ON Data'!$D:$D,$A$4,'ON Data'!$E:$E,2),SUMIFS('ON Data'!G:G,'ON Data'!$E:$E,2))</f>
        <v>0</v>
      </c>
      <c r="D11" s="415">
        <f xml:space="preserve">
IF($A$4&lt;=12,SUMIFS('ON Data'!H:H,'ON Data'!$D:$D,$A$4,'ON Data'!$E:$E,2),SUMIFS('ON Data'!H:H,'ON Data'!$E:$E,2))</f>
        <v>5668</v>
      </c>
      <c r="E11" s="415">
        <f xml:space="preserve">
IF($A$4&lt;=12,SUMIFS('ON Data'!I:I,'ON Data'!$D:$D,$A$4,'ON Data'!$E:$E,2),SUMIFS('ON Data'!I:I,'ON Data'!$E:$E,2))</f>
        <v>0</v>
      </c>
      <c r="F11" s="415">
        <f xml:space="preserve">
IF($A$4&lt;=12,SUMIFS('ON Data'!K:K,'ON Data'!$D:$D,$A$4,'ON Data'!$E:$E,2),SUMIFS('ON Data'!K:K,'ON Data'!$E:$E,2))</f>
        <v>11866.75</v>
      </c>
      <c r="G11" s="415">
        <f xml:space="preserve">
IF($A$4&lt;=12,SUMIFS('ON Data'!L:L,'ON Data'!$D:$D,$A$4,'ON Data'!$E:$E,2),SUMIFS('ON Data'!L:L,'ON Data'!$E:$E,2))</f>
        <v>0</v>
      </c>
      <c r="H11" s="415">
        <f xml:space="preserve">
IF($A$4&lt;=12,SUMIFS('ON Data'!M:M,'ON Data'!$D:$D,$A$4,'ON Data'!$E:$E,2),SUMIFS('ON Data'!M:M,'ON Data'!$E:$E,2))</f>
        <v>0</v>
      </c>
      <c r="I11" s="415">
        <f xml:space="preserve">
IF($A$4&lt;=12,SUMIFS('ON Data'!N:N,'ON Data'!$D:$D,$A$4,'ON Data'!$E:$E,2),SUMIFS('ON Data'!N:N,'ON Data'!$E:$E,2))</f>
        <v>0</v>
      </c>
      <c r="J11" s="415">
        <f xml:space="preserve">
IF($A$4&lt;=12,SUMIFS('ON Data'!O:O,'ON Data'!$D:$D,$A$4,'ON Data'!$E:$E,2),SUMIFS('ON Data'!O:O,'ON Data'!$E:$E,2))</f>
        <v>0</v>
      </c>
      <c r="K11" s="415">
        <f xml:space="preserve">
IF($A$4&lt;=12,SUMIFS('ON Data'!P:P,'ON Data'!$D:$D,$A$4,'ON Data'!$E:$E,2),SUMIFS('ON Data'!P:P,'ON Data'!$E:$E,2))</f>
        <v>0</v>
      </c>
      <c r="L11" s="415">
        <f xml:space="preserve">
IF($A$4&lt;=12,SUMIFS('ON Data'!Q:Q,'ON Data'!$D:$D,$A$4,'ON Data'!$E:$E,2),SUMIFS('ON Data'!Q:Q,'ON Data'!$E:$E,2))</f>
        <v>0</v>
      </c>
      <c r="M11" s="415">
        <f xml:space="preserve">
IF($A$4&lt;=12,SUMIFS('ON Data'!R:R,'ON Data'!$D:$D,$A$4,'ON Data'!$E:$E,2),SUMIFS('ON Data'!R:R,'ON Data'!$E:$E,2))</f>
        <v>0</v>
      </c>
      <c r="N11" s="415">
        <f xml:space="preserve">
IF($A$4&lt;=12,SUMIFS('ON Data'!S:S,'ON Data'!$D:$D,$A$4,'ON Data'!$E:$E,2),SUMIFS('ON Data'!S:S,'ON Data'!$E:$E,2))</f>
        <v>0</v>
      </c>
      <c r="O11" s="415">
        <f xml:space="preserve">
IF($A$4&lt;=12,SUMIFS('ON Data'!T:T,'ON Data'!$D:$D,$A$4,'ON Data'!$E:$E,2),SUMIFS('ON Data'!T:T,'ON Data'!$E:$E,2))</f>
        <v>0</v>
      </c>
      <c r="P11" s="415">
        <f xml:space="preserve">
IF($A$4&lt;=12,SUMIFS('ON Data'!U:U,'ON Data'!$D:$D,$A$4,'ON Data'!$E:$E,2),SUMIFS('ON Data'!U:U,'ON Data'!$E:$E,2))</f>
        <v>0</v>
      </c>
      <c r="Q11" s="415">
        <f xml:space="preserve">
IF($A$4&lt;=12,SUMIFS('ON Data'!V:V,'ON Data'!$D:$D,$A$4,'ON Data'!$E:$E,2),SUMIFS('ON Data'!V:V,'ON Data'!$E:$E,2))</f>
        <v>0</v>
      </c>
      <c r="R11" s="415">
        <f xml:space="preserve">
IF($A$4&lt;=12,SUMIFS('ON Data'!W:W,'ON Data'!$D:$D,$A$4,'ON Data'!$E:$E,2),SUMIFS('ON Data'!W:W,'ON Data'!$E:$E,2))</f>
        <v>0</v>
      </c>
      <c r="S11" s="415">
        <f xml:space="preserve">
IF($A$4&lt;=12,SUMIFS('ON Data'!X:X,'ON Data'!$D:$D,$A$4,'ON Data'!$E:$E,2),SUMIFS('ON Data'!X:X,'ON Data'!$E:$E,2))</f>
        <v>0</v>
      </c>
      <c r="T11" s="415">
        <f xml:space="preserve">
IF($A$4&lt;=12,SUMIFS('ON Data'!Y:Y,'ON Data'!$D:$D,$A$4,'ON Data'!$E:$E,2),SUMIFS('ON Data'!Y:Y,'ON Data'!$E:$E,2))</f>
        <v>0</v>
      </c>
      <c r="U11" s="415">
        <f xml:space="preserve">
IF($A$4&lt;=12,SUMIFS('ON Data'!Z:Z,'ON Data'!$D:$D,$A$4,'ON Data'!$E:$E,2),SUMIFS('ON Data'!Z:Z,'ON Data'!$E:$E,2))</f>
        <v>0</v>
      </c>
      <c r="V11" s="415">
        <f xml:space="preserve">
IF($A$4&lt;=12,SUMIFS('ON Data'!AA:AA,'ON Data'!$D:$D,$A$4,'ON Data'!$E:$E,2),SUMIFS('ON Data'!AA:AA,'ON Data'!$E:$E,2))</f>
        <v>0</v>
      </c>
      <c r="W11" s="415">
        <f xml:space="preserve">
IF($A$4&lt;=12,SUMIFS('ON Data'!AB:AB,'ON Data'!$D:$D,$A$4,'ON Data'!$E:$E,2),SUMIFS('ON Data'!AB:AB,'ON Data'!$E:$E,2))</f>
        <v>0</v>
      </c>
      <c r="X11" s="415">
        <f xml:space="preserve">
IF($A$4&lt;=12,SUMIFS('ON Data'!AC:AC,'ON Data'!$D:$D,$A$4,'ON Data'!$E:$E,2),SUMIFS('ON Data'!AC:AC,'ON Data'!$E:$E,2))</f>
        <v>1065</v>
      </c>
      <c r="Y11" s="415">
        <f xml:space="preserve">
IF($A$4&lt;=12,SUMIFS('ON Data'!AD:AD,'ON Data'!$D:$D,$A$4,'ON Data'!$E:$E,2),SUMIFS('ON Data'!AD:AD,'ON Data'!$E:$E,2))</f>
        <v>0</v>
      </c>
      <c r="Z11" s="415">
        <f xml:space="preserve">
IF($A$4&lt;=12,SUMIFS('ON Data'!AE:AE,'ON Data'!$D:$D,$A$4,'ON Data'!$E:$E,2),SUMIFS('ON Data'!AE:AE,'ON Data'!$E:$E,2))</f>
        <v>6217.5</v>
      </c>
      <c r="AA11" s="415">
        <f xml:space="preserve">
IF($A$4&lt;=12,SUMIFS('ON Data'!AF:AF,'ON Data'!$D:$D,$A$4,'ON Data'!$E:$E,2),SUMIFS('ON Data'!AF:AF,'ON Data'!$E:$E,2))</f>
        <v>0</v>
      </c>
      <c r="AB11" s="415">
        <f xml:space="preserve">
IF($A$4&lt;=12,SUMIFS('ON Data'!AG:AG,'ON Data'!$D:$D,$A$4,'ON Data'!$E:$E,2),SUMIFS('ON Data'!AG:AG,'ON Data'!$E:$E,2))</f>
        <v>0</v>
      </c>
      <c r="AC11" s="415">
        <f xml:space="preserve">
IF($A$4&lt;=12,SUMIFS('ON Data'!AH:AH,'ON Data'!$D:$D,$A$4,'ON Data'!$E:$E,2),SUMIFS('ON Data'!AH:AH,'ON Data'!$E:$E,2))</f>
        <v>5851</v>
      </c>
      <c r="AD11" s="415">
        <f xml:space="preserve">
IF($A$4&lt;=12,SUMIFS('ON Data'!AI:AI,'ON Data'!$D:$D,$A$4,'ON Data'!$E:$E,2),SUMIFS('ON Data'!AI:AI,'ON Data'!$E:$E,2))</f>
        <v>0</v>
      </c>
      <c r="AE11" s="415">
        <f xml:space="preserve">
IF($A$4&lt;=12,SUMIFS('ON Data'!AJ:AJ,'ON Data'!$D:$D,$A$4,'ON Data'!$E:$E,2),SUMIFS('ON Data'!AJ:AJ,'ON Data'!$E:$E,2))</f>
        <v>0</v>
      </c>
      <c r="AF11" s="415">
        <f xml:space="preserve">
IF($A$4&lt;=12,SUMIFS('ON Data'!AK:AK,'ON Data'!$D:$D,$A$4,'ON Data'!$E:$E,2),SUMIFS('ON Data'!AK:AK,'ON Data'!$E:$E,2))</f>
        <v>0</v>
      </c>
      <c r="AG11" s="721">
        <f xml:space="preserve">
IF($A$4&lt;=12,SUMIFS('ON Data'!AM:AM,'ON Data'!$D:$D,$A$4,'ON Data'!$E:$E,2),SUMIFS('ON Data'!AM:AM,'ON Data'!$E:$E,2))</f>
        <v>1664</v>
      </c>
      <c r="AH11" s="730"/>
    </row>
    <row r="12" spans="1:34" x14ac:dyDescent="0.3">
      <c r="A12" s="396" t="s">
        <v>262</v>
      </c>
      <c r="B12" s="413">
        <f xml:space="preserve">
IF($A$4&lt;=12,SUMIFS('ON Data'!F:F,'ON Data'!$D:$D,$A$4,'ON Data'!$E:$E,3),SUMIFS('ON Data'!F:F,'ON Data'!$E:$E,3))</f>
        <v>60</v>
      </c>
      <c r="C12" s="414">
        <f xml:space="preserve">
IF($A$4&lt;=12,SUMIFS('ON Data'!G:G,'ON Data'!$D:$D,$A$4,'ON Data'!$E:$E,3),SUMIFS('ON Data'!G:G,'ON Data'!$E:$E,3))</f>
        <v>0</v>
      </c>
      <c r="D12" s="415">
        <f xml:space="preserve">
IF($A$4&lt;=12,SUMIFS('ON Data'!H:H,'ON Data'!$D:$D,$A$4,'ON Data'!$E:$E,3),SUMIFS('ON Data'!H:H,'ON Data'!$E:$E,3))</f>
        <v>0</v>
      </c>
      <c r="E12" s="415">
        <f xml:space="preserve">
IF($A$4&lt;=12,SUMIFS('ON Data'!I:I,'ON Data'!$D:$D,$A$4,'ON Data'!$E:$E,3),SUMIFS('ON Data'!I:I,'ON Data'!$E:$E,3))</f>
        <v>0</v>
      </c>
      <c r="F12" s="415">
        <f xml:space="preserve">
IF($A$4&lt;=12,SUMIFS('ON Data'!K:K,'ON Data'!$D:$D,$A$4,'ON Data'!$E:$E,3),SUMIFS('ON Data'!K:K,'ON Data'!$E:$E,3))</f>
        <v>60</v>
      </c>
      <c r="G12" s="415">
        <f xml:space="preserve">
IF($A$4&lt;=12,SUMIFS('ON Data'!L:L,'ON Data'!$D:$D,$A$4,'ON Data'!$E:$E,3),SUMIFS('ON Data'!L:L,'ON Data'!$E:$E,3))</f>
        <v>0</v>
      </c>
      <c r="H12" s="415">
        <f xml:space="preserve">
IF($A$4&lt;=12,SUMIFS('ON Data'!M:M,'ON Data'!$D:$D,$A$4,'ON Data'!$E:$E,3),SUMIFS('ON Data'!M:M,'ON Data'!$E:$E,3))</f>
        <v>0</v>
      </c>
      <c r="I12" s="415">
        <f xml:space="preserve">
IF($A$4&lt;=12,SUMIFS('ON Data'!N:N,'ON Data'!$D:$D,$A$4,'ON Data'!$E:$E,3),SUMIFS('ON Data'!N:N,'ON Data'!$E:$E,3))</f>
        <v>0</v>
      </c>
      <c r="J12" s="415">
        <f xml:space="preserve">
IF($A$4&lt;=12,SUMIFS('ON Data'!O:O,'ON Data'!$D:$D,$A$4,'ON Data'!$E:$E,3),SUMIFS('ON Data'!O:O,'ON Data'!$E:$E,3))</f>
        <v>0</v>
      </c>
      <c r="K12" s="415">
        <f xml:space="preserve">
IF($A$4&lt;=12,SUMIFS('ON Data'!P:P,'ON Data'!$D:$D,$A$4,'ON Data'!$E:$E,3),SUMIFS('ON Data'!P:P,'ON Data'!$E:$E,3))</f>
        <v>0</v>
      </c>
      <c r="L12" s="415">
        <f xml:space="preserve">
IF($A$4&lt;=12,SUMIFS('ON Data'!Q:Q,'ON Data'!$D:$D,$A$4,'ON Data'!$E:$E,3),SUMIFS('ON Data'!Q:Q,'ON Data'!$E:$E,3))</f>
        <v>0</v>
      </c>
      <c r="M12" s="415">
        <f xml:space="preserve">
IF($A$4&lt;=12,SUMIFS('ON Data'!R:R,'ON Data'!$D:$D,$A$4,'ON Data'!$E:$E,3),SUMIFS('ON Data'!R:R,'ON Data'!$E:$E,3))</f>
        <v>0</v>
      </c>
      <c r="N12" s="415">
        <f xml:space="preserve">
IF($A$4&lt;=12,SUMIFS('ON Data'!S:S,'ON Data'!$D:$D,$A$4,'ON Data'!$E:$E,3),SUMIFS('ON Data'!S:S,'ON Data'!$E:$E,3))</f>
        <v>0</v>
      </c>
      <c r="O12" s="415">
        <f xml:space="preserve">
IF($A$4&lt;=12,SUMIFS('ON Data'!T:T,'ON Data'!$D:$D,$A$4,'ON Data'!$E:$E,3),SUMIFS('ON Data'!T:T,'ON Data'!$E:$E,3))</f>
        <v>0</v>
      </c>
      <c r="P12" s="415">
        <f xml:space="preserve">
IF($A$4&lt;=12,SUMIFS('ON Data'!U:U,'ON Data'!$D:$D,$A$4,'ON Data'!$E:$E,3),SUMIFS('ON Data'!U:U,'ON Data'!$E:$E,3))</f>
        <v>0</v>
      </c>
      <c r="Q12" s="415">
        <f xml:space="preserve">
IF($A$4&lt;=12,SUMIFS('ON Data'!V:V,'ON Data'!$D:$D,$A$4,'ON Data'!$E:$E,3),SUMIFS('ON Data'!V:V,'ON Data'!$E:$E,3))</f>
        <v>0</v>
      </c>
      <c r="R12" s="415">
        <f xml:space="preserve">
IF($A$4&lt;=12,SUMIFS('ON Data'!W:W,'ON Data'!$D:$D,$A$4,'ON Data'!$E:$E,3),SUMIFS('ON Data'!W:W,'ON Data'!$E:$E,3))</f>
        <v>0</v>
      </c>
      <c r="S12" s="415">
        <f xml:space="preserve">
IF($A$4&lt;=12,SUMIFS('ON Data'!X:X,'ON Data'!$D:$D,$A$4,'ON Data'!$E:$E,3),SUMIFS('ON Data'!X:X,'ON Data'!$E:$E,3))</f>
        <v>0</v>
      </c>
      <c r="T12" s="415">
        <f xml:space="preserve">
IF($A$4&lt;=12,SUMIFS('ON Data'!Y:Y,'ON Data'!$D:$D,$A$4,'ON Data'!$E:$E,3),SUMIFS('ON Data'!Y:Y,'ON Data'!$E:$E,3))</f>
        <v>0</v>
      </c>
      <c r="U12" s="415">
        <f xml:space="preserve">
IF($A$4&lt;=12,SUMIFS('ON Data'!Z:Z,'ON Data'!$D:$D,$A$4,'ON Data'!$E:$E,3),SUMIFS('ON Data'!Z:Z,'ON Data'!$E:$E,3))</f>
        <v>0</v>
      </c>
      <c r="V12" s="415">
        <f xml:space="preserve">
IF($A$4&lt;=12,SUMIFS('ON Data'!AA:AA,'ON Data'!$D:$D,$A$4,'ON Data'!$E:$E,3),SUMIFS('ON Data'!AA:AA,'ON Data'!$E:$E,3))</f>
        <v>0</v>
      </c>
      <c r="W12" s="415">
        <f xml:space="preserve">
IF($A$4&lt;=12,SUMIFS('ON Data'!AB:AB,'ON Data'!$D:$D,$A$4,'ON Data'!$E:$E,3),SUMIFS('ON Data'!AB:AB,'ON Data'!$E:$E,3))</f>
        <v>0</v>
      </c>
      <c r="X12" s="415">
        <f xml:space="preserve">
IF($A$4&lt;=12,SUMIFS('ON Data'!AC:AC,'ON Data'!$D:$D,$A$4,'ON Data'!$E:$E,3),SUMIFS('ON Data'!AC:AC,'ON Data'!$E:$E,3))</f>
        <v>0</v>
      </c>
      <c r="Y12" s="415">
        <f xml:space="preserve">
IF($A$4&lt;=12,SUMIFS('ON Data'!AD:AD,'ON Data'!$D:$D,$A$4,'ON Data'!$E:$E,3),SUMIFS('ON Data'!AD:AD,'ON Data'!$E:$E,3))</f>
        <v>0</v>
      </c>
      <c r="Z12" s="415">
        <f xml:space="preserve">
IF($A$4&lt;=12,SUMIFS('ON Data'!AE:AE,'ON Data'!$D:$D,$A$4,'ON Data'!$E:$E,3),SUMIFS('ON Data'!AE:AE,'ON Data'!$E:$E,3))</f>
        <v>0</v>
      </c>
      <c r="AA12" s="415">
        <f xml:space="preserve">
IF($A$4&lt;=12,SUMIFS('ON Data'!AF:AF,'ON Data'!$D:$D,$A$4,'ON Data'!$E:$E,3),SUMIFS('ON Data'!AF:AF,'ON Data'!$E:$E,3))</f>
        <v>0</v>
      </c>
      <c r="AB12" s="415">
        <f xml:space="preserve">
IF($A$4&lt;=12,SUMIFS('ON Data'!AG:AG,'ON Data'!$D:$D,$A$4,'ON Data'!$E:$E,3),SUMIFS('ON Data'!AG:AG,'ON Data'!$E:$E,3))</f>
        <v>0</v>
      </c>
      <c r="AC12" s="415">
        <f xml:space="preserve">
IF($A$4&lt;=12,SUMIFS('ON Data'!AH:AH,'ON Data'!$D:$D,$A$4,'ON Data'!$E:$E,3),SUMIFS('ON Data'!AH:AH,'ON Data'!$E:$E,3))</f>
        <v>0</v>
      </c>
      <c r="AD12" s="415">
        <f xml:space="preserve">
IF($A$4&lt;=12,SUMIFS('ON Data'!AI:AI,'ON Data'!$D:$D,$A$4,'ON Data'!$E:$E,3),SUMIFS('ON Data'!AI:AI,'ON Data'!$E:$E,3))</f>
        <v>0</v>
      </c>
      <c r="AE12" s="415">
        <f xml:space="preserve">
IF($A$4&lt;=12,SUMIFS('ON Data'!AJ:AJ,'ON Data'!$D:$D,$A$4,'ON Data'!$E:$E,3),SUMIFS('ON Data'!AJ:AJ,'ON Data'!$E:$E,3))</f>
        <v>0</v>
      </c>
      <c r="AF12" s="415">
        <f xml:space="preserve">
IF($A$4&lt;=12,SUMIFS('ON Data'!AK:AK,'ON Data'!$D:$D,$A$4,'ON Data'!$E:$E,3),SUMIFS('ON Data'!AK:AK,'ON Data'!$E:$E,3))</f>
        <v>0</v>
      </c>
      <c r="AG12" s="721">
        <f xml:space="preserve">
IF($A$4&lt;=12,SUMIFS('ON Data'!AM:AM,'ON Data'!$D:$D,$A$4,'ON Data'!$E:$E,3),SUMIFS('ON Data'!AM:AM,'ON Data'!$E:$E,3))</f>
        <v>0</v>
      </c>
      <c r="AH12" s="730"/>
    </row>
    <row r="13" spans="1:34" x14ac:dyDescent="0.3">
      <c r="A13" s="396" t="s">
        <v>269</v>
      </c>
      <c r="B13" s="413">
        <f xml:space="preserve">
IF($A$4&lt;=12,SUMIFS('ON Data'!F:F,'ON Data'!$D:$D,$A$4,'ON Data'!$E:$E,4),SUMIFS('ON Data'!F:F,'ON Data'!$E:$E,4))</f>
        <v>1200</v>
      </c>
      <c r="C13" s="414">
        <f xml:space="preserve">
IF($A$4&lt;=12,SUMIFS('ON Data'!G:G,'ON Data'!$D:$D,$A$4,'ON Data'!$E:$E,4),SUMIFS('ON Data'!G:G,'ON Data'!$E:$E,4))</f>
        <v>0</v>
      </c>
      <c r="D13" s="415">
        <f xml:space="preserve">
IF($A$4&lt;=12,SUMIFS('ON Data'!H:H,'ON Data'!$D:$D,$A$4,'ON Data'!$E:$E,4),SUMIFS('ON Data'!H:H,'ON Data'!$E:$E,4))</f>
        <v>1156</v>
      </c>
      <c r="E13" s="415">
        <f xml:space="preserve">
IF($A$4&lt;=12,SUMIFS('ON Data'!I:I,'ON Data'!$D:$D,$A$4,'ON Data'!$E:$E,4),SUMIFS('ON Data'!I:I,'ON Data'!$E:$E,4))</f>
        <v>0</v>
      </c>
      <c r="F13" s="415">
        <f xml:space="preserve">
IF($A$4&lt;=12,SUMIFS('ON Data'!K:K,'ON Data'!$D:$D,$A$4,'ON Data'!$E:$E,4),SUMIFS('ON Data'!K:K,'ON Data'!$E:$E,4))</f>
        <v>20</v>
      </c>
      <c r="G13" s="415">
        <f xml:space="preserve">
IF($A$4&lt;=12,SUMIFS('ON Data'!L:L,'ON Data'!$D:$D,$A$4,'ON Data'!$E:$E,4),SUMIFS('ON Data'!L:L,'ON Data'!$E:$E,4))</f>
        <v>0</v>
      </c>
      <c r="H13" s="415">
        <f xml:space="preserve">
IF($A$4&lt;=12,SUMIFS('ON Data'!M:M,'ON Data'!$D:$D,$A$4,'ON Data'!$E:$E,4),SUMIFS('ON Data'!M:M,'ON Data'!$E:$E,4))</f>
        <v>0</v>
      </c>
      <c r="I13" s="415">
        <f xml:space="preserve">
IF($A$4&lt;=12,SUMIFS('ON Data'!N:N,'ON Data'!$D:$D,$A$4,'ON Data'!$E:$E,4),SUMIFS('ON Data'!N:N,'ON Data'!$E:$E,4))</f>
        <v>0</v>
      </c>
      <c r="J13" s="415">
        <f xml:space="preserve">
IF($A$4&lt;=12,SUMIFS('ON Data'!O:O,'ON Data'!$D:$D,$A$4,'ON Data'!$E:$E,4),SUMIFS('ON Data'!O:O,'ON Data'!$E:$E,4))</f>
        <v>0</v>
      </c>
      <c r="K13" s="415">
        <f xml:space="preserve">
IF($A$4&lt;=12,SUMIFS('ON Data'!P:P,'ON Data'!$D:$D,$A$4,'ON Data'!$E:$E,4),SUMIFS('ON Data'!P:P,'ON Data'!$E:$E,4))</f>
        <v>0</v>
      </c>
      <c r="L13" s="415">
        <f xml:space="preserve">
IF($A$4&lt;=12,SUMIFS('ON Data'!Q:Q,'ON Data'!$D:$D,$A$4,'ON Data'!$E:$E,4),SUMIFS('ON Data'!Q:Q,'ON Data'!$E:$E,4))</f>
        <v>0</v>
      </c>
      <c r="M13" s="415">
        <f xml:space="preserve">
IF($A$4&lt;=12,SUMIFS('ON Data'!R:R,'ON Data'!$D:$D,$A$4,'ON Data'!$E:$E,4),SUMIFS('ON Data'!R:R,'ON Data'!$E:$E,4))</f>
        <v>0</v>
      </c>
      <c r="N13" s="415">
        <f xml:space="preserve">
IF($A$4&lt;=12,SUMIFS('ON Data'!S:S,'ON Data'!$D:$D,$A$4,'ON Data'!$E:$E,4),SUMIFS('ON Data'!S:S,'ON Data'!$E:$E,4))</f>
        <v>0</v>
      </c>
      <c r="O13" s="415">
        <f xml:space="preserve">
IF($A$4&lt;=12,SUMIFS('ON Data'!T:T,'ON Data'!$D:$D,$A$4,'ON Data'!$E:$E,4),SUMIFS('ON Data'!T:T,'ON Data'!$E:$E,4))</f>
        <v>0</v>
      </c>
      <c r="P13" s="415">
        <f xml:space="preserve">
IF($A$4&lt;=12,SUMIFS('ON Data'!U:U,'ON Data'!$D:$D,$A$4,'ON Data'!$E:$E,4),SUMIFS('ON Data'!U:U,'ON Data'!$E:$E,4))</f>
        <v>0</v>
      </c>
      <c r="Q13" s="415">
        <f xml:space="preserve">
IF($A$4&lt;=12,SUMIFS('ON Data'!V:V,'ON Data'!$D:$D,$A$4,'ON Data'!$E:$E,4),SUMIFS('ON Data'!V:V,'ON Data'!$E:$E,4))</f>
        <v>0</v>
      </c>
      <c r="R13" s="415">
        <f xml:space="preserve">
IF($A$4&lt;=12,SUMIFS('ON Data'!W:W,'ON Data'!$D:$D,$A$4,'ON Data'!$E:$E,4),SUMIFS('ON Data'!W:W,'ON Data'!$E:$E,4))</f>
        <v>0</v>
      </c>
      <c r="S13" s="415">
        <f xml:space="preserve">
IF($A$4&lt;=12,SUMIFS('ON Data'!X:X,'ON Data'!$D:$D,$A$4,'ON Data'!$E:$E,4),SUMIFS('ON Data'!X:X,'ON Data'!$E:$E,4))</f>
        <v>0</v>
      </c>
      <c r="T13" s="415">
        <f xml:space="preserve">
IF($A$4&lt;=12,SUMIFS('ON Data'!Y:Y,'ON Data'!$D:$D,$A$4,'ON Data'!$E:$E,4),SUMIFS('ON Data'!Y:Y,'ON Data'!$E:$E,4))</f>
        <v>0</v>
      </c>
      <c r="U13" s="415">
        <f xml:space="preserve">
IF($A$4&lt;=12,SUMIFS('ON Data'!Z:Z,'ON Data'!$D:$D,$A$4,'ON Data'!$E:$E,4),SUMIFS('ON Data'!Z:Z,'ON Data'!$E:$E,4))</f>
        <v>0</v>
      </c>
      <c r="V13" s="415">
        <f xml:space="preserve">
IF($A$4&lt;=12,SUMIFS('ON Data'!AA:AA,'ON Data'!$D:$D,$A$4,'ON Data'!$E:$E,4),SUMIFS('ON Data'!AA:AA,'ON Data'!$E:$E,4))</f>
        <v>0</v>
      </c>
      <c r="W13" s="415">
        <f xml:space="preserve">
IF($A$4&lt;=12,SUMIFS('ON Data'!AB:AB,'ON Data'!$D:$D,$A$4,'ON Data'!$E:$E,4),SUMIFS('ON Data'!AB:AB,'ON Data'!$E:$E,4))</f>
        <v>0</v>
      </c>
      <c r="X13" s="415">
        <f xml:space="preserve">
IF($A$4&lt;=12,SUMIFS('ON Data'!AC:AC,'ON Data'!$D:$D,$A$4,'ON Data'!$E:$E,4),SUMIFS('ON Data'!AC:AC,'ON Data'!$E:$E,4))</f>
        <v>0</v>
      </c>
      <c r="Y13" s="415">
        <f xml:space="preserve">
IF($A$4&lt;=12,SUMIFS('ON Data'!AD:AD,'ON Data'!$D:$D,$A$4,'ON Data'!$E:$E,4),SUMIFS('ON Data'!AD:AD,'ON Data'!$E:$E,4))</f>
        <v>0</v>
      </c>
      <c r="Z13" s="415">
        <f xml:space="preserve">
IF($A$4&lt;=12,SUMIFS('ON Data'!AE:AE,'ON Data'!$D:$D,$A$4,'ON Data'!$E:$E,4),SUMIFS('ON Data'!AE:AE,'ON Data'!$E:$E,4))</f>
        <v>0</v>
      </c>
      <c r="AA13" s="415">
        <f xml:space="preserve">
IF($A$4&lt;=12,SUMIFS('ON Data'!AF:AF,'ON Data'!$D:$D,$A$4,'ON Data'!$E:$E,4),SUMIFS('ON Data'!AF:AF,'ON Data'!$E:$E,4))</f>
        <v>0</v>
      </c>
      <c r="AB13" s="415">
        <f xml:space="preserve">
IF($A$4&lt;=12,SUMIFS('ON Data'!AG:AG,'ON Data'!$D:$D,$A$4,'ON Data'!$E:$E,4),SUMIFS('ON Data'!AG:AG,'ON Data'!$E:$E,4))</f>
        <v>0</v>
      </c>
      <c r="AC13" s="415">
        <f xml:space="preserve">
IF($A$4&lt;=12,SUMIFS('ON Data'!AH:AH,'ON Data'!$D:$D,$A$4,'ON Data'!$E:$E,4),SUMIFS('ON Data'!AH:AH,'ON Data'!$E:$E,4))</f>
        <v>24</v>
      </c>
      <c r="AD13" s="415">
        <f xml:space="preserve">
IF($A$4&lt;=12,SUMIFS('ON Data'!AI:AI,'ON Data'!$D:$D,$A$4,'ON Data'!$E:$E,4),SUMIFS('ON Data'!AI:AI,'ON Data'!$E:$E,4))</f>
        <v>0</v>
      </c>
      <c r="AE13" s="415">
        <f xml:space="preserve">
IF($A$4&lt;=12,SUMIFS('ON Data'!AJ:AJ,'ON Data'!$D:$D,$A$4,'ON Data'!$E:$E,4),SUMIFS('ON Data'!AJ:AJ,'ON Data'!$E:$E,4))</f>
        <v>0</v>
      </c>
      <c r="AF13" s="415">
        <f xml:space="preserve">
IF($A$4&lt;=12,SUMIFS('ON Data'!AK:AK,'ON Data'!$D:$D,$A$4,'ON Data'!$E:$E,4),SUMIFS('ON Data'!AK:AK,'ON Data'!$E:$E,4))</f>
        <v>0</v>
      </c>
      <c r="AG13" s="721">
        <f xml:space="preserve">
IF($A$4&lt;=12,SUMIFS('ON Data'!AM:AM,'ON Data'!$D:$D,$A$4,'ON Data'!$E:$E,4),SUMIFS('ON Data'!AM:AM,'ON Data'!$E:$E,4))</f>
        <v>0</v>
      </c>
      <c r="AH13" s="730"/>
    </row>
    <row r="14" spans="1:34" ht="15" thickBot="1" x14ac:dyDescent="0.35">
      <c r="A14" s="397" t="s">
        <v>263</v>
      </c>
      <c r="B14" s="416">
        <f xml:space="preserve">
IF($A$4&lt;=12,SUMIFS('ON Data'!F:F,'ON Data'!$D:$D,$A$4,'ON Data'!$E:$E,5),SUMIFS('ON Data'!F:F,'ON Data'!$E:$E,5))</f>
        <v>0</v>
      </c>
      <c r="C14" s="417">
        <f xml:space="preserve">
IF($A$4&lt;=12,SUMIFS('ON Data'!G:G,'ON Data'!$D:$D,$A$4,'ON Data'!$E:$E,5),SUMIFS('ON Data'!G:G,'ON Data'!$E:$E,5))</f>
        <v>0</v>
      </c>
      <c r="D14" s="418">
        <f xml:space="preserve">
IF($A$4&lt;=12,SUMIFS('ON Data'!H:H,'ON Data'!$D:$D,$A$4,'ON Data'!$E:$E,5),SUMIFS('ON Data'!H:H,'ON Data'!$E:$E,5))</f>
        <v>0</v>
      </c>
      <c r="E14" s="418">
        <f xml:space="preserve">
IF($A$4&lt;=12,SUMIFS('ON Data'!I:I,'ON Data'!$D:$D,$A$4,'ON Data'!$E:$E,5),SUMIFS('ON Data'!I:I,'ON Data'!$E:$E,5))</f>
        <v>0</v>
      </c>
      <c r="F14" s="418">
        <f xml:space="preserve">
IF($A$4&lt;=12,SUMIFS('ON Data'!K:K,'ON Data'!$D:$D,$A$4,'ON Data'!$E:$E,5),SUMIFS('ON Data'!K:K,'ON Data'!$E:$E,5))</f>
        <v>0</v>
      </c>
      <c r="G14" s="418">
        <f xml:space="preserve">
IF($A$4&lt;=12,SUMIFS('ON Data'!L:L,'ON Data'!$D:$D,$A$4,'ON Data'!$E:$E,5),SUMIFS('ON Data'!L:L,'ON Data'!$E:$E,5))</f>
        <v>0</v>
      </c>
      <c r="H14" s="418">
        <f xml:space="preserve">
IF($A$4&lt;=12,SUMIFS('ON Data'!M:M,'ON Data'!$D:$D,$A$4,'ON Data'!$E:$E,5),SUMIFS('ON Data'!M:M,'ON Data'!$E:$E,5))</f>
        <v>0</v>
      </c>
      <c r="I14" s="418">
        <f xml:space="preserve">
IF($A$4&lt;=12,SUMIFS('ON Data'!N:N,'ON Data'!$D:$D,$A$4,'ON Data'!$E:$E,5),SUMIFS('ON Data'!N:N,'ON Data'!$E:$E,5))</f>
        <v>0</v>
      </c>
      <c r="J14" s="418">
        <f xml:space="preserve">
IF($A$4&lt;=12,SUMIFS('ON Data'!O:O,'ON Data'!$D:$D,$A$4,'ON Data'!$E:$E,5),SUMIFS('ON Data'!O:O,'ON Data'!$E:$E,5))</f>
        <v>0</v>
      </c>
      <c r="K14" s="418">
        <f xml:space="preserve">
IF($A$4&lt;=12,SUMIFS('ON Data'!P:P,'ON Data'!$D:$D,$A$4,'ON Data'!$E:$E,5),SUMIFS('ON Data'!P:P,'ON Data'!$E:$E,5))</f>
        <v>0</v>
      </c>
      <c r="L14" s="418">
        <f xml:space="preserve">
IF($A$4&lt;=12,SUMIFS('ON Data'!Q:Q,'ON Data'!$D:$D,$A$4,'ON Data'!$E:$E,5),SUMIFS('ON Data'!Q:Q,'ON Data'!$E:$E,5))</f>
        <v>0</v>
      </c>
      <c r="M14" s="418">
        <f xml:space="preserve">
IF($A$4&lt;=12,SUMIFS('ON Data'!R:R,'ON Data'!$D:$D,$A$4,'ON Data'!$E:$E,5),SUMIFS('ON Data'!R:R,'ON Data'!$E:$E,5))</f>
        <v>0</v>
      </c>
      <c r="N14" s="418">
        <f xml:space="preserve">
IF($A$4&lt;=12,SUMIFS('ON Data'!S:S,'ON Data'!$D:$D,$A$4,'ON Data'!$E:$E,5),SUMIFS('ON Data'!S:S,'ON Data'!$E:$E,5))</f>
        <v>0</v>
      </c>
      <c r="O14" s="418">
        <f xml:space="preserve">
IF($A$4&lt;=12,SUMIFS('ON Data'!T:T,'ON Data'!$D:$D,$A$4,'ON Data'!$E:$E,5),SUMIFS('ON Data'!T:T,'ON Data'!$E:$E,5))</f>
        <v>0</v>
      </c>
      <c r="P14" s="418">
        <f xml:space="preserve">
IF($A$4&lt;=12,SUMIFS('ON Data'!U:U,'ON Data'!$D:$D,$A$4,'ON Data'!$E:$E,5),SUMIFS('ON Data'!U:U,'ON Data'!$E:$E,5))</f>
        <v>0</v>
      </c>
      <c r="Q14" s="418">
        <f xml:space="preserve">
IF($A$4&lt;=12,SUMIFS('ON Data'!V:V,'ON Data'!$D:$D,$A$4,'ON Data'!$E:$E,5),SUMIFS('ON Data'!V:V,'ON Data'!$E:$E,5))</f>
        <v>0</v>
      </c>
      <c r="R14" s="418">
        <f xml:space="preserve">
IF($A$4&lt;=12,SUMIFS('ON Data'!W:W,'ON Data'!$D:$D,$A$4,'ON Data'!$E:$E,5),SUMIFS('ON Data'!W:W,'ON Data'!$E:$E,5))</f>
        <v>0</v>
      </c>
      <c r="S14" s="418">
        <f xml:space="preserve">
IF($A$4&lt;=12,SUMIFS('ON Data'!X:X,'ON Data'!$D:$D,$A$4,'ON Data'!$E:$E,5),SUMIFS('ON Data'!X:X,'ON Data'!$E:$E,5))</f>
        <v>0</v>
      </c>
      <c r="T14" s="418">
        <f xml:space="preserve">
IF($A$4&lt;=12,SUMIFS('ON Data'!Y:Y,'ON Data'!$D:$D,$A$4,'ON Data'!$E:$E,5),SUMIFS('ON Data'!Y:Y,'ON Data'!$E:$E,5))</f>
        <v>0</v>
      </c>
      <c r="U14" s="418">
        <f xml:space="preserve">
IF($A$4&lt;=12,SUMIFS('ON Data'!Z:Z,'ON Data'!$D:$D,$A$4,'ON Data'!$E:$E,5),SUMIFS('ON Data'!Z:Z,'ON Data'!$E:$E,5))</f>
        <v>0</v>
      </c>
      <c r="V14" s="418">
        <f xml:space="preserve">
IF($A$4&lt;=12,SUMIFS('ON Data'!AA:AA,'ON Data'!$D:$D,$A$4,'ON Data'!$E:$E,5),SUMIFS('ON Data'!AA:AA,'ON Data'!$E:$E,5))</f>
        <v>0</v>
      </c>
      <c r="W14" s="418">
        <f xml:space="preserve">
IF($A$4&lt;=12,SUMIFS('ON Data'!AB:AB,'ON Data'!$D:$D,$A$4,'ON Data'!$E:$E,5),SUMIFS('ON Data'!AB:AB,'ON Data'!$E:$E,5))</f>
        <v>0</v>
      </c>
      <c r="X14" s="418">
        <f xml:space="preserve">
IF($A$4&lt;=12,SUMIFS('ON Data'!AC:AC,'ON Data'!$D:$D,$A$4,'ON Data'!$E:$E,5),SUMIFS('ON Data'!AC:AC,'ON Data'!$E:$E,5))</f>
        <v>0</v>
      </c>
      <c r="Y14" s="418">
        <f xml:space="preserve">
IF($A$4&lt;=12,SUMIFS('ON Data'!AD:AD,'ON Data'!$D:$D,$A$4,'ON Data'!$E:$E,5),SUMIFS('ON Data'!AD:AD,'ON Data'!$E:$E,5))</f>
        <v>0</v>
      </c>
      <c r="Z14" s="418">
        <f xml:space="preserve">
IF($A$4&lt;=12,SUMIFS('ON Data'!AE:AE,'ON Data'!$D:$D,$A$4,'ON Data'!$E:$E,5),SUMIFS('ON Data'!AE:AE,'ON Data'!$E:$E,5))</f>
        <v>0</v>
      </c>
      <c r="AA14" s="418">
        <f xml:space="preserve">
IF($A$4&lt;=12,SUMIFS('ON Data'!AF:AF,'ON Data'!$D:$D,$A$4,'ON Data'!$E:$E,5),SUMIFS('ON Data'!AF:AF,'ON Data'!$E:$E,5))</f>
        <v>0</v>
      </c>
      <c r="AB14" s="418">
        <f xml:space="preserve">
IF($A$4&lt;=12,SUMIFS('ON Data'!AG:AG,'ON Data'!$D:$D,$A$4,'ON Data'!$E:$E,5),SUMIFS('ON Data'!AG:AG,'ON Data'!$E:$E,5))</f>
        <v>0</v>
      </c>
      <c r="AC14" s="418">
        <f xml:space="preserve">
IF($A$4&lt;=12,SUMIFS('ON Data'!AH:AH,'ON Data'!$D:$D,$A$4,'ON Data'!$E:$E,5),SUMIFS('ON Data'!AH:AH,'ON Data'!$E:$E,5))</f>
        <v>0</v>
      </c>
      <c r="AD14" s="418">
        <f xml:space="preserve">
IF($A$4&lt;=12,SUMIFS('ON Data'!AI:AI,'ON Data'!$D:$D,$A$4,'ON Data'!$E:$E,5),SUMIFS('ON Data'!AI:AI,'ON Data'!$E:$E,5))</f>
        <v>0</v>
      </c>
      <c r="AE14" s="418">
        <f xml:space="preserve">
IF($A$4&lt;=12,SUMIFS('ON Data'!AJ:AJ,'ON Data'!$D:$D,$A$4,'ON Data'!$E:$E,5),SUMIFS('ON Data'!AJ:AJ,'ON Data'!$E:$E,5))</f>
        <v>0</v>
      </c>
      <c r="AF14" s="418">
        <f xml:space="preserve">
IF($A$4&lt;=12,SUMIFS('ON Data'!AK:AK,'ON Data'!$D:$D,$A$4,'ON Data'!$E:$E,5),SUMIFS('ON Data'!AK:AK,'ON Data'!$E:$E,5))</f>
        <v>0</v>
      </c>
      <c r="AG14" s="722">
        <f xml:space="preserve">
IF($A$4&lt;=12,SUMIFS('ON Data'!AM:AM,'ON Data'!$D:$D,$A$4,'ON Data'!$E:$E,5),SUMIFS('ON Data'!AM:AM,'ON Data'!$E:$E,5))</f>
        <v>0</v>
      </c>
      <c r="AH14" s="730"/>
    </row>
    <row r="15" spans="1:34" x14ac:dyDescent="0.3">
      <c r="A15" s="292" t="s">
        <v>273</v>
      </c>
      <c r="B15" s="419"/>
      <c r="C15" s="420"/>
      <c r="D15" s="421"/>
      <c r="E15" s="421"/>
      <c r="F15" s="421"/>
      <c r="G15" s="421"/>
      <c r="H15" s="421"/>
      <c r="I15" s="421"/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1"/>
      <c r="W15" s="421"/>
      <c r="X15" s="421"/>
      <c r="Y15" s="421"/>
      <c r="Z15" s="421"/>
      <c r="AA15" s="421"/>
      <c r="AB15" s="421"/>
      <c r="AC15" s="421"/>
      <c r="AD15" s="421"/>
      <c r="AE15" s="421"/>
      <c r="AF15" s="421"/>
      <c r="AG15" s="723"/>
      <c r="AH15" s="730"/>
    </row>
    <row r="16" spans="1:34" x14ac:dyDescent="0.3">
      <c r="A16" s="398" t="s">
        <v>264</v>
      </c>
      <c r="B16" s="413">
        <f xml:space="preserve">
IF($A$4&lt;=12,SUMIFS('ON Data'!F:F,'ON Data'!$D:$D,$A$4,'ON Data'!$E:$E,7),SUMIFS('ON Data'!F:F,'ON Data'!$E:$E,7))</f>
        <v>0</v>
      </c>
      <c r="C16" s="414">
        <f xml:space="preserve">
IF($A$4&lt;=12,SUMIFS('ON Data'!G:G,'ON Data'!$D:$D,$A$4,'ON Data'!$E:$E,7),SUMIFS('ON Data'!G:G,'ON Data'!$E:$E,7))</f>
        <v>0</v>
      </c>
      <c r="D16" s="415">
        <f xml:space="preserve">
IF($A$4&lt;=12,SUMIFS('ON Data'!H:H,'ON Data'!$D:$D,$A$4,'ON Data'!$E:$E,7),SUMIFS('ON Data'!H:H,'ON Data'!$E:$E,7))</f>
        <v>0</v>
      </c>
      <c r="E16" s="415">
        <f xml:space="preserve">
IF($A$4&lt;=12,SUMIFS('ON Data'!I:I,'ON Data'!$D:$D,$A$4,'ON Data'!$E:$E,7),SUMIFS('ON Data'!I:I,'ON Data'!$E:$E,7))</f>
        <v>0</v>
      </c>
      <c r="F16" s="415">
        <f xml:space="preserve">
IF($A$4&lt;=12,SUMIFS('ON Data'!K:K,'ON Data'!$D:$D,$A$4,'ON Data'!$E:$E,7),SUMIFS('ON Data'!K:K,'ON Data'!$E:$E,7))</f>
        <v>0</v>
      </c>
      <c r="G16" s="415">
        <f xml:space="preserve">
IF($A$4&lt;=12,SUMIFS('ON Data'!L:L,'ON Data'!$D:$D,$A$4,'ON Data'!$E:$E,7),SUMIFS('ON Data'!L:L,'ON Data'!$E:$E,7))</f>
        <v>0</v>
      </c>
      <c r="H16" s="415">
        <f xml:space="preserve">
IF($A$4&lt;=12,SUMIFS('ON Data'!M:M,'ON Data'!$D:$D,$A$4,'ON Data'!$E:$E,7),SUMIFS('ON Data'!M:M,'ON Data'!$E:$E,7))</f>
        <v>0</v>
      </c>
      <c r="I16" s="415">
        <f xml:space="preserve">
IF($A$4&lt;=12,SUMIFS('ON Data'!N:N,'ON Data'!$D:$D,$A$4,'ON Data'!$E:$E,7),SUMIFS('ON Data'!N:N,'ON Data'!$E:$E,7))</f>
        <v>0</v>
      </c>
      <c r="J16" s="415">
        <f xml:space="preserve">
IF($A$4&lt;=12,SUMIFS('ON Data'!O:O,'ON Data'!$D:$D,$A$4,'ON Data'!$E:$E,7),SUMIFS('ON Data'!O:O,'ON Data'!$E:$E,7))</f>
        <v>0</v>
      </c>
      <c r="K16" s="415">
        <f xml:space="preserve">
IF($A$4&lt;=12,SUMIFS('ON Data'!P:P,'ON Data'!$D:$D,$A$4,'ON Data'!$E:$E,7),SUMIFS('ON Data'!P:P,'ON Data'!$E:$E,7))</f>
        <v>0</v>
      </c>
      <c r="L16" s="415">
        <f xml:space="preserve">
IF($A$4&lt;=12,SUMIFS('ON Data'!Q:Q,'ON Data'!$D:$D,$A$4,'ON Data'!$E:$E,7),SUMIFS('ON Data'!Q:Q,'ON Data'!$E:$E,7))</f>
        <v>0</v>
      </c>
      <c r="M16" s="415">
        <f xml:space="preserve">
IF($A$4&lt;=12,SUMIFS('ON Data'!R:R,'ON Data'!$D:$D,$A$4,'ON Data'!$E:$E,7),SUMIFS('ON Data'!R:R,'ON Data'!$E:$E,7))</f>
        <v>0</v>
      </c>
      <c r="N16" s="415">
        <f xml:space="preserve">
IF($A$4&lt;=12,SUMIFS('ON Data'!S:S,'ON Data'!$D:$D,$A$4,'ON Data'!$E:$E,7),SUMIFS('ON Data'!S:S,'ON Data'!$E:$E,7))</f>
        <v>0</v>
      </c>
      <c r="O16" s="415">
        <f xml:space="preserve">
IF($A$4&lt;=12,SUMIFS('ON Data'!T:T,'ON Data'!$D:$D,$A$4,'ON Data'!$E:$E,7),SUMIFS('ON Data'!T:T,'ON Data'!$E:$E,7))</f>
        <v>0</v>
      </c>
      <c r="P16" s="415">
        <f xml:space="preserve">
IF($A$4&lt;=12,SUMIFS('ON Data'!U:U,'ON Data'!$D:$D,$A$4,'ON Data'!$E:$E,7),SUMIFS('ON Data'!U:U,'ON Data'!$E:$E,7))</f>
        <v>0</v>
      </c>
      <c r="Q16" s="415">
        <f xml:space="preserve">
IF($A$4&lt;=12,SUMIFS('ON Data'!V:V,'ON Data'!$D:$D,$A$4,'ON Data'!$E:$E,7),SUMIFS('ON Data'!V:V,'ON Data'!$E:$E,7))</f>
        <v>0</v>
      </c>
      <c r="R16" s="415">
        <f xml:space="preserve">
IF($A$4&lt;=12,SUMIFS('ON Data'!W:W,'ON Data'!$D:$D,$A$4,'ON Data'!$E:$E,7),SUMIFS('ON Data'!W:W,'ON Data'!$E:$E,7))</f>
        <v>0</v>
      </c>
      <c r="S16" s="415">
        <f xml:space="preserve">
IF($A$4&lt;=12,SUMIFS('ON Data'!X:X,'ON Data'!$D:$D,$A$4,'ON Data'!$E:$E,7),SUMIFS('ON Data'!X:X,'ON Data'!$E:$E,7))</f>
        <v>0</v>
      </c>
      <c r="T16" s="415">
        <f xml:space="preserve">
IF($A$4&lt;=12,SUMIFS('ON Data'!Y:Y,'ON Data'!$D:$D,$A$4,'ON Data'!$E:$E,7),SUMIFS('ON Data'!Y:Y,'ON Data'!$E:$E,7))</f>
        <v>0</v>
      </c>
      <c r="U16" s="415">
        <f xml:space="preserve">
IF($A$4&lt;=12,SUMIFS('ON Data'!Z:Z,'ON Data'!$D:$D,$A$4,'ON Data'!$E:$E,7),SUMIFS('ON Data'!Z:Z,'ON Data'!$E:$E,7))</f>
        <v>0</v>
      </c>
      <c r="V16" s="415">
        <f xml:space="preserve">
IF($A$4&lt;=12,SUMIFS('ON Data'!AA:AA,'ON Data'!$D:$D,$A$4,'ON Data'!$E:$E,7),SUMIFS('ON Data'!AA:AA,'ON Data'!$E:$E,7))</f>
        <v>0</v>
      </c>
      <c r="W16" s="415">
        <f xml:space="preserve">
IF($A$4&lt;=12,SUMIFS('ON Data'!AB:AB,'ON Data'!$D:$D,$A$4,'ON Data'!$E:$E,7),SUMIFS('ON Data'!AB:AB,'ON Data'!$E:$E,7))</f>
        <v>0</v>
      </c>
      <c r="X16" s="415">
        <f xml:space="preserve">
IF($A$4&lt;=12,SUMIFS('ON Data'!AC:AC,'ON Data'!$D:$D,$A$4,'ON Data'!$E:$E,7),SUMIFS('ON Data'!AC:AC,'ON Data'!$E:$E,7))</f>
        <v>0</v>
      </c>
      <c r="Y16" s="415">
        <f xml:space="preserve">
IF($A$4&lt;=12,SUMIFS('ON Data'!AD:AD,'ON Data'!$D:$D,$A$4,'ON Data'!$E:$E,7),SUMIFS('ON Data'!AD:AD,'ON Data'!$E:$E,7))</f>
        <v>0</v>
      </c>
      <c r="Z16" s="415">
        <f xml:space="preserve">
IF($A$4&lt;=12,SUMIFS('ON Data'!AE:AE,'ON Data'!$D:$D,$A$4,'ON Data'!$E:$E,7),SUMIFS('ON Data'!AE:AE,'ON Data'!$E:$E,7))</f>
        <v>0</v>
      </c>
      <c r="AA16" s="415">
        <f xml:space="preserve">
IF($A$4&lt;=12,SUMIFS('ON Data'!AF:AF,'ON Data'!$D:$D,$A$4,'ON Data'!$E:$E,7),SUMIFS('ON Data'!AF:AF,'ON Data'!$E:$E,7))</f>
        <v>0</v>
      </c>
      <c r="AB16" s="415">
        <f xml:space="preserve">
IF($A$4&lt;=12,SUMIFS('ON Data'!AG:AG,'ON Data'!$D:$D,$A$4,'ON Data'!$E:$E,7),SUMIFS('ON Data'!AG:AG,'ON Data'!$E:$E,7))</f>
        <v>0</v>
      </c>
      <c r="AC16" s="415">
        <f xml:space="preserve">
IF($A$4&lt;=12,SUMIFS('ON Data'!AH:AH,'ON Data'!$D:$D,$A$4,'ON Data'!$E:$E,7),SUMIFS('ON Data'!AH:AH,'ON Data'!$E:$E,7))</f>
        <v>0</v>
      </c>
      <c r="AD16" s="415">
        <f xml:space="preserve">
IF($A$4&lt;=12,SUMIFS('ON Data'!AI:AI,'ON Data'!$D:$D,$A$4,'ON Data'!$E:$E,7),SUMIFS('ON Data'!AI:AI,'ON Data'!$E:$E,7))</f>
        <v>0</v>
      </c>
      <c r="AE16" s="415">
        <f xml:space="preserve">
IF($A$4&lt;=12,SUMIFS('ON Data'!AJ:AJ,'ON Data'!$D:$D,$A$4,'ON Data'!$E:$E,7),SUMIFS('ON Data'!AJ:AJ,'ON Data'!$E:$E,7))</f>
        <v>0</v>
      </c>
      <c r="AF16" s="415">
        <f xml:space="preserve">
IF($A$4&lt;=12,SUMIFS('ON Data'!AK:AK,'ON Data'!$D:$D,$A$4,'ON Data'!$E:$E,7),SUMIFS('ON Data'!AK:AK,'ON Data'!$E:$E,7))</f>
        <v>0</v>
      </c>
      <c r="AG16" s="721">
        <f xml:space="preserve">
IF($A$4&lt;=12,SUMIFS('ON Data'!AM:AM,'ON Data'!$D:$D,$A$4,'ON Data'!$E:$E,7),SUMIFS('ON Data'!AM:AM,'ON Data'!$E:$E,7))</f>
        <v>0</v>
      </c>
      <c r="AH16" s="730"/>
    </row>
    <row r="17" spans="1:34" x14ac:dyDescent="0.3">
      <c r="A17" s="398" t="s">
        <v>265</v>
      </c>
      <c r="B17" s="413">
        <f xml:space="preserve">
IF($A$4&lt;=12,SUMIFS('ON Data'!F:F,'ON Data'!$D:$D,$A$4,'ON Data'!$E:$E,8),SUMIFS('ON Data'!F:F,'ON Data'!$E:$E,8))</f>
        <v>0</v>
      </c>
      <c r="C17" s="414">
        <f xml:space="preserve">
IF($A$4&lt;=12,SUMIFS('ON Data'!G:G,'ON Data'!$D:$D,$A$4,'ON Data'!$E:$E,8),SUMIFS('ON Data'!G:G,'ON Data'!$E:$E,8))</f>
        <v>0</v>
      </c>
      <c r="D17" s="415">
        <f xml:space="preserve">
IF($A$4&lt;=12,SUMIFS('ON Data'!H:H,'ON Data'!$D:$D,$A$4,'ON Data'!$E:$E,8),SUMIFS('ON Data'!H:H,'ON Data'!$E:$E,8))</f>
        <v>0</v>
      </c>
      <c r="E17" s="415">
        <f xml:space="preserve">
IF($A$4&lt;=12,SUMIFS('ON Data'!I:I,'ON Data'!$D:$D,$A$4,'ON Data'!$E:$E,8),SUMIFS('ON Data'!I:I,'ON Data'!$E:$E,8))</f>
        <v>0</v>
      </c>
      <c r="F17" s="415">
        <f xml:space="preserve">
IF($A$4&lt;=12,SUMIFS('ON Data'!K:K,'ON Data'!$D:$D,$A$4,'ON Data'!$E:$E,8),SUMIFS('ON Data'!K:K,'ON Data'!$E:$E,8))</f>
        <v>0</v>
      </c>
      <c r="G17" s="415">
        <f xml:space="preserve">
IF($A$4&lt;=12,SUMIFS('ON Data'!L:L,'ON Data'!$D:$D,$A$4,'ON Data'!$E:$E,8),SUMIFS('ON Data'!L:L,'ON Data'!$E:$E,8))</f>
        <v>0</v>
      </c>
      <c r="H17" s="415">
        <f xml:space="preserve">
IF($A$4&lt;=12,SUMIFS('ON Data'!M:M,'ON Data'!$D:$D,$A$4,'ON Data'!$E:$E,8),SUMIFS('ON Data'!M:M,'ON Data'!$E:$E,8))</f>
        <v>0</v>
      </c>
      <c r="I17" s="415">
        <f xml:space="preserve">
IF($A$4&lt;=12,SUMIFS('ON Data'!N:N,'ON Data'!$D:$D,$A$4,'ON Data'!$E:$E,8),SUMIFS('ON Data'!N:N,'ON Data'!$E:$E,8))</f>
        <v>0</v>
      </c>
      <c r="J17" s="415">
        <f xml:space="preserve">
IF($A$4&lt;=12,SUMIFS('ON Data'!O:O,'ON Data'!$D:$D,$A$4,'ON Data'!$E:$E,8),SUMIFS('ON Data'!O:O,'ON Data'!$E:$E,8))</f>
        <v>0</v>
      </c>
      <c r="K17" s="415">
        <f xml:space="preserve">
IF($A$4&lt;=12,SUMIFS('ON Data'!P:P,'ON Data'!$D:$D,$A$4,'ON Data'!$E:$E,8),SUMIFS('ON Data'!P:P,'ON Data'!$E:$E,8))</f>
        <v>0</v>
      </c>
      <c r="L17" s="415">
        <f xml:space="preserve">
IF($A$4&lt;=12,SUMIFS('ON Data'!Q:Q,'ON Data'!$D:$D,$A$4,'ON Data'!$E:$E,8),SUMIFS('ON Data'!Q:Q,'ON Data'!$E:$E,8))</f>
        <v>0</v>
      </c>
      <c r="M17" s="415">
        <f xml:space="preserve">
IF($A$4&lt;=12,SUMIFS('ON Data'!R:R,'ON Data'!$D:$D,$A$4,'ON Data'!$E:$E,8),SUMIFS('ON Data'!R:R,'ON Data'!$E:$E,8))</f>
        <v>0</v>
      </c>
      <c r="N17" s="415">
        <f xml:space="preserve">
IF($A$4&lt;=12,SUMIFS('ON Data'!S:S,'ON Data'!$D:$D,$A$4,'ON Data'!$E:$E,8),SUMIFS('ON Data'!S:S,'ON Data'!$E:$E,8))</f>
        <v>0</v>
      </c>
      <c r="O17" s="415">
        <f xml:space="preserve">
IF($A$4&lt;=12,SUMIFS('ON Data'!T:T,'ON Data'!$D:$D,$A$4,'ON Data'!$E:$E,8),SUMIFS('ON Data'!T:T,'ON Data'!$E:$E,8))</f>
        <v>0</v>
      </c>
      <c r="P17" s="415">
        <f xml:space="preserve">
IF($A$4&lt;=12,SUMIFS('ON Data'!U:U,'ON Data'!$D:$D,$A$4,'ON Data'!$E:$E,8),SUMIFS('ON Data'!U:U,'ON Data'!$E:$E,8))</f>
        <v>0</v>
      </c>
      <c r="Q17" s="415">
        <f xml:space="preserve">
IF($A$4&lt;=12,SUMIFS('ON Data'!V:V,'ON Data'!$D:$D,$A$4,'ON Data'!$E:$E,8),SUMIFS('ON Data'!V:V,'ON Data'!$E:$E,8))</f>
        <v>0</v>
      </c>
      <c r="R17" s="415">
        <f xml:space="preserve">
IF($A$4&lt;=12,SUMIFS('ON Data'!W:W,'ON Data'!$D:$D,$A$4,'ON Data'!$E:$E,8),SUMIFS('ON Data'!W:W,'ON Data'!$E:$E,8))</f>
        <v>0</v>
      </c>
      <c r="S17" s="415">
        <f xml:space="preserve">
IF($A$4&lt;=12,SUMIFS('ON Data'!X:X,'ON Data'!$D:$D,$A$4,'ON Data'!$E:$E,8),SUMIFS('ON Data'!X:X,'ON Data'!$E:$E,8))</f>
        <v>0</v>
      </c>
      <c r="T17" s="415">
        <f xml:space="preserve">
IF($A$4&lt;=12,SUMIFS('ON Data'!Y:Y,'ON Data'!$D:$D,$A$4,'ON Data'!$E:$E,8),SUMIFS('ON Data'!Y:Y,'ON Data'!$E:$E,8))</f>
        <v>0</v>
      </c>
      <c r="U17" s="415">
        <f xml:space="preserve">
IF($A$4&lt;=12,SUMIFS('ON Data'!Z:Z,'ON Data'!$D:$D,$A$4,'ON Data'!$E:$E,8),SUMIFS('ON Data'!Z:Z,'ON Data'!$E:$E,8))</f>
        <v>0</v>
      </c>
      <c r="V17" s="415">
        <f xml:space="preserve">
IF($A$4&lt;=12,SUMIFS('ON Data'!AA:AA,'ON Data'!$D:$D,$A$4,'ON Data'!$E:$E,8),SUMIFS('ON Data'!AA:AA,'ON Data'!$E:$E,8))</f>
        <v>0</v>
      </c>
      <c r="W17" s="415">
        <f xml:space="preserve">
IF($A$4&lt;=12,SUMIFS('ON Data'!AB:AB,'ON Data'!$D:$D,$A$4,'ON Data'!$E:$E,8),SUMIFS('ON Data'!AB:AB,'ON Data'!$E:$E,8))</f>
        <v>0</v>
      </c>
      <c r="X17" s="415">
        <f xml:space="preserve">
IF($A$4&lt;=12,SUMIFS('ON Data'!AC:AC,'ON Data'!$D:$D,$A$4,'ON Data'!$E:$E,8),SUMIFS('ON Data'!AC:AC,'ON Data'!$E:$E,8))</f>
        <v>0</v>
      </c>
      <c r="Y17" s="415">
        <f xml:space="preserve">
IF($A$4&lt;=12,SUMIFS('ON Data'!AD:AD,'ON Data'!$D:$D,$A$4,'ON Data'!$E:$E,8),SUMIFS('ON Data'!AD:AD,'ON Data'!$E:$E,8))</f>
        <v>0</v>
      </c>
      <c r="Z17" s="415">
        <f xml:space="preserve">
IF($A$4&lt;=12,SUMIFS('ON Data'!AE:AE,'ON Data'!$D:$D,$A$4,'ON Data'!$E:$E,8),SUMIFS('ON Data'!AE:AE,'ON Data'!$E:$E,8))</f>
        <v>0</v>
      </c>
      <c r="AA17" s="415">
        <f xml:space="preserve">
IF($A$4&lt;=12,SUMIFS('ON Data'!AF:AF,'ON Data'!$D:$D,$A$4,'ON Data'!$E:$E,8),SUMIFS('ON Data'!AF:AF,'ON Data'!$E:$E,8))</f>
        <v>0</v>
      </c>
      <c r="AB17" s="415">
        <f xml:space="preserve">
IF($A$4&lt;=12,SUMIFS('ON Data'!AG:AG,'ON Data'!$D:$D,$A$4,'ON Data'!$E:$E,8),SUMIFS('ON Data'!AG:AG,'ON Data'!$E:$E,8))</f>
        <v>0</v>
      </c>
      <c r="AC17" s="415">
        <f xml:space="preserve">
IF($A$4&lt;=12,SUMIFS('ON Data'!AH:AH,'ON Data'!$D:$D,$A$4,'ON Data'!$E:$E,8),SUMIFS('ON Data'!AH:AH,'ON Data'!$E:$E,8))</f>
        <v>0</v>
      </c>
      <c r="AD17" s="415">
        <f xml:space="preserve">
IF($A$4&lt;=12,SUMIFS('ON Data'!AI:AI,'ON Data'!$D:$D,$A$4,'ON Data'!$E:$E,8),SUMIFS('ON Data'!AI:AI,'ON Data'!$E:$E,8))</f>
        <v>0</v>
      </c>
      <c r="AE17" s="415">
        <f xml:space="preserve">
IF($A$4&lt;=12,SUMIFS('ON Data'!AJ:AJ,'ON Data'!$D:$D,$A$4,'ON Data'!$E:$E,8),SUMIFS('ON Data'!AJ:AJ,'ON Data'!$E:$E,8))</f>
        <v>0</v>
      </c>
      <c r="AF17" s="415">
        <f xml:space="preserve">
IF($A$4&lt;=12,SUMIFS('ON Data'!AK:AK,'ON Data'!$D:$D,$A$4,'ON Data'!$E:$E,8),SUMIFS('ON Data'!AK:AK,'ON Data'!$E:$E,8))</f>
        <v>0</v>
      </c>
      <c r="AG17" s="721">
        <f xml:space="preserve">
IF($A$4&lt;=12,SUMIFS('ON Data'!AM:AM,'ON Data'!$D:$D,$A$4,'ON Data'!$E:$E,8),SUMIFS('ON Data'!AM:AM,'ON Data'!$E:$E,8))</f>
        <v>0</v>
      </c>
      <c r="AH17" s="730"/>
    </row>
    <row r="18" spans="1:34" x14ac:dyDescent="0.3">
      <c r="A18" s="398" t="s">
        <v>266</v>
      </c>
      <c r="B18" s="413">
        <f xml:space="preserve">
B19-B16-B17</f>
        <v>29300</v>
      </c>
      <c r="C18" s="414">
        <f t="shared" ref="C18" si="0" xml:space="preserve">
C19-C16-C17</f>
        <v>0</v>
      </c>
      <c r="D18" s="415">
        <f t="shared" ref="D18:AG18" si="1" xml:space="preserve">
D19-D16-D17</f>
        <v>0</v>
      </c>
      <c r="E18" s="415">
        <f t="shared" si="1"/>
        <v>0</v>
      </c>
      <c r="F18" s="415">
        <f t="shared" si="1"/>
        <v>20000</v>
      </c>
      <c r="G18" s="415">
        <f t="shared" si="1"/>
        <v>0</v>
      </c>
      <c r="H18" s="415">
        <f t="shared" si="1"/>
        <v>0</v>
      </c>
      <c r="I18" s="415">
        <f t="shared" si="1"/>
        <v>0</v>
      </c>
      <c r="J18" s="415">
        <f t="shared" si="1"/>
        <v>0</v>
      </c>
      <c r="K18" s="415">
        <f t="shared" si="1"/>
        <v>0</v>
      </c>
      <c r="L18" s="415">
        <f t="shared" si="1"/>
        <v>0</v>
      </c>
      <c r="M18" s="415">
        <f t="shared" si="1"/>
        <v>0</v>
      </c>
      <c r="N18" s="415">
        <f t="shared" si="1"/>
        <v>0</v>
      </c>
      <c r="O18" s="415">
        <f t="shared" si="1"/>
        <v>0</v>
      </c>
      <c r="P18" s="415">
        <f t="shared" si="1"/>
        <v>0</v>
      </c>
      <c r="Q18" s="415">
        <f t="shared" si="1"/>
        <v>0</v>
      </c>
      <c r="R18" s="415">
        <f t="shared" si="1"/>
        <v>0</v>
      </c>
      <c r="S18" s="415">
        <f t="shared" si="1"/>
        <v>0</v>
      </c>
      <c r="T18" s="415">
        <f t="shared" si="1"/>
        <v>0</v>
      </c>
      <c r="U18" s="415">
        <f t="shared" si="1"/>
        <v>0</v>
      </c>
      <c r="V18" s="415">
        <f t="shared" si="1"/>
        <v>0</v>
      </c>
      <c r="W18" s="415">
        <f t="shared" si="1"/>
        <v>0</v>
      </c>
      <c r="X18" s="415">
        <f t="shared" si="1"/>
        <v>0</v>
      </c>
      <c r="Y18" s="415">
        <f t="shared" si="1"/>
        <v>0</v>
      </c>
      <c r="Z18" s="415">
        <f t="shared" si="1"/>
        <v>5000</v>
      </c>
      <c r="AA18" s="415">
        <f t="shared" si="1"/>
        <v>0</v>
      </c>
      <c r="AB18" s="415">
        <f t="shared" si="1"/>
        <v>0</v>
      </c>
      <c r="AC18" s="415">
        <f t="shared" si="1"/>
        <v>4300</v>
      </c>
      <c r="AD18" s="415">
        <f t="shared" si="1"/>
        <v>0</v>
      </c>
      <c r="AE18" s="415">
        <f t="shared" si="1"/>
        <v>0</v>
      </c>
      <c r="AF18" s="415">
        <f t="shared" si="1"/>
        <v>0</v>
      </c>
      <c r="AG18" s="721">
        <f t="shared" si="1"/>
        <v>0</v>
      </c>
      <c r="AH18" s="730"/>
    </row>
    <row r="19" spans="1:34" ht="15" thickBot="1" x14ac:dyDescent="0.35">
      <c r="A19" s="399" t="s">
        <v>267</v>
      </c>
      <c r="B19" s="422">
        <f xml:space="preserve">
IF($A$4&lt;=12,SUMIFS('ON Data'!F:F,'ON Data'!$D:$D,$A$4,'ON Data'!$E:$E,9),SUMIFS('ON Data'!F:F,'ON Data'!$E:$E,9))</f>
        <v>29300</v>
      </c>
      <c r="C19" s="423">
        <f xml:space="preserve">
IF($A$4&lt;=12,SUMIFS('ON Data'!G:G,'ON Data'!$D:$D,$A$4,'ON Data'!$E:$E,9),SUMIFS('ON Data'!G:G,'ON Data'!$E:$E,9))</f>
        <v>0</v>
      </c>
      <c r="D19" s="424">
        <f xml:space="preserve">
IF($A$4&lt;=12,SUMIFS('ON Data'!H:H,'ON Data'!$D:$D,$A$4,'ON Data'!$E:$E,9),SUMIFS('ON Data'!H:H,'ON Data'!$E:$E,9))</f>
        <v>0</v>
      </c>
      <c r="E19" s="424">
        <f xml:space="preserve">
IF($A$4&lt;=12,SUMIFS('ON Data'!I:I,'ON Data'!$D:$D,$A$4,'ON Data'!$E:$E,9),SUMIFS('ON Data'!I:I,'ON Data'!$E:$E,9))</f>
        <v>0</v>
      </c>
      <c r="F19" s="424">
        <f xml:space="preserve">
IF($A$4&lt;=12,SUMIFS('ON Data'!K:K,'ON Data'!$D:$D,$A$4,'ON Data'!$E:$E,9),SUMIFS('ON Data'!K:K,'ON Data'!$E:$E,9))</f>
        <v>20000</v>
      </c>
      <c r="G19" s="424">
        <f xml:space="preserve">
IF($A$4&lt;=12,SUMIFS('ON Data'!L:L,'ON Data'!$D:$D,$A$4,'ON Data'!$E:$E,9),SUMIFS('ON Data'!L:L,'ON Data'!$E:$E,9))</f>
        <v>0</v>
      </c>
      <c r="H19" s="424">
        <f xml:space="preserve">
IF($A$4&lt;=12,SUMIFS('ON Data'!M:M,'ON Data'!$D:$D,$A$4,'ON Data'!$E:$E,9),SUMIFS('ON Data'!M:M,'ON Data'!$E:$E,9))</f>
        <v>0</v>
      </c>
      <c r="I19" s="424">
        <f xml:space="preserve">
IF($A$4&lt;=12,SUMIFS('ON Data'!N:N,'ON Data'!$D:$D,$A$4,'ON Data'!$E:$E,9),SUMIFS('ON Data'!N:N,'ON Data'!$E:$E,9))</f>
        <v>0</v>
      </c>
      <c r="J19" s="424">
        <f xml:space="preserve">
IF($A$4&lt;=12,SUMIFS('ON Data'!O:O,'ON Data'!$D:$D,$A$4,'ON Data'!$E:$E,9),SUMIFS('ON Data'!O:O,'ON Data'!$E:$E,9))</f>
        <v>0</v>
      </c>
      <c r="K19" s="424">
        <f xml:space="preserve">
IF($A$4&lt;=12,SUMIFS('ON Data'!P:P,'ON Data'!$D:$D,$A$4,'ON Data'!$E:$E,9),SUMIFS('ON Data'!P:P,'ON Data'!$E:$E,9))</f>
        <v>0</v>
      </c>
      <c r="L19" s="424">
        <f xml:space="preserve">
IF($A$4&lt;=12,SUMIFS('ON Data'!Q:Q,'ON Data'!$D:$D,$A$4,'ON Data'!$E:$E,9),SUMIFS('ON Data'!Q:Q,'ON Data'!$E:$E,9))</f>
        <v>0</v>
      </c>
      <c r="M19" s="424">
        <f xml:space="preserve">
IF($A$4&lt;=12,SUMIFS('ON Data'!R:R,'ON Data'!$D:$D,$A$4,'ON Data'!$E:$E,9),SUMIFS('ON Data'!R:R,'ON Data'!$E:$E,9))</f>
        <v>0</v>
      </c>
      <c r="N19" s="424">
        <f xml:space="preserve">
IF($A$4&lt;=12,SUMIFS('ON Data'!S:S,'ON Data'!$D:$D,$A$4,'ON Data'!$E:$E,9),SUMIFS('ON Data'!S:S,'ON Data'!$E:$E,9))</f>
        <v>0</v>
      </c>
      <c r="O19" s="424">
        <f xml:space="preserve">
IF($A$4&lt;=12,SUMIFS('ON Data'!T:T,'ON Data'!$D:$D,$A$4,'ON Data'!$E:$E,9),SUMIFS('ON Data'!T:T,'ON Data'!$E:$E,9))</f>
        <v>0</v>
      </c>
      <c r="P19" s="424">
        <f xml:space="preserve">
IF($A$4&lt;=12,SUMIFS('ON Data'!U:U,'ON Data'!$D:$D,$A$4,'ON Data'!$E:$E,9),SUMIFS('ON Data'!U:U,'ON Data'!$E:$E,9))</f>
        <v>0</v>
      </c>
      <c r="Q19" s="424">
        <f xml:space="preserve">
IF($A$4&lt;=12,SUMIFS('ON Data'!V:V,'ON Data'!$D:$D,$A$4,'ON Data'!$E:$E,9),SUMIFS('ON Data'!V:V,'ON Data'!$E:$E,9))</f>
        <v>0</v>
      </c>
      <c r="R19" s="424">
        <f xml:space="preserve">
IF($A$4&lt;=12,SUMIFS('ON Data'!W:W,'ON Data'!$D:$D,$A$4,'ON Data'!$E:$E,9),SUMIFS('ON Data'!W:W,'ON Data'!$E:$E,9))</f>
        <v>0</v>
      </c>
      <c r="S19" s="424">
        <f xml:space="preserve">
IF($A$4&lt;=12,SUMIFS('ON Data'!X:X,'ON Data'!$D:$D,$A$4,'ON Data'!$E:$E,9),SUMIFS('ON Data'!X:X,'ON Data'!$E:$E,9))</f>
        <v>0</v>
      </c>
      <c r="T19" s="424">
        <f xml:space="preserve">
IF($A$4&lt;=12,SUMIFS('ON Data'!Y:Y,'ON Data'!$D:$D,$A$4,'ON Data'!$E:$E,9),SUMIFS('ON Data'!Y:Y,'ON Data'!$E:$E,9))</f>
        <v>0</v>
      </c>
      <c r="U19" s="424">
        <f xml:space="preserve">
IF($A$4&lt;=12,SUMIFS('ON Data'!Z:Z,'ON Data'!$D:$D,$A$4,'ON Data'!$E:$E,9),SUMIFS('ON Data'!Z:Z,'ON Data'!$E:$E,9))</f>
        <v>0</v>
      </c>
      <c r="V19" s="424">
        <f xml:space="preserve">
IF($A$4&lt;=12,SUMIFS('ON Data'!AA:AA,'ON Data'!$D:$D,$A$4,'ON Data'!$E:$E,9),SUMIFS('ON Data'!AA:AA,'ON Data'!$E:$E,9))</f>
        <v>0</v>
      </c>
      <c r="W19" s="424">
        <f xml:space="preserve">
IF($A$4&lt;=12,SUMIFS('ON Data'!AB:AB,'ON Data'!$D:$D,$A$4,'ON Data'!$E:$E,9),SUMIFS('ON Data'!AB:AB,'ON Data'!$E:$E,9))</f>
        <v>0</v>
      </c>
      <c r="X19" s="424">
        <f xml:space="preserve">
IF($A$4&lt;=12,SUMIFS('ON Data'!AC:AC,'ON Data'!$D:$D,$A$4,'ON Data'!$E:$E,9),SUMIFS('ON Data'!AC:AC,'ON Data'!$E:$E,9))</f>
        <v>0</v>
      </c>
      <c r="Y19" s="424">
        <f xml:space="preserve">
IF($A$4&lt;=12,SUMIFS('ON Data'!AD:AD,'ON Data'!$D:$D,$A$4,'ON Data'!$E:$E,9),SUMIFS('ON Data'!AD:AD,'ON Data'!$E:$E,9))</f>
        <v>0</v>
      </c>
      <c r="Z19" s="424">
        <f xml:space="preserve">
IF($A$4&lt;=12,SUMIFS('ON Data'!AE:AE,'ON Data'!$D:$D,$A$4,'ON Data'!$E:$E,9),SUMIFS('ON Data'!AE:AE,'ON Data'!$E:$E,9))</f>
        <v>5000</v>
      </c>
      <c r="AA19" s="424">
        <f xml:space="preserve">
IF($A$4&lt;=12,SUMIFS('ON Data'!AF:AF,'ON Data'!$D:$D,$A$4,'ON Data'!$E:$E,9),SUMIFS('ON Data'!AF:AF,'ON Data'!$E:$E,9))</f>
        <v>0</v>
      </c>
      <c r="AB19" s="424">
        <f xml:space="preserve">
IF($A$4&lt;=12,SUMIFS('ON Data'!AG:AG,'ON Data'!$D:$D,$A$4,'ON Data'!$E:$E,9),SUMIFS('ON Data'!AG:AG,'ON Data'!$E:$E,9))</f>
        <v>0</v>
      </c>
      <c r="AC19" s="424">
        <f xml:space="preserve">
IF($A$4&lt;=12,SUMIFS('ON Data'!AH:AH,'ON Data'!$D:$D,$A$4,'ON Data'!$E:$E,9),SUMIFS('ON Data'!AH:AH,'ON Data'!$E:$E,9))</f>
        <v>4300</v>
      </c>
      <c r="AD19" s="424">
        <f xml:space="preserve">
IF($A$4&lt;=12,SUMIFS('ON Data'!AI:AI,'ON Data'!$D:$D,$A$4,'ON Data'!$E:$E,9),SUMIFS('ON Data'!AI:AI,'ON Data'!$E:$E,9))</f>
        <v>0</v>
      </c>
      <c r="AE19" s="424">
        <f xml:space="preserve">
IF($A$4&lt;=12,SUMIFS('ON Data'!AJ:AJ,'ON Data'!$D:$D,$A$4,'ON Data'!$E:$E,9),SUMIFS('ON Data'!AJ:AJ,'ON Data'!$E:$E,9))</f>
        <v>0</v>
      </c>
      <c r="AF19" s="424">
        <f xml:space="preserve">
IF($A$4&lt;=12,SUMIFS('ON Data'!AK:AK,'ON Data'!$D:$D,$A$4,'ON Data'!$E:$E,9),SUMIFS('ON Data'!AK:AK,'ON Data'!$E:$E,9))</f>
        <v>0</v>
      </c>
      <c r="AG19" s="724">
        <f xml:space="preserve">
IF($A$4&lt;=12,SUMIFS('ON Data'!AM:AM,'ON Data'!$D:$D,$A$4,'ON Data'!$E:$E,9),SUMIFS('ON Data'!AM:AM,'ON Data'!$E:$E,9))</f>
        <v>0</v>
      </c>
      <c r="AH19" s="730"/>
    </row>
    <row r="20" spans="1:34" ht="15" collapsed="1" thickBot="1" x14ac:dyDescent="0.35">
      <c r="A20" s="400" t="s">
        <v>94</v>
      </c>
      <c r="B20" s="425">
        <f xml:space="preserve">
IF($A$4&lt;=12,SUMIFS('ON Data'!F:F,'ON Data'!$D:$D,$A$4,'ON Data'!$E:$E,6),SUMIFS('ON Data'!F:F,'ON Data'!$E:$E,6))</f>
        <v>6548255</v>
      </c>
      <c r="C20" s="426">
        <f xml:space="preserve">
IF($A$4&lt;=12,SUMIFS('ON Data'!G:G,'ON Data'!$D:$D,$A$4,'ON Data'!$E:$E,6),SUMIFS('ON Data'!G:G,'ON Data'!$E:$E,6))</f>
        <v>0</v>
      </c>
      <c r="D20" s="427">
        <f xml:space="preserve">
IF($A$4&lt;=12,SUMIFS('ON Data'!H:H,'ON Data'!$D:$D,$A$4,'ON Data'!$E:$E,6),SUMIFS('ON Data'!H:H,'ON Data'!$E:$E,6))</f>
        <v>2326231</v>
      </c>
      <c r="E20" s="427">
        <f xml:space="preserve">
IF($A$4&lt;=12,SUMIFS('ON Data'!I:I,'ON Data'!$D:$D,$A$4,'ON Data'!$E:$E,6),SUMIFS('ON Data'!I:I,'ON Data'!$E:$E,6))</f>
        <v>0</v>
      </c>
      <c r="F20" s="427">
        <f xml:space="preserve">
IF($A$4&lt;=12,SUMIFS('ON Data'!K:K,'ON Data'!$D:$D,$A$4,'ON Data'!$E:$E,6),SUMIFS('ON Data'!K:K,'ON Data'!$E:$E,6))</f>
        <v>2454035</v>
      </c>
      <c r="G20" s="427">
        <f xml:space="preserve">
IF($A$4&lt;=12,SUMIFS('ON Data'!L:L,'ON Data'!$D:$D,$A$4,'ON Data'!$E:$E,6),SUMIFS('ON Data'!L:L,'ON Data'!$E:$E,6))</f>
        <v>0</v>
      </c>
      <c r="H20" s="427">
        <f xml:space="preserve">
IF($A$4&lt;=12,SUMIFS('ON Data'!M:M,'ON Data'!$D:$D,$A$4,'ON Data'!$E:$E,6),SUMIFS('ON Data'!M:M,'ON Data'!$E:$E,6))</f>
        <v>0</v>
      </c>
      <c r="I20" s="427">
        <f xml:space="preserve">
IF($A$4&lt;=12,SUMIFS('ON Data'!N:N,'ON Data'!$D:$D,$A$4,'ON Data'!$E:$E,6),SUMIFS('ON Data'!N:N,'ON Data'!$E:$E,6))</f>
        <v>0</v>
      </c>
      <c r="J20" s="427">
        <f xml:space="preserve">
IF($A$4&lt;=12,SUMIFS('ON Data'!O:O,'ON Data'!$D:$D,$A$4,'ON Data'!$E:$E,6),SUMIFS('ON Data'!O:O,'ON Data'!$E:$E,6))</f>
        <v>0</v>
      </c>
      <c r="K20" s="427">
        <f xml:space="preserve">
IF($A$4&lt;=12,SUMIFS('ON Data'!P:P,'ON Data'!$D:$D,$A$4,'ON Data'!$E:$E,6),SUMIFS('ON Data'!P:P,'ON Data'!$E:$E,6))</f>
        <v>0</v>
      </c>
      <c r="L20" s="427">
        <f xml:space="preserve">
IF($A$4&lt;=12,SUMIFS('ON Data'!Q:Q,'ON Data'!$D:$D,$A$4,'ON Data'!$E:$E,6),SUMIFS('ON Data'!Q:Q,'ON Data'!$E:$E,6))</f>
        <v>0</v>
      </c>
      <c r="M20" s="427">
        <f xml:space="preserve">
IF($A$4&lt;=12,SUMIFS('ON Data'!R:R,'ON Data'!$D:$D,$A$4,'ON Data'!$E:$E,6),SUMIFS('ON Data'!R:R,'ON Data'!$E:$E,6))</f>
        <v>0</v>
      </c>
      <c r="N20" s="427">
        <f xml:space="preserve">
IF($A$4&lt;=12,SUMIFS('ON Data'!S:S,'ON Data'!$D:$D,$A$4,'ON Data'!$E:$E,6),SUMIFS('ON Data'!S:S,'ON Data'!$E:$E,6))</f>
        <v>0</v>
      </c>
      <c r="O20" s="427">
        <f xml:space="preserve">
IF($A$4&lt;=12,SUMIFS('ON Data'!T:T,'ON Data'!$D:$D,$A$4,'ON Data'!$E:$E,6),SUMIFS('ON Data'!T:T,'ON Data'!$E:$E,6))</f>
        <v>0</v>
      </c>
      <c r="P20" s="427">
        <f xml:space="preserve">
IF($A$4&lt;=12,SUMIFS('ON Data'!U:U,'ON Data'!$D:$D,$A$4,'ON Data'!$E:$E,6),SUMIFS('ON Data'!U:U,'ON Data'!$E:$E,6))</f>
        <v>0</v>
      </c>
      <c r="Q20" s="427">
        <f xml:space="preserve">
IF($A$4&lt;=12,SUMIFS('ON Data'!V:V,'ON Data'!$D:$D,$A$4,'ON Data'!$E:$E,6),SUMIFS('ON Data'!V:V,'ON Data'!$E:$E,6))</f>
        <v>0</v>
      </c>
      <c r="R20" s="427">
        <f xml:space="preserve">
IF($A$4&lt;=12,SUMIFS('ON Data'!W:W,'ON Data'!$D:$D,$A$4,'ON Data'!$E:$E,6),SUMIFS('ON Data'!W:W,'ON Data'!$E:$E,6))</f>
        <v>0</v>
      </c>
      <c r="S20" s="427">
        <f xml:space="preserve">
IF($A$4&lt;=12,SUMIFS('ON Data'!X:X,'ON Data'!$D:$D,$A$4,'ON Data'!$E:$E,6),SUMIFS('ON Data'!X:X,'ON Data'!$E:$E,6))</f>
        <v>0</v>
      </c>
      <c r="T20" s="427">
        <f xml:space="preserve">
IF($A$4&lt;=12,SUMIFS('ON Data'!Y:Y,'ON Data'!$D:$D,$A$4,'ON Data'!$E:$E,6),SUMIFS('ON Data'!Y:Y,'ON Data'!$E:$E,6))</f>
        <v>0</v>
      </c>
      <c r="U20" s="427">
        <f xml:space="preserve">
IF($A$4&lt;=12,SUMIFS('ON Data'!Z:Z,'ON Data'!$D:$D,$A$4,'ON Data'!$E:$E,6),SUMIFS('ON Data'!Z:Z,'ON Data'!$E:$E,6))</f>
        <v>0</v>
      </c>
      <c r="V20" s="427">
        <f xml:space="preserve">
IF($A$4&lt;=12,SUMIFS('ON Data'!AA:AA,'ON Data'!$D:$D,$A$4,'ON Data'!$E:$E,6),SUMIFS('ON Data'!AA:AA,'ON Data'!$E:$E,6))</f>
        <v>0</v>
      </c>
      <c r="W20" s="427">
        <f xml:space="preserve">
IF($A$4&lt;=12,SUMIFS('ON Data'!AB:AB,'ON Data'!$D:$D,$A$4,'ON Data'!$E:$E,6),SUMIFS('ON Data'!AB:AB,'ON Data'!$E:$E,6))</f>
        <v>0</v>
      </c>
      <c r="X20" s="427">
        <f xml:space="preserve">
IF($A$4&lt;=12,SUMIFS('ON Data'!AC:AC,'ON Data'!$D:$D,$A$4,'ON Data'!$E:$E,6),SUMIFS('ON Data'!AC:AC,'ON Data'!$E:$E,6))</f>
        <v>110610</v>
      </c>
      <c r="Y20" s="427">
        <f xml:space="preserve">
IF($A$4&lt;=12,SUMIFS('ON Data'!AD:AD,'ON Data'!$D:$D,$A$4,'ON Data'!$E:$E,6),SUMIFS('ON Data'!AD:AD,'ON Data'!$E:$E,6))</f>
        <v>0</v>
      </c>
      <c r="Z20" s="427">
        <f xml:space="preserve">
IF($A$4&lt;=12,SUMIFS('ON Data'!AE:AE,'ON Data'!$D:$D,$A$4,'ON Data'!$E:$E,6),SUMIFS('ON Data'!AE:AE,'ON Data'!$E:$E,6))</f>
        <v>797584</v>
      </c>
      <c r="AA20" s="427">
        <f xml:space="preserve">
IF($A$4&lt;=12,SUMIFS('ON Data'!AF:AF,'ON Data'!$D:$D,$A$4,'ON Data'!$E:$E,6),SUMIFS('ON Data'!AF:AF,'ON Data'!$E:$E,6))</f>
        <v>0</v>
      </c>
      <c r="AB20" s="427">
        <f xml:space="preserve">
IF($A$4&lt;=12,SUMIFS('ON Data'!AG:AG,'ON Data'!$D:$D,$A$4,'ON Data'!$E:$E,6),SUMIFS('ON Data'!AG:AG,'ON Data'!$E:$E,6))</f>
        <v>0</v>
      </c>
      <c r="AC20" s="427">
        <f xml:space="preserve">
IF($A$4&lt;=12,SUMIFS('ON Data'!AH:AH,'ON Data'!$D:$D,$A$4,'ON Data'!$E:$E,6),SUMIFS('ON Data'!AH:AH,'ON Data'!$E:$E,6))</f>
        <v>635128</v>
      </c>
      <c r="AD20" s="427">
        <f xml:space="preserve">
IF($A$4&lt;=12,SUMIFS('ON Data'!AI:AI,'ON Data'!$D:$D,$A$4,'ON Data'!$E:$E,6),SUMIFS('ON Data'!AI:AI,'ON Data'!$E:$E,6))</f>
        <v>0</v>
      </c>
      <c r="AE20" s="427">
        <f xml:space="preserve">
IF($A$4&lt;=12,SUMIFS('ON Data'!AJ:AJ,'ON Data'!$D:$D,$A$4,'ON Data'!$E:$E,6),SUMIFS('ON Data'!AJ:AJ,'ON Data'!$E:$E,6))</f>
        <v>0</v>
      </c>
      <c r="AF20" s="427">
        <f xml:space="preserve">
IF($A$4&lt;=12,SUMIFS('ON Data'!AK:AK,'ON Data'!$D:$D,$A$4,'ON Data'!$E:$E,6),SUMIFS('ON Data'!AK:AK,'ON Data'!$E:$E,6))</f>
        <v>0</v>
      </c>
      <c r="AG20" s="725">
        <f xml:space="preserve">
IF($A$4&lt;=12,SUMIFS('ON Data'!AM:AM,'ON Data'!$D:$D,$A$4,'ON Data'!$E:$E,6),SUMIFS('ON Data'!AM:AM,'ON Data'!$E:$E,6))</f>
        <v>224667</v>
      </c>
      <c r="AH20" s="730"/>
    </row>
    <row r="21" spans="1:34" ht="15" hidden="1" outlineLevel="1" thickBot="1" x14ac:dyDescent="0.35">
      <c r="A21" s="393" t="s">
        <v>132</v>
      </c>
      <c r="B21" s="413"/>
      <c r="C21" s="414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  <c r="V21" s="415"/>
      <c r="W21" s="415"/>
      <c r="X21" s="415"/>
      <c r="Y21" s="415"/>
      <c r="Z21" s="415"/>
      <c r="AA21" s="415"/>
      <c r="AB21" s="415"/>
      <c r="AC21" s="415"/>
      <c r="AD21" s="415"/>
      <c r="AE21" s="415"/>
      <c r="AF21" s="415"/>
      <c r="AG21" s="721"/>
      <c r="AH21" s="730"/>
    </row>
    <row r="22" spans="1:34" ht="15" hidden="1" outlineLevel="1" thickBot="1" x14ac:dyDescent="0.35">
      <c r="A22" s="393" t="s">
        <v>96</v>
      </c>
      <c r="B22" s="413"/>
      <c r="C22" s="414"/>
      <c r="D22" s="415"/>
      <c r="E22" s="415"/>
      <c r="F22" s="415"/>
      <c r="G22" s="415"/>
      <c r="H22" s="415"/>
      <c r="I22" s="415"/>
      <c r="J22" s="415"/>
      <c r="K22" s="415"/>
      <c r="L22" s="415"/>
      <c r="M22" s="415"/>
      <c r="N22" s="415"/>
      <c r="O22" s="415"/>
      <c r="P22" s="415"/>
      <c r="Q22" s="415"/>
      <c r="R22" s="415"/>
      <c r="S22" s="415"/>
      <c r="T22" s="415"/>
      <c r="U22" s="415"/>
      <c r="V22" s="415"/>
      <c r="W22" s="415"/>
      <c r="X22" s="415"/>
      <c r="Y22" s="415"/>
      <c r="Z22" s="415"/>
      <c r="AA22" s="415"/>
      <c r="AB22" s="415"/>
      <c r="AC22" s="415"/>
      <c r="AD22" s="415"/>
      <c r="AE22" s="415"/>
      <c r="AF22" s="415"/>
      <c r="AG22" s="721"/>
      <c r="AH22" s="730"/>
    </row>
    <row r="23" spans="1:34" ht="15" hidden="1" outlineLevel="1" thickBot="1" x14ac:dyDescent="0.35">
      <c r="A23" s="401" t="s">
        <v>69</v>
      </c>
      <c r="B23" s="416"/>
      <c r="C23" s="417"/>
      <c r="D23" s="418"/>
      <c r="E23" s="418"/>
      <c r="F23" s="418"/>
      <c r="G23" s="418"/>
      <c r="H23" s="418"/>
      <c r="I23" s="418"/>
      <c r="J23" s="418"/>
      <c r="K23" s="418"/>
      <c r="L23" s="418"/>
      <c r="M23" s="418"/>
      <c r="N23" s="418"/>
      <c r="O23" s="418"/>
      <c r="P23" s="418"/>
      <c r="Q23" s="418"/>
      <c r="R23" s="418"/>
      <c r="S23" s="418"/>
      <c r="T23" s="418"/>
      <c r="U23" s="418"/>
      <c r="V23" s="418"/>
      <c r="W23" s="418"/>
      <c r="X23" s="418"/>
      <c r="Y23" s="418"/>
      <c r="Z23" s="418"/>
      <c r="AA23" s="418"/>
      <c r="AB23" s="418"/>
      <c r="AC23" s="418"/>
      <c r="AD23" s="418"/>
      <c r="AE23" s="418"/>
      <c r="AF23" s="418"/>
      <c r="AG23" s="722"/>
      <c r="AH23" s="730"/>
    </row>
    <row r="24" spans="1:34" x14ac:dyDescent="0.3">
      <c r="A24" s="395" t="s">
        <v>268</v>
      </c>
      <c r="B24" s="442" t="s">
        <v>3</v>
      </c>
      <c r="C24" s="731" t="s">
        <v>279</v>
      </c>
      <c r="D24" s="706"/>
      <c r="E24" s="707"/>
      <c r="F24" s="707" t="s">
        <v>280</v>
      </c>
      <c r="G24" s="707"/>
      <c r="H24" s="707"/>
      <c r="I24" s="707"/>
      <c r="J24" s="707"/>
      <c r="K24" s="707"/>
      <c r="L24" s="707"/>
      <c r="M24" s="707"/>
      <c r="N24" s="707"/>
      <c r="O24" s="707"/>
      <c r="P24" s="707"/>
      <c r="Q24" s="707"/>
      <c r="R24" s="707"/>
      <c r="S24" s="707"/>
      <c r="T24" s="707"/>
      <c r="U24" s="707"/>
      <c r="V24" s="707"/>
      <c r="W24" s="707"/>
      <c r="X24" s="707"/>
      <c r="Y24" s="707"/>
      <c r="Z24" s="707"/>
      <c r="AA24" s="707"/>
      <c r="AB24" s="707"/>
      <c r="AC24" s="707"/>
      <c r="AD24" s="707"/>
      <c r="AE24" s="707"/>
      <c r="AF24" s="707"/>
      <c r="AG24" s="726" t="s">
        <v>281</v>
      </c>
      <c r="AH24" s="730"/>
    </row>
    <row r="25" spans="1:34" x14ac:dyDescent="0.3">
      <c r="A25" s="396" t="s">
        <v>94</v>
      </c>
      <c r="B25" s="413">
        <f xml:space="preserve">
SUM(C25:AG25)</f>
        <v>7200</v>
      </c>
      <c r="C25" s="732">
        <f xml:space="preserve">
IF($A$4&lt;=12,SUMIFS('ON Data'!H:H,'ON Data'!$D:$D,$A$4,'ON Data'!$E:$E,10),SUMIFS('ON Data'!H:H,'ON Data'!$E:$E,10))</f>
        <v>400</v>
      </c>
      <c r="D25" s="708"/>
      <c r="E25" s="709"/>
      <c r="F25" s="709">
        <f xml:space="preserve">
IF($A$4&lt;=12,SUMIFS('ON Data'!K:K,'ON Data'!$D:$D,$A$4,'ON Data'!$E:$E,10),SUMIFS('ON Data'!K:K,'ON Data'!$E:$E,10))</f>
        <v>6800</v>
      </c>
      <c r="G25" s="709"/>
      <c r="H25" s="709"/>
      <c r="I25" s="709"/>
      <c r="J25" s="709"/>
      <c r="K25" s="709"/>
      <c r="L25" s="709"/>
      <c r="M25" s="709"/>
      <c r="N25" s="709"/>
      <c r="O25" s="709"/>
      <c r="P25" s="709"/>
      <c r="Q25" s="709"/>
      <c r="R25" s="709"/>
      <c r="S25" s="709"/>
      <c r="T25" s="709"/>
      <c r="U25" s="709"/>
      <c r="V25" s="709"/>
      <c r="W25" s="709"/>
      <c r="X25" s="709"/>
      <c r="Y25" s="709"/>
      <c r="Z25" s="709"/>
      <c r="AA25" s="709"/>
      <c r="AB25" s="709"/>
      <c r="AC25" s="709"/>
      <c r="AD25" s="709"/>
      <c r="AE25" s="709"/>
      <c r="AF25" s="709"/>
      <c r="AG25" s="727">
        <f xml:space="preserve">
IF($A$4&lt;=12,SUMIFS('ON Data'!AM:AM,'ON Data'!$D:$D,$A$4,'ON Data'!$E:$E,10),SUMIFS('ON Data'!AM:AM,'ON Data'!$E:$E,10))</f>
        <v>0</v>
      </c>
      <c r="AH25" s="730"/>
    </row>
    <row r="26" spans="1:34" x14ac:dyDescent="0.3">
      <c r="A26" s="402" t="s">
        <v>278</v>
      </c>
      <c r="B26" s="422">
        <f xml:space="preserve">
SUM(C26:AG26)</f>
        <v>20744.166666666668</v>
      </c>
      <c r="C26" s="732">
        <f xml:space="preserve">
IF($A$4&lt;=12,SUMIFS('ON Data'!H:H,'ON Data'!$D:$D,$A$4,'ON Data'!$E:$E,11),SUMIFS('ON Data'!H:H,'ON Data'!$E:$E,11))</f>
        <v>10327.5</v>
      </c>
      <c r="D26" s="708"/>
      <c r="E26" s="709"/>
      <c r="F26" s="710">
        <f xml:space="preserve">
IF($A$4&lt;=12,SUMIFS('ON Data'!K:K,'ON Data'!$D:$D,$A$4,'ON Data'!$E:$E,11),SUMIFS('ON Data'!K:K,'ON Data'!$E:$E,11))</f>
        <v>10416.666666666668</v>
      </c>
      <c r="G26" s="710"/>
      <c r="H26" s="710"/>
      <c r="I26" s="710"/>
      <c r="J26" s="710"/>
      <c r="K26" s="710"/>
      <c r="L26" s="710"/>
      <c r="M26" s="710"/>
      <c r="N26" s="710"/>
      <c r="O26" s="710"/>
      <c r="P26" s="710"/>
      <c r="Q26" s="710"/>
      <c r="R26" s="710"/>
      <c r="S26" s="710"/>
      <c r="T26" s="710"/>
      <c r="U26" s="710"/>
      <c r="V26" s="710"/>
      <c r="W26" s="710"/>
      <c r="X26" s="710"/>
      <c r="Y26" s="710"/>
      <c r="Z26" s="710"/>
      <c r="AA26" s="710"/>
      <c r="AB26" s="710"/>
      <c r="AC26" s="710"/>
      <c r="AD26" s="710"/>
      <c r="AE26" s="710"/>
      <c r="AF26" s="710"/>
      <c r="AG26" s="727">
        <f xml:space="preserve">
IF($A$4&lt;=12,SUMIFS('ON Data'!AM:AM,'ON Data'!$D:$D,$A$4,'ON Data'!$E:$E,11),SUMIFS('ON Data'!AM:AM,'ON Data'!$E:$E,11))</f>
        <v>0</v>
      </c>
      <c r="AH26" s="730"/>
    </row>
    <row r="27" spans="1:34" x14ac:dyDescent="0.3">
      <c r="A27" s="402" t="s">
        <v>96</v>
      </c>
      <c r="B27" s="443">
        <f xml:space="preserve">
IF(B26=0,0,B25/B26)</f>
        <v>0.34708552605150039</v>
      </c>
      <c r="C27" s="733">
        <f xml:space="preserve">
IF(C26=0,0,C25/C26)</f>
        <v>3.8731541999515853E-2</v>
      </c>
      <c r="D27" s="711"/>
      <c r="E27" s="712"/>
      <c r="F27" s="712">
        <f xml:space="preserve">
IF(F26=0,0,F25/F26)</f>
        <v>0.65279999999999994</v>
      </c>
      <c r="G27" s="712"/>
      <c r="H27" s="712"/>
      <c r="I27" s="712"/>
      <c r="J27" s="712"/>
      <c r="K27" s="712"/>
      <c r="L27" s="712"/>
      <c r="M27" s="712"/>
      <c r="N27" s="712"/>
      <c r="O27" s="712"/>
      <c r="P27" s="712"/>
      <c r="Q27" s="712"/>
      <c r="R27" s="712"/>
      <c r="S27" s="712"/>
      <c r="T27" s="712"/>
      <c r="U27" s="712"/>
      <c r="V27" s="712"/>
      <c r="W27" s="712"/>
      <c r="X27" s="712"/>
      <c r="Y27" s="712"/>
      <c r="Z27" s="712"/>
      <c r="AA27" s="712"/>
      <c r="AB27" s="712"/>
      <c r="AC27" s="712"/>
      <c r="AD27" s="712"/>
      <c r="AE27" s="712"/>
      <c r="AF27" s="712"/>
      <c r="AG27" s="728">
        <f xml:space="preserve">
IF(AG26=0,0,AG25/AG26)</f>
        <v>0</v>
      </c>
      <c r="AH27" s="730"/>
    </row>
    <row r="28" spans="1:34" ht="15" thickBot="1" x14ac:dyDescent="0.35">
      <c r="A28" s="402" t="s">
        <v>277</v>
      </c>
      <c r="B28" s="422">
        <f xml:space="preserve">
SUM(C28:AG28)</f>
        <v>13544.166666666668</v>
      </c>
      <c r="C28" s="734">
        <f xml:space="preserve">
C26-C25</f>
        <v>9927.5</v>
      </c>
      <c r="D28" s="713"/>
      <c r="E28" s="714"/>
      <c r="F28" s="714">
        <f xml:space="preserve">
F26-F25</f>
        <v>3616.6666666666679</v>
      </c>
      <c r="G28" s="714"/>
      <c r="H28" s="714"/>
      <c r="I28" s="714"/>
      <c r="J28" s="714"/>
      <c r="K28" s="714"/>
      <c r="L28" s="714"/>
      <c r="M28" s="714"/>
      <c r="N28" s="714"/>
      <c r="O28" s="714"/>
      <c r="P28" s="714"/>
      <c r="Q28" s="714"/>
      <c r="R28" s="714"/>
      <c r="S28" s="714"/>
      <c r="T28" s="714"/>
      <c r="U28" s="714"/>
      <c r="V28" s="714"/>
      <c r="W28" s="714"/>
      <c r="X28" s="714"/>
      <c r="Y28" s="714"/>
      <c r="Z28" s="714"/>
      <c r="AA28" s="714"/>
      <c r="AB28" s="714"/>
      <c r="AC28" s="714"/>
      <c r="AD28" s="714"/>
      <c r="AE28" s="714"/>
      <c r="AF28" s="714"/>
      <c r="AG28" s="729">
        <f xml:space="preserve">
AG26-AG25</f>
        <v>0</v>
      </c>
      <c r="AH28" s="730"/>
    </row>
    <row r="29" spans="1:34" x14ac:dyDescent="0.3">
      <c r="A29" s="403"/>
      <c r="B29" s="403"/>
      <c r="C29" s="404"/>
      <c r="D29" s="403"/>
      <c r="E29" s="403"/>
      <c r="F29" s="404"/>
      <c r="G29" s="404"/>
      <c r="H29" s="404"/>
      <c r="I29" s="404"/>
      <c r="J29" s="404"/>
      <c r="K29" s="404"/>
      <c r="L29" s="404"/>
      <c r="M29" s="404"/>
      <c r="N29" s="404"/>
      <c r="O29" s="404"/>
      <c r="P29" s="404"/>
      <c r="Q29" s="404"/>
      <c r="R29" s="404"/>
      <c r="S29" s="404"/>
      <c r="T29" s="404"/>
      <c r="U29" s="404"/>
      <c r="V29" s="404"/>
      <c r="W29" s="404"/>
      <c r="X29" s="404"/>
      <c r="Y29" s="404"/>
      <c r="Z29" s="404"/>
      <c r="AA29" s="404"/>
      <c r="AB29" s="404"/>
      <c r="AC29" s="404"/>
      <c r="AD29" s="404"/>
      <c r="AE29" s="403"/>
      <c r="AF29" s="403"/>
      <c r="AG29" s="403"/>
    </row>
    <row r="30" spans="1:34" x14ac:dyDescent="0.3">
      <c r="A30" s="229" t="s">
        <v>203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7"/>
      <c r="AF30" s="257"/>
      <c r="AG30" s="280"/>
    </row>
    <row r="31" spans="1:34" x14ac:dyDescent="0.3">
      <c r="A31" s="230" t="s">
        <v>275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7"/>
      <c r="AF31" s="257"/>
      <c r="AG31" s="280"/>
    </row>
    <row r="32" spans="1:34" ht="14.4" customHeight="1" x14ac:dyDescent="0.3">
      <c r="A32" s="439" t="s">
        <v>272</v>
      </c>
      <c r="B32" s="440"/>
      <c r="C32" s="440"/>
      <c r="D32" s="440"/>
      <c r="E32" s="440"/>
      <c r="F32" s="440"/>
      <c r="G32" s="440"/>
      <c r="H32" s="440"/>
      <c r="I32" s="440"/>
      <c r="J32" s="440"/>
      <c r="K32" s="440"/>
      <c r="L32" s="440"/>
      <c r="M32" s="440"/>
      <c r="N32" s="440"/>
      <c r="O32" s="440"/>
      <c r="P32" s="440"/>
      <c r="Q32" s="440"/>
      <c r="R32" s="440"/>
      <c r="S32" s="440"/>
      <c r="T32" s="440"/>
      <c r="U32" s="440"/>
      <c r="V32" s="440"/>
      <c r="W32" s="440"/>
      <c r="X32" s="440"/>
      <c r="Y32" s="440"/>
      <c r="Z32" s="440"/>
      <c r="AA32" s="440"/>
      <c r="AB32" s="440"/>
      <c r="AC32" s="440"/>
      <c r="AD32" s="440"/>
      <c r="AE32" s="440"/>
      <c r="AF32" s="440"/>
    </row>
    <row r="33" spans="1:1" x14ac:dyDescent="0.3">
      <c r="A33" s="441" t="s">
        <v>282</v>
      </c>
    </row>
    <row r="34" spans="1:1" x14ac:dyDescent="0.3">
      <c r="A34" s="441" t="s">
        <v>283</v>
      </c>
    </row>
    <row r="35" spans="1:1" x14ac:dyDescent="0.3">
      <c r="A35" s="441" t="s">
        <v>284</v>
      </c>
    </row>
    <row r="36" spans="1:1" x14ac:dyDescent="0.3">
      <c r="A36" s="441" t="s">
        <v>285</v>
      </c>
    </row>
  </sheetData>
  <mergeCells count="12">
    <mergeCell ref="A1:AG1"/>
    <mergeCell ref="B3:B4"/>
    <mergeCell ref="C24:E24"/>
    <mergeCell ref="C25:E25"/>
    <mergeCell ref="C26:E26"/>
    <mergeCell ref="F24:AF24"/>
    <mergeCell ref="F25:AF25"/>
    <mergeCell ref="F26:AF26"/>
    <mergeCell ref="C28:E28"/>
    <mergeCell ref="C27:E27"/>
    <mergeCell ref="F27:AF27"/>
    <mergeCell ref="F28:AF28"/>
  </mergeCells>
  <conditionalFormatting sqref="C27 AG27 F27">
    <cfRule type="cellIs" dxfId="20" priority="2" operator="greaterThan">
      <formula>1</formula>
    </cfRule>
  </conditionalFormatting>
  <conditionalFormatting sqref="C28 AG28 F28">
    <cfRule type="cellIs" dxfId="19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36"/>
  <sheetViews>
    <sheetView showGridLines="0" showRowColHeaders="0" workbookViewId="0"/>
  </sheetViews>
  <sheetFormatPr defaultRowHeight="14.4" x14ac:dyDescent="0.3"/>
  <cols>
    <col min="1" max="16384" width="8.88671875" style="382"/>
  </cols>
  <sheetData>
    <row r="1" spans="1:40" x14ac:dyDescent="0.3">
      <c r="A1" s="382" t="s">
        <v>4248</v>
      </c>
    </row>
    <row r="2" spans="1:40" x14ac:dyDescent="0.3">
      <c r="A2" s="386" t="s">
        <v>321</v>
      </c>
    </row>
    <row r="3" spans="1:40" x14ac:dyDescent="0.3">
      <c r="A3" s="382" t="s">
        <v>242</v>
      </c>
      <c r="B3" s="407">
        <v>2014</v>
      </c>
      <c r="D3" s="383">
        <f>MAX(D5:D1048576)</f>
        <v>5</v>
      </c>
      <c r="F3" s="383">
        <f>SUMIF($E5:$E1048576,"&lt;10",F5:F1048576)</f>
        <v>6611368.25</v>
      </c>
      <c r="G3" s="383">
        <f t="shared" ref="G3:AN3" si="0">SUMIF($E5:$E1048576,"&lt;10",G5:G1048576)</f>
        <v>0</v>
      </c>
      <c r="H3" s="383">
        <f t="shared" si="0"/>
        <v>2333090</v>
      </c>
      <c r="I3" s="383">
        <f t="shared" si="0"/>
        <v>0</v>
      </c>
      <c r="J3" s="383">
        <f t="shared" si="0"/>
        <v>0</v>
      </c>
      <c r="K3" s="383">
        <f t="shared" si="0"/>
        <v>2486072.75</v>
      </c>
      <c r="L3" s="383">
        <f t="shared" si="0"/>
        <v>0</v>
      </c>
      <c r="M3" s="383">
        <f t="shared" si="0"/>
        <v>0</v>
      </c>
      <c r="N3" s="383">
        <f t="shared" si="0"/>
        <v>0</v>
      </c>
      <c r="O3" s="383">
        <f t="shared" si="0"/>
        <v>0</v>
      </c>
      <c r="P3" s="383">
        <f t="shared" si="0"/>
        <v>0</v>
      </c>
      <c r="Q3" s="383">
        <f t="shared" si="0"/>
        <v>0</v>
      </c>
      <c r="R3" s="383">
        <f t="shared" si="0"/>
        <v>0</v>
      </c>
      <c r="S3" s="383">
        <f t="shared" si="0"/>
        <v>0</v>
      </c>
      <c r="T3" s="383">
        <f t="shared" si="0"/>
        <v>0</v>
      </c>
      <c r="U3" s="383">
        <f t="shared" si="0"/>
        <v>0</v>
      </c>
      <c r="V3" s="383">
        <f t="shared" si="0"/>
        <v>0</v>
      </c>
      <c r="W3" s="383">
        <f t="shared" si="0"/>
        <v>0</v>
      </c>
      <c r="X3" s="383">
        <f t="shared" si="0"/>
        <v>0</v>
      </c>
      <c r="Y3" s="383">
        <f t="shared" si="0"/>
        <v>0</v>
      </c>
      <c r="Z3" s="383">
        <f t="shared" si="0"/>
        <v>0</v>
      </c>
      <c r="AA3" s="383">
        <f t="shared" si="0"/>
        <v>0</v>
      </c>
      <c r="AB3" s="383">
        <f t="shared" si="0"/>
        <v>0</v>
      </c>
      <c r="AC3" s="383">
        <f t="shared" si="0"/>
        <v>111682</v>
      </c>
      <c r="AD3" s="383">
        <f t="shared" si="0"/>
        <v>0</v>
      </c>
      <c r="AE3" s="383">
        <f t="shared" si="0"/>
        <v>808841.5</v>
      </c>
      <c r="AF3" s="383">
        <f t="shared" si="0"/>
        <v>0</v>
      </c>
      <c r="AG3" s="383">
        <f t="shared" si="0"/>
        <v>0</v>
      </c>
      <c r="AH3" s="383">
        <f t="shared" si="0"/>
        <v>645341</v>
      </c>
      <c r="AI3" s="383">
        <f t="shared" si="0"/>
        <v>0</v>
      </c>
      <c r="AJ3" s="383">
        <f t="shared" si="0"/>
        <v>0</v>
      </c>
      <c r="AK3" s="383">
        <f t="shared" si="0"/>
        <v>0</v>
      </c>
      <c r="AL3" s="383">
        <f t="shared" si="0"/>
        <v>0</v>
      </c>
      <c r="AM3" s="383">
        <f t="shared" si="0"/>
        <v>226341</v>
      </c>
      <c r="AN3" s="383">
        <f t="shared" si="0"/>
        <v>0</v>
      </c>
    </row>
    <row r="4" spans="1:40" x14ac:dyDescent="0.3">
      <c r="A4" s="382" t="s">
        <v>243</v>
      </c>
      <c r="B4" s="407">
        <v>1</v>
      </c>
      <c r="C4" s="384" t="s">
        <v>5</v>
      </c>
      <c r="D4" s="385" t="s">
        <v>68</v>
      </c>
      <c r="E4" s="385" t="s">
        <v>237</v>
      </c>
      <c r="F4" s="385" t="s">
        <v>3</v>
      </c>
      <c r="G4" s="385" t="s">
        <v>238</v>
      </c>
      <c r="H4" s="385" t="s">
        <v>239</v>
      </c>
      <c r="I4" s="385" t="s">
        <v>240</v>
      </c>
      <c r="J4" s="385" t="s">
        <v>241</v>
      </c>
      <c r="K4" s="385">
        <v>305</v>
      </c>
      <c r="L4" s="385">
        <v>306</v>
      </c>
      <c r="M4" s="385">
        <v>408</v>
      </c>
      <c r="N4" s="385">
        <v>409</v>
      </c>
      <c r="O4" s="385">
        <v>410</v>
      </c>
      <c r="P4" s="385">
        <v>415</v>
      </c>
      <c r="Q4" s="385">
        <v>416</v>
      </c>
      <c r="R4" s="385">
        <v>418</v>
      </c>
      <c r="S4" s="385">
        <v>419</v>
      </c>
      <c r="T4" s="385">
        <v>420</v>
      </c>
      <c r="U4" s="385">
        <v>421</v>
      </c>
      <c r="V4" s="385">
        <v>522</v>
      </c>
      <c r="W4" s="385">
        <v>523</v>
      </c>
      <c r="X4" s="385">
        <v>524</v>
      </c>
      <c r="Y4" s="385">
        <v>525</v>
      </c>
      <c r="Z4" s="385">
        <v>526</v>
      </c>
      <c r="AA4" s="385">
        <v>527</v>
      </c>
      <c r="AB4" s="385">
        <v>528</v>
      </c>
      <c r="AC4" s="385">
        <v>629</v>
      </c>
      <c r="AD4" s="385">
        <v>630</v>
      </c>
      <c r="AE4" s="385">
        <v>636</v>
      </c>
      <c r="AF4" s="385">
        <v>637</v>
      </c>
      <c r="AG4" s="385">
        <v>640</v>
      </c>
      <c r="AH4" s="385">
        <v>642</v>
      </c>
      <c r="AI4" s="385">
        <v>743</v>
      </c>
      <c r="AJ4" s="385">
        <v>745</v>
      </c>
      <c r="AK4" s="385">
        <v>746</v>
      </c>
      <c r="AL4" s="385">
        <v>747</v>
      </c>
      <c r="AM4" s="385">
        <v>930</v>
      </c>
      <c r="AN4" s="385">
        <v>940</v>
      </c>
    </row>
    <row r="5" spans="1:40" x14ac:dyDescent="0.3">
      <c r="A5" s="382" t="s">
        <v>244</v>
      </c>
      <c r="B5" s="407">
        <v>2</v>
      </c>
      <c r="C5" s="382">
        <v>30</v>
      </c>
      <c r="D5" s="382">
        <v>1</v>
      </c>
      <c r="E5" s="382">
        <v>1</v>
      </c>
      <c r="F5" s="382">
        <v>45</v>
      </c>
      <c r="G5" s="382">
        <v>0</v>
      </c>
      <c r="H5" s="382">
        <v>7</v>
      </c>
      <c r="I5" s="382">
        <v>0</v>
      </c>
      <c r="J5" s="382">
        <v>0</v>
      </c>
      <c r="K5" s="382">
        <v>19</v>
      </c>
      <c r="L5" s="382">
        <v>0</v>
      </c>
      <c r="M5" s="382">
        <v>0</v>
      </c>
      <c r="N5" s="382">
        <v>0</v>
      </c>
      <c r="O5" s="382">
        <v>0</v>
      </c>
      <c r="P5" s="382">
        <v>0</v>
      </c>
      <c r="Q5" s="382">
        <v>0</v>
      </c>
      <c r="R5" s="382">
        <v>0</v>
      </c>
      <c r="S5" s="382">
        <v>0</v>
      </c>
      <c r="T5" s="382">
        <v>0</v>
      </c>
      <c r="U5" s="382">
        <v>0</v>
      </c>
      <c r="V5" s="382">
        <v>0</v>
      </c>
      <c r="W5" s="382">
        <v>0</v>
      </c>
      <c r="X5" s="382">
        <v>0</v>
      </c>
      <c r="Y5" s="382">
        <v>0</v>
      </c>
      <c r="Z5" s="382">
        <v>0</v>
      </c>
      <c r="AA5" s="382">
        <v>0</v>
      </c>
      <c r="AB5" s="382">
        <v>0</v>
      </c>
      <c r="AC5" s="382">
        <v>1</v>
      </c>
      <c r="AD5" s="382">
        <v>0</v>
      </c>
      <c r="AE5" s="382">
        <v>8</v>
      </c>
      <c r="AF5" s="382">
        <v>0</v>
      </c>
      <c r="AG5" s="382">
        <v>0</v>
      </c>
      <c r="AH5" s="382">
        <v>8</v>
      </c>
      <c r="AI5" s="382">
        <v>0</v>
      </c>
      <c r="AJ5" s="382">
        <v>0</v>
      </c>
      <c r="AK5" s="382">
        <v>0</v>
      </c>
      <c r="AL5" s="382">
        <v>0</v>
      </c>
      <c r="AM5" s="382">
        <v>2</v>
      </c>
      <c r="AN5" s="382">
        <v>0</v>
      </c>
    </row>
    <row r="6" spans="1:40" x14ac:dyDescent="0.3">
      <c r="A6" s="382" t="s">
        <v>245</v>
      </c>
      <c r="B6" s="407">
        <v>3</v>
      </c>
      <c r="C6" s="382">
        <v>30</v>
      </c>
      <c r="D6" s="382">
        <v>1</v>
      </c>
      <c r="E6" s="382">
        <v>2</v>
      </c>
      <c r="F6" s="382">
        <v>6846.75</v>
      </c>
      <c r="G6" s="382">
        <v>0</v>
      </c>
      <c r="H6" s="382">
        <v>1248</v>
      </c>
      <c r="I6" s="382">
        <v>0</v>
      </c>
      <c r="J6" s="382">
        <v>0</v>
      </c>
      <c r="K6" s="382">
        <v>2432.75</v>
      </c>
      <c r="L6" s="382">
        <v>0</v>
      </c>
      <c r="M6" s="382">
        <v>0</v>
      </c>
      <c r="N6" s="382">
        <v>0</v>
      </c>
      <c r="O6" s="382">
        <v>0</v>
      </c>
      <c r="P6" s="382">
        <v>0</v>
      </c>
      <c r="Q6" s="382">
        <v>0</v>
      </c>
      <c r="R6" s="382">
        <v>0</v>
      </c>
      <c r="S6" s="382">
        <v>0</v>
      </c>
      <c r="T6" s="382">
        <v>0</v>
      </c>
      <c r="U6" s="382">
        <v>0</v>
      </c>
      <c r="V6" s="382">
        <v>0</v>
      </c>
      <c r="W6" s="382">
        <v>0</v>
      </c>
      <c r="X6" s="382">
        <v>0</v>
      </c>
      <c r="Y6" s="382">
        <v>0</v>
      </c>
      <c r="Z6" s="382">
        <v>0</v>
      </c>
      <c r="AA6" s="382">
        <v>0</v>
      </c>
      <c r="AB6" s="382">
        <v>0</v>
      </c>
      <c r="AC6" s="382">
        <v>172.5</v>
      </c>
      <c r="AD6" s="382">
        <v>0</v>
      </c>
      <c r="AE6" s="382">
        <v>1297.5</v>
      </c>
      <c r="AF6" s="382">
        <v>0</v>
      </c>
      <c r="AG6" s="382">
        <v>0</v>
      </c>
      <c r="AH6" s="382">
        <v>1328</v>
      </c>
      <c r="AI6" s="382">
        <v>0</v>
      </c>
      <c r="AJ6" s="382">
        <v>0</v>
      </c>
      <c r="AK6" s="382">
        <v>0</v>
      </c>
      <c r="AL6" s="382">
        <v>0</v>
      </c>
      <c r="AM6" s="382">
        <v>368</v>
      </c>
      <c r="AN6" s="382">
        <v>0</v>
      </c>
    </row>
    <row r="7" spans="1:40" x14ac:dyDescent="0.3">
      <c r="A7" s="382" t="s">
        <v>246</v>
      </c>
      <c r="B7" s="407">
        <v>4</v>
      </c>
      <c r="C7" s="382">
        <v>30</v>
      </c>
      <c r="D7" s="382">
        <v>1</v>
      </c>
      <c r="E7" s="382">
        <v>4</v>
      </c>
      <c r="F7" s="382">
        <v>232</v>
      </c>
      <c r="G7" s="382">
        <v>0</v>
      </c>
      <c r="H7" s="382">
        <v>232</v>
      </c>
      <c r="I7" s="382">
        <v>0</v>
      </c>
      <c r="J7" s="382">
        <v>0</v>
      </c>
      <c r="K7" s="382">
        <v>0</v>
      </c>
      <c r="L7" s="382">
        <v>0</v>
      </c>
      <c r="M7" s="382">
        <v>0</v>
      </c>
      <c r="N7" s="382">
        <v>0</v>
      </c>
      <c r="O7" s="382">
        <v>0</v>
      </c>
      <c r="P7" s="382">
        <v>0</v>
      </c>
      <c r="Q7" s="382">
        <v>0</v>
      </c>
      <c r="R7" s="382">
        <v>0</v>
      </c>
      <c r="S7" s="382">
        <v>0</v>
      </c>
      <c r="T7" s="382">
        <v>0</v>
      </c>
      <c r="U7" s="382">
        <v>0</v>
      </c>
      <c r="V7" s="382">
        <v>0</v>
      </c>
      <c r="W7" s="382">
        <v>0</v>
      </c>
      <c r="X7" s="382">
        <v>0</v>
      </c>
      <c r="Y7" s="382">
        <v>0</v>
      </c>
      <c r="Z7" s="382">
        <v>0</v>
      </c>
      <c r="AA7" s="382">
        <v>0</v>
      </c>
      <c r="AB7" s="382">
        <v>0</v>
      </c>
      <c r="AC7" s="382">
        <v>0</v>
      </c>
      <c r="AD7" s="382">
        <v>0</v>
      </c>
      <c r="AE7" s="382">
        <v>0</v>
      </c>
      <c r="AF7" s="382">
        <v>0</v>
      </c>
      <c r="AG7" s="382">
        <v>0</v>
      </c>
      <c r="AH7" s="382">
        <v>0</v>
      </c>
      <c r="AI7" s="382">
        <v>0</v>
      </c>
      <c r="AJ7" s="382">
        <v>0</v>
      </c>
      <c r="AK7" s="382">
        <v>0</v>
      </c>
      <c r="AL7" s="382">
        <v>0</v>
      </c>
      <c r="AM7" s="382">
        <v>0</v>
      </c>
      <c r="AN7" s="382">
        <v>0</v>
      </c>
    </row>
    <row r="8" spans="1:40" x14ac:dyDescent="0.3">
      <c r="A8" s="382" t="s">
        <v>247</v>
      </c>
      <c r="B8" s="407">
        <v>5</v>
      </c>
      <c r="C8" s="382">
        <v>30</v>
      </c>
      <c r="D8" s="382">
        <v>1</v>
      </c>
      <c r="E8" s="382">
        <v>6</v>
      </c>
      <c r="F8" s="382">
        <v>1311170</v>
      </c>
      <c r="G8" s="382">
        <v>0</v>
      </c>
      <c r="H8" s="382">
        <v>471696</v>
      </c>
      <c r="I8" s="382">
        <v>0</v>
      </c>
      <c r="J8" s="382">
        <v>0</v>
      </c>
      <c r="K8" s="382">
        <v>489797</v>
      </c>
      <c r="L8" s="382">
        <v>0</v>
      </c>
      <c r="M8" s="382">
        <v>0</v>
      </c>
      <c r="N8" s="382">
        <v>0</v>
      </c>
      <c r="O8" s="382">
        <v>0</v>
      </c>
      <c r="P8" s="382">
        <v>0</v>
      </c>
      <c r="Q8" s="382">
        <v>0</v>
      </c>
      <c r="R8" s="382">
        <v>0</v>
      </c>
      <c r="S8" s="382">
        <v>0</v>
      </c>
      <c r="T8" s="382">
        <v>0</v>
      </c>
      <c r="U8" s="382">
        <v>0</v>
      </c>
      <c r="V8" s="382">
        <v>0</v>
      </c>
      <c r="W8" s="382">
        <v>0</v>
      </c>
      <c r="X8" s="382">
        <v>0</v>
      </c>
      <c r="Y8" s="382">
        <v>0</v>
      </c>
      <c r="Z8" s="382">
        <v>0</v>
      </c>
      <c r="AA8" s="382">
        <v>0</v>
      </c>
      <c r="AB8" s="382">
        <v>0</v>
      </c>
      <c r="AC8" s="382">
        <v>17053</v>
      </c>
      <c r="AD8" s="382">
        <v>0</v>
      </c>
      <c r="AE8" s="382">
        <v>153248</v>
      </c>
      <c r="AF8" s="382">
        <v>0</v>
      </c>
      <c r="AG8" s="382">
        <v>0</v>
      </c>
      <c r="AH8" s="382">
        <v>134546</v>
      </c>
      <c r="AI8" s="382">
        <v>0</v>
      </c>
      <c r="AJ8" s="382">
        <v>0</v>
      </c>
      <c r="AK8" s="382">
        <v>0</v>
      </c>
      <c r="AL8" s="382">
        <v>0</v>
      </c>
      <c r="AM8" s="382">
        <v>44830</v>
      </c>
      <c r="AN8" s="382">
        <v>0</v>
      </c>
    </row>
    <row r="9" spans="1:40" x14ac:dyDescent="0.3">
      <c r="A9" s="382" t="s">
        <v>248</v>
      </c>
      <c r="B9" s="407">
        <v>6</v>
      </c>
      <c r="C9" s="382">
        <v>30</v>
      </c>
      <c r="D9" s="382">
        <v>1</v>
      </c>
      <c r="E9" s="382">
        <v>11</v>
      </c>
      <c r="F9" s="382">
        <v>4148.8333333333339</v>
      </c>
      <c r="G9" s="382">
        <v>0</v>
      </c>
      <c r="H9" s="382">
        <v>2065.5</v>
      </c>
      <c r="I9" s="382">
        <v>0</v>
      </c>
      <c r="J9" s="382">
        <v>0</v>
      </c>
      <c r="K9" s="382">
        <v>2083.3333333333335</v>
      </c>
      <c r="L9" s="382">
        <v>0</v>
      </c>
      <c r="M9" s="382">
        <v>0</v>
      </c>
      <c r="N9" s="382">
        <v>0</v>
      </c>
      <c r="O9" s="382">
        <v>0</v>
      </c>
      <c r="P9" s="382">
        <v>0</v>
      </c>
      <c r="Q9" s="382">
        <v>0</v>
      </c>
      <c r="R9" s="382">
        <v>0</v>
      </c>
      <c r="S9" s="382">
        <v>0</v>
      </c>
      <c r="T9" s="382">
        <v>0</v>
      </c>
      <c r="U9" s="382">
        <v>0</v>
      </c>
      <c r="V9" s="382">
        <v>0</v>
      </c>
      <c r="W9" s="382">
        <v>0</v>
      </c>
      <c r="X9" s="382">
        <v>0</v>
      </c>
      <c r="Y9" s="382">
        <v>0</v>
      </c>
      <c r="Z9" s="382">
        <v>0</v>
      </c>
      <c r="AA9" s="382">
        <v>0</v>
      </c>
      <c r="AB9" s="382">
        <v>0</v>
      </c>
      <c r="AC9" s="382">
        <v>0</v>
      </c>
      <c r="AD9" s="382">
        <v>0</v>
      </c>
      <c r="AE9" s="382">
        <v>0</v>
      </c>
      <c r="AF9" s="382">
        <v>0</v>
      </c>
      <c r="AG9" s="382">
        <v>0</v>
      </c>
      <c r="AH9" s="382">
        <v>0</v>
      </c>
      <c r="AI9" s="382">
        <v>0</v>
      </c>
      <c r="AJ9" s="382">
        <v>0</v>
      </c>
      <c r="AK9" s="382">
        <v>0</v>
      </c>
      <c r="AL9" s="382">
        <v>0</v>
      </c>
      <c r="AM9" s="382">
        <v>0</v>
      </c>
      <c r="AN9" s="382">
        <v>0</v>
      </c>
    </row>
    <row r="10" spans="1:40" x14ac:dyDescent="0.3">
      <c r="A10" s="382" t="s">
        <v>249</v>
      </c>
      <c r="B10" s="407">
        <v>7</v>
      </c>
      <c r="C10" s="382">
        <v>30</v>
      </c>
      <c r="D10" s="382">
        <v>2</v>
      </c>
      <c r="E10" s="382">
        <v>1</v>
      </c>
      <c r="F10" s="382">
        <v>42</v>
      </c>
      <c r="G10" s="382">
        <v>0</v>
      </c>
      <c r="H10" s="382">
        <v>7</v>
      </c>
      <c r="I10" s="382">
        <v>0</v>
      </c>
      <c r="J10" s="382">
        <v>0</v>
      </c>
      <c r="K10" s="382">
        <v>17</v>
      </c>
      <c r="L10" s="382">
        <v>0</v>
      </c>
      <c r="M10" s="382">
        <v>0</v>
      </c>
      <c r="N10" s="382">
        <v>0</v>
      </c>
      <c r="O10" s="382">
        <v>0</v>
      </c>
      <c r="P10" s="382">
        <v>0</v>
      </c>
      <c r="Q10" s="382">
        <v>0</v>
      </c>
      <c r="R10" s="382">
        <v>0</v>
      </c>
      <c r="S10" s="382">
        <v>0</v>
      </c>
      <c r="T10" s="382">
        <v>0</v>
      </c>
      <c r="U10" s="382">
        <v>0</v>
      </c>
      <c r="V10" s="382">
        <v>0</v>
      </c>
      <c r="W10" s="382">
        <v>0</v>
      </c>
      <c r="X10" s="382">
        <v>0</v>
      </c>
      <c r="Y10" s="382">
        <v>0</v>
      </c>
      <c r="Z10" s="382">
        <v>0</v>
      </c>
      <c r="AA10" s="382">
        <v>0</v>
      </c>
      <c r="AB10" s="382">
        <v>0</v>
      </c>
      <c r="AC10" s="382">
        <v>1</v>
      </c>
      <c r="AD10" s="382">
        <v>0</v>
      </c>
      <c r="AE10" s="382">
        <v>8</v>
      </c>
      <c r="AF10" s="382">
        <v>0</v>
      </c>
      <c r="AG10" s="382">
        <v>0</v>
      </c>
      <c r="AH10" s="382">
        <v>7</v>
      </c>
      <c r="AI10" s="382">
        <v>0</v>
      </c>
      <c r="AJ10" s="382">
        <v>0</v>
      </c>
      <c r="AK10" s="382">
        <v>0</v>
      </c>
      <c r="AL10" s="382">
        <v>0</v>
      </c>
      <c r="AM10" s="382">
        <v>2</v>
      </c>
      <c r="AN10" s="382">
        <v>0</v>
      </c>
    </row>
    <row r="11" spans="1:40" x14ac:dyDescent="0.3">
      <c r="A11" s="382" t="s">
        <v>250</v>
      </c>
      <c r="B11" s="407">
        <v>8</v>
      </c>
      <c r="C11" s="382">
        <v>30</v>
      </c>
      <c r="D11" s="382">
        <v>2</v>
      </c>
      <c r="E11" s="382">
        <v>2</v>
      </c>
      <c r="F11" s="382">
        <v>5768.5</v>
      </c>
      <c r="G11" s="382">
        <v>0</v>
      </c>
      <c r="H11" s="382">
        <v>1012</v>
      </c>
      <c r="I11" s="382">
        <v>0</v>
      </c>
      <c r="J11" s="382">
        <v>0</v>
      </c>
      <c r="K11" s="382">
        <v>2184</v>
      </c>
      <c r="L11" s="382">
        <v>0</v>
      </c>
      <c r="M11" s="382">
        <v>0</v>
      </c>
      <c r="N11" s="382">
        <v>0</v>
      </c>
      <c r="O11" s="382">
        <v>0</v>
      </c>
      <c r="P11" s="382">
        <v>0</v>
      </c>
      <c r="Q11" s="382">
        <v>0</v>
      </c>
      <c r="R11" s="382">
        <v>0</v>
      </c>
      <c r="S11" s="382">
        <v>0</v>
      </c>
      <c r="T11" s="382">
        <v>0</v>
      </c>
      <c r="U11" s="382">
        <v>0</v>
      </c>
      <c r="V11" s="382">
        <v>0</v>
      </c>
      <c r="W11" s="382">
        <v>0</v>
      </c>
      <c r="X11" s="382">
        <v>0</v>
      </c>
      <c r="Y11" s="382">
        <v>0</v>
      </c>
      <c r="Z11" s="382">
        <v>0</v>
      </c>
      <c r="AA11" s="382">
        <v>0</v>
      </c>
      <c r="AB11" s="382">
        <v>0</v>
      </c>
      <c r="AC11" s="382">
        <v>150</v>
      </c>
      <c r="AD11" s="382">
        <v>0</v>
      </c>
      <c r="AE11" s="382">
        <v>1162.5</v>
      </c>
      <c r="AF11" s="382">
        <v>0</v>
      </c>
      <c r="AG11" s="382">
        <v>0</v>
      </c>
      <c r="AH11" s="382">
        <v>948</v>
      </c>
      <c r="AI11" s="382">
        <v>0</v>
      </c>
      <c r="AJ11" s="382">
        <v>0</v>
      </c>
      <c r="AK11" s="382">
        <v>0</v>
      </c>
      <c r="AL11" s="382">
        <v>0</v>
      </c>
      <c r="AM11" s="382">
        <v>312</v>
      </c>
      <c r="AN11" s="382">
        <v>0</v>
      </c>
    </row>
    <row r="12" spans="1:40" x14ac:dyDescent="0.3">
      <c r="A12" s="382" t="s">
        <v>251</v>
      </c>
      <c r="B12" s="407">
        <v>9</v>
      </c>
      <c r="C12" s="382">
        <v>30</v>
      </c>
      <c r="D12" s="382">
        <v>2</v>
      </c>
      <c r="E12" s="382">
        <v>3</v>
      </c>
      <c r="F12" s="382">
        <v>30</v>
      </c>
      <c r="G12" s="382">
        <v>0</v>
      </c>
      <c r="H12" s="382">
        <v>0</v>
      </c>
      <c r="I12" s="382">
        <v>0</v>
      </c>
      <c r="J12" s="382">
        <v>0</v>
      </c>
      <c r="K12" s="382">
        <v>30</v>
      </c>
      <c r="L12" s="382">
        <v>0</v>
      </c>
      <c r="M12" s="382">
        <v>0</v>
      </c>
      <c r="N12" s="382">
        <v>0</v>
      </c>
      <c r="O12" s="382">
        <v>0</v>
      </c>
      <c r="P12" s="382">
        <v>0</v>
      </c>
      <c r="Q12" s="382">
        <v>0</v>
      </c>
      <c r="R12" s="382">
        <v>0</v>
      </c>
      <c r="S12" s="382">
        <v>0</v>
      </c>
      <c r="T12" s="382">
        <v>0</v>
      </c>
      <c r="U12" s="382">
        <v>0</v>
      </c>
      <c r="V12" s="382">
        <v>0</v>
      </c>
      <c r="W12" s="382">
        <v>0</v>
      </c>
      <c r="X12" s="382">
        <v>0</v>
      </c>
      <c r="Y12" s="382">
        <v>0</v>
      </c>
      <c r="Z12" s="382">
        <v>0</v>
      </c>
      <c r="AA12" s="382">
        <v>0</v>
      </c>
      <c r="AB12" s="382">
        <v>0</v>
      </c>
      <c r="AC12" s="382">
        <v>0</v>
      </c>
      <c r="AD12" s="382">
        <v>0</v>
      </c>
      <c r="AE12" s="382">
        <v>0</v>
      </c>
      <c r="AF12" s="382">
        <v>0</v>
      </c>
      <c r="AG12" s="382">
        <v>0</v>
      </c>
      <c r="AH12" s="382">
        <v>0</v>
      </c>
      <c r="AI12" s="382">
        <v>0</v>
      </c>
      <c r="AJ12" s="382">
        <v>0</v>
      </c>
      <c r="AK12" s="382">
        <v>0</v>
      </c>
      <c r="AL12" s="382">
        <v>0</v>
      </c>
      <c r="AM12" s="382">
        <v>0</v>
      </c>
      <c r="AN12" s="382">
        <v>0</v>
      </c>
    </row>
    <row r="13" spans="1:40" x14ac:dyDescent="0.3">
      <c r="A13" s="382" t="s">
        <v>252</v>
      </c>
      <c r="B13" s="407">
        <v>10</v>
      </c>
      <c r="C13" s="382">
        <v>30</v>
      </c>
      <c r="D13" s="382">
        <v>2</v>
      </c>
      <c r="E13" s="382">
        <v>4</v>
      </c>
      <c r="F13" s="382">
        <v>229</v>
      </c>
      <c r="G13" s="382">
        <v>0</v>
      </c>
      <c r="H13" s="382">
        <v>229</v>
      </c>
      <c r="I13" s="382">
        <v>0</v>
      </c>
      <c r="J13" s="382">
        <v>0</v>
      </c>
      <c r="K13" s="382">
        <v>0</v>
      </c>
      <c r="L13" s="382">
        <v>0</v>
      </c>
      <c r="M13" s="382">
        <v>0</v>
      </c>
      <c r="N13" s="382">
        <v>0</v>
      </c>
      <c r="O13" s="382">
        <v>0</v>
      </c>
      <c r="P13" s="382">
        <v>0</v>
      </c>
      <c r="Q13" s="382">
        <v>0</v>
      </c>
      <c r="R13" s="382">
        <v>0</v>
      </c>
      <c r="S13" s="382">
        <v>0</v>
      </c>
      <c r="T13" s="382">
        <v>0</v>
      </c>
      <c r="U13" s="382">
        <v>0</v>
      </c>
      <c r="V13" s="382">
        <v>0</v>
      </c>
      <c r="W13" s="382">
        <v>0</v>
      </c>
      <c r="X13" s="382">
        <v>0</v>
      </c>
      <c r="Y13" s="382">
        <v>0</v>
      </c>
      <c r="Z13" s="382">
        <v>0</v>
      </c>
      <c r="AA13" s="382">
        <v>0</v>
      </c>
      <c r="AB13" s="382">
        <v>0</v>
      </c>
      <c r="AC13" s="382">
        <v>0</v>
      </c>
      <c r="AD13" s="382">
        <v>0</v>
      </c>
      <c r="AE13" s="382">
        <v>0</v>
      </c>
      <c r="AF13" s="382">
        <v>0</v>
      </c>
      <c r="AG13" s="382">
        <v>0</v>
      </c>
      <c r="AH13" s="382">
        <v>0</v>
      </c>
      <c r="AI13" s="382">
        <v>0</v>
      </c>
      <c r="AJ13" s="382">
        <v>0</v>
      </c>
      <c r="AK13" s="382">
        <v>0</v>
      </c>
      <c r="AL13" s="382">
        <v>0</v>
      </c>
      <c r="AM13" s="382">
        <v>0</v>
      </c>
      <c r="AN13" s="382">
        <v>0</v>
      </c>
    </row>
    <row r="14" spans="1:40" x14ac:dyDescent="0.3">
      <c r="A14" s="382" t="s">
        <v>253</v>
      </c>
      <c r="B14" s="407">
        <v>11</v>
      </c>
      <c r="C14" s="382">
        <v>30</v>
      </c>
      <c r="D14" s="382">
        <v>2</v>
      </c>
      <c r="E14" s="382">
        <v>6</v>
      </c>
      <c r="F14" s="382">
        <v>1284188</v>
      </c>
      <c r="G14" s="382">
        <v>0</v>
      </c>
      <c r="H14" s="382">
        <v>475598</v>
      </c>
      <c r="I14" s="382">
        <v>0</v>
      </c>
      <c r="J14" s="382">
        <v>0</v>
      </c>
      <c r="K14" s="382">
        <v>482341</v>
      </c>
      <c r="L14" s="382">
        <v>0</v>
      </c>
      <c r="M14" s="382">
        <v>0</v>
      </c>
      <c r="N14" s="382">
        <v>0</v>
      </c>
      <c r="O14" s="382">
        <v>0</v>
      </c>
      <c r="P14" s="382">
        <v>0</v>
      </c>
      <c r="Q14" s="382">
        <v>0</v>
      </c>
      <c r="R14" s="382">
        <v>0</v>
      </c>
      <c r="S14" s="382">
        <v>0</v>
      </c>
      <c r="T14" s="382">
        <v>0</v>
      </c>
      <c r="U14" s="382">
        <v>0</v>
      </c>
      <c r="V14" s="382">
        <v>0</v>
      </c>
      <c r="W14" s="382">
        <v>0</v>
      </c>
      <c r="X14" s="382">
        <v>0</v>
      </c>
      <c r="Y14" s="382">
        <v>0</v>
      </c>
      <c r="Z14" s="382">
        <v>0</v>
      </c>
      <c r="AA14" s="382">
        <v>0</v>
      </c>
      <c r="AB14" s="382">
        <v>0</v>
      </c>
      <c r="AC14" s="382">
        <v>16576</v>
      </c>
      <c r="AD14" s="382">
        <v>0</v>
      </c>
      <c r="AE14" s="382">
        <v>156592</v>
      </c>
      <c r="AF14" s="382">
        <v>0</v>
      </c>
      <c r="AG14" s="382">
        <v>0</v>
      </c>
      <c r="AH14" s="382">
        <v>108252</v>
      </c>
      <c r="AI14" s="382">
        <v>0</v>
      </c>
      <c r="AJ14" s="382">
        <v>0</v>
      </c>
      <c r="AK14" s="382">
        <v>0</v>
      </c>
      <c r="AL14" s="382">
        <v>0</v>
      </c>
      <c r="AM14" s="382">
        <v>44829</v>
      </c>
      <c r="AN14" s="382">
        <v>0</v>
      </c>
    </row>
    <row r="15" spans="1:40" x14ac:dyDescent="0.3">
      <c r="A15" s="382" t="s">
        <v>254</v>
      </c>
      <c r="B15" s="407">
        <v>12</v>
      </c>
      <c r="C15" s="382">
        <v>30</v>
      </c>
      <c r="D15" s="382">
        <v>2</v>
      </c>
      <c r="E15" s="382">
        <v>10</v>
      </c>
      <c r="F15" s="382">
        <v>3400</v>
      </c>
      <c r="G15" s="382">
        <v>0</v>
      </c>
      <c r="H15" s="382">
        <v>0</v>
      </c>
      <c r="I15" s="382">
        <v>0</v>
      </c>
      <c r="J15" s="382">
        <v>0</v>
      </c>
      <c r="K15" s="382">
        <v>3400</v>
      </c>
      <c r="L15" s="382">
        <v>0</v>
      </c>
      <c r="M15" s="382">
        <v>0</v>
      </c>
      <c r="N15" s="382">
        <v>0</v>
      </c>
      <c r="O15" s="382">
        <v>0</v>
      </c>
      <c r="P15" s="382">
        <v>0</v>
      </c>
      <c r="Q15" s="382">
        <v>0</v>
      </c>
      <c r="R15" s="382">
        <v>0</v>
      </c>
      <c r="S15" s="382">
        <v>0</v>
      </c>
      <c r="T15" s="382">
        <v>0</v>
      </c>
      <c r="U15" s="382">
        <v>0</v>
      </c>
      <c r="V15" s="382">
        <v>0</v>
      </c>
      <c r="W15" s="382">
        <v>0</v>
      </c>
      <c r="X15" s="382">
        <v>0</v>
      </c>
      <c r="Y15" s="382">
        <v>0</v>
      </c>
      <c r="Z15" s="382">
        <v>0</v>
      </c>
      <c r="AA15" s="382">
        <v>0</v>
      </c>
      <c r="AB15" s="382">
        <v>0</v>
      </c>
      <c r="AC15" s="382">
        <v>0</v>
      </c>
      <c r="AD15" s="382">
        <v>0</v>
      </c>
      <c r="AE15" s="382">
        <v>0</v>
      </c>
      <c r="AF15" s="382">
        <v>0</v>
      </c>
      <c r="AG15" s="382">
        <v>0</v>
      </c>
      <c r="AH15" s="382">
        <v>0</v>
      </c>
      <c r="AI15" s="382">
        <v>0</v>
      </c>
      <c r="AJ15" s="382">
        <v>0</v>
      </c>
      <c r="AK15" s="382">
        <v>0</v>
      </c>
      <c r="AL15" s="382">
        <v>0</v>
      </c>
      <c r="AM15" s="382">
        <v>0</v>
      </c>
      <c r="AN15" s="382">
        <v>0</v>
      </c>
    </row>
    <row r="16" spans="1:40" x14ac:dyDescent="0.3">
      <c r="A16" s="382" t="s">
        <v>242</v>
      </c>
      <c r="B16" s="407">
        <v>2014</v>
      </c>
      <c r="C16" s="382">
        <v>30</v>
      </c>
      <c r="D16" s="382">
        <v>2</v>
      </c>
      <c r="E16" s="382">
        <v>11</v>
      </c>
      <c r="F16" s="382">
        <v>4148.8333333333339</v>
      </c>
      <c r="G16" s="382">
        <v>0</v>
      </c>
      <c r="H16" s="382">
        <v>2065.5</v>
      </c>
      <c r="I16" s="382">
        <v>0</v>
      </c>
      <c r="J16" s="382">
        <v>0</v>
      </c>
      <c r="K16" s="382">
        <v>2083.3333333333335</v>
      </c>
      <c r="L16" s="382">
        <v>0</v>
      </c>
      <c r="M16" s="382">
        <v>0</v>
      </c>
      <c r="N16" s="382">
        <v>0</v>
      </c>
      <c r="O16" s="382">
        <v>0</v>
      </c>
      <c r="P16" s="382">
        <v>0</v>
      </c>
      <c r="Q16" s="382">
        <v>0</v>
      </c>
      <c r="R16" s="382">
        <v>0</v>
      </c>
      <c r="S16" s="382">
        <v>0</v>
      </c>
      <c r="T16" s="382">
        <v>0</v>
      </c>
      <c r="U16" s="382">
        <v>0</v>
      </c>
      <c r="V16" s="382">
        <v>0</v>
      </c>
      <c r="W16" s="382">
        <v>0</v>
      </c>
      <c r="X16" s="382">
        <v>0</v>
      </c>
      <c r="Y16" s="382">
        <v>0</v>
      </c>
      <c r="Z16" s="382">
        <v>0</v>
      </c>
      <c r="AA16" s="382">
        <v>0</v>
      </c>
      <c r="AB16" s="382">
        <v>0</v>
      </c>
      <c r="AC16" s="382">
        <v>0</v>
      </c>
      <c r="AD16" s="382">
        <v>0</v>
      </c>
      <c r="AE16" s="382">
        <v>0</v>
      </c>
      <c r="AF16" s="382">
        <v>0</v>
      </c>
      <c r="AG16" s="382">
        <v>0</v>
      </c>
      <c r="AH16" s="382">
        <v>0</v>
      </c>
      <c r="AI16" s="382">
        <v>0</v>
      </c>
      <c r="AJ16" s="382">
        <v>0</v>
      </c>
      <c r="AK16" s="382">
        <v>0</v>
      </c>
      <c r="AL16" s="382">
        <v>0</v>
      </c>
      <c r="AM16" s="382">
        <v>0</v>
      </c>
      <c r="AN16" s="382">
        <v>0</v>
      </c>
    </row>
    <row r="17" spans="3:40" x14ac:dyDescent="0.3">
      <c r="C17" s="382">
        <v>30</v>
      </c>
      <c r="D17" s="382">
        <v>3</v>
      </c>
      <c r="E17" s="382">
        <v>1</v>
      </c>
      <c r="F17" s="382">
        <v>43</v>
      </c>
      <c r="G17" s="382">
        <v>0</v>
      </c>
      <c r="H17" s="382">
        <v>7</v>
      </c>
      <c r="I17" s="382">
        <v>0</v>
      </c>
      <c r="J17" s="382">
        <v>0</v>
      </c>
      <c r="K17" s="382">
        <v>18</v>
      </c>
      <c r="L17" s="382">
        <v>0</v>
      </c>
      <c r="M17" s="382">
        <v>0</v>
      </c>
      <c r="N17" s="382">
        <v>0</v>
      </c>
      <c r="O17" s="382">
        <v>0</v>
      </c>
      <c r="P17" s="382">
        <v>0</v>
      </c>
      <c r="Q17" s="382">
        <v>0</v>
      </c>
      <c r="R17" s="382">
        <v>0</v>
      </c>
      <c r="S17" s="382">
        <v>0</v>
      </c>
      <c r="T17" s="382">
        <v>0</v>
      </c>
      <c r="U17" s="382">
        <v>0</v>
      </c>
      <c r="V17" s="382">
        <v>0</v>
      </c>
      <c r="W17" s="382">
        <v>0</v>
      </c>
      <c r="X17" s="382">
        <v>0</v>
      </c>
      <c r="Y17" s="382">
        <v>0</v>
      </c>
      <c r="Z17" s="382">
        <v>0</v>
      </c>
      <c r="AA17" s="382">
        <v>0</v>
      </c>
      <c r="AB17" s="382">
        <v>0</v>
      </c>
      <c r="AC17" s="382">
        <v>1</v>
      </c>
      <c r="AD17" s="382">
        <v>0</v>
      </c>
      <c r="AE17" s="382">
        <v>8</v>
      </c>
      <c r="AF17" s="382">
        <v>0</v>
      </c>
      <c r="AG17" s="382">
        <v>0</v>
      </c>
      <c r="AH17" s="382">
        <v>7</v>
      </c>
      <c r="AI17" s="382">
        <v>0</v>
      </c>
      <c r="AJ17" s="382">
        <v>0</v>
      </c>
      <c r="AK17" s="382">
        <v>0</v>
      </c>
      <c r="AL17" s="382">
        <v>0</v>
      </c>
      <c r="AM17" s="382">
        <v>2</v>
      </c>
      <c r="AN17" s="382">
        <v>0</v>
      </c>
    </row>
    <row r="18" spans="3:40" x14ac:dyDescent="0.3">
      <c r="C18" s="382">
        <v>30</v>
      </c>
      <c r="D18" s="382">
        <v>3</v>
      </c>
      <c r="E18" s="382">
        <v>2</v>
      </c>
      <c r="F18" s="382">
        <v>6173</v>
      </c>
      <c r="G18" s="382">
        <v>0</v>
      </c>
      <c r="H18" s="382">
        <v>1128</v>
      </c>
      <c r="I18" s="382">
        <v>0</v>
      </c>
      <c r="J18" s="382">
        <v>0</v>
      </c>
      <c r="K18" s="382">
        <v>2251.5</v>
      </c>
      <c r="L18" s="382">
        <v>0</v>
      </c>
      <c r="M18" s="382">
        <v>0</v>
      </c>
      <c r="N18" s="382">
        <v>0</v>
      </c>
      <c r="O18" s="382">
        <v>0</v>
      </c>
      <c r="P18" s="382">
        <v>0</v>
      </c>
      <c r="Q18" s="382">
        <v>0</v>
      </c>
      <c r="R18" s="382">
        <v>0</v>
      </c>
      <c r="S18" s="382">
        <v>0</v>
      </c>
      <c r="T18" s="382">
        <v>0</v>
      </c>
      <c r="U18" s="382">
        <v>0</v>
      </c>
      <c r="V18" s="382">
        <v>0</v>
      </c>
      <c r="W18" s="382">
        <v>0</v>
      </c>
      <c r="X18" s="382">
        <v>0</v>
      </c>
      <c r="Y18" s="382">
        <v>0</v>
      </c>
      <c r="Z18" s="382">
        <v>0</v>
      </c>
      <c r="AA18" s="382">
        <v>0</v>
      </c>
      <c r="AB18" s="382">
        <v>0</v>
      </c>
      <c r="AC18" s="382">
        <v>157.5</v>
      </c>
      <c r="AD18" s="382">
        <v>0</v>
      </c>
      <c r="AE18" s="382">
        <v>1245</v>
      </c>
      <c r="AF18" s="382">
        <v>0</v>
      </c>
      <c r="AG18" s="382">
        <v>0</v>
      </c>
      <c r="AH18" s="382">
        <v>1071</v>
      </c>
      <c r="AI18" s="382">
        <v>0</v>
      </c>
      <c r="AJ18" s="382">
        <v>0</v>
      </c>
      <c r="AK18" s="382">
        <v>0</v>
      </c>
      <c r="AL18" s="382">
        <v>0</v>
      </c>
      <c r="AM18" s="382">
        <v>320</v>
      </c>
      <c r="AN18" s="382">
        <v>0</v>
      </c>
    </row>
    <row r="19" spans="3:40" x14ac:dyDescent="0.3">
      <c r="C19" s="382">
        <v>30</v>
      </c>
      <c r="D19" s="382">
        <v>3</v>
      </c>
      <c r="E19" s="382">
        <v>3</v>
      </c>
      <c r="F19" s="382">
        <v>30</v>
      </c>
      <c r="G19" s="382">
        <v>0</v>
      </c>
      <c r="H19" s="382">
        <v>0</v>
      </c>
      <c r="I19" s="382">
        <v>0</v>
      </c>
      <c r="J19" s="382">
        <v>0</v>
      </c>
      <c r="K19" s="382">
        <v>30</v>
      </c>
      <c r="L19" s="382">
        <v>0</v>
      </c>
      <c r="M19" s="382">
        <v>0</v>
      </c>
      <c r="N19" s="382">
        <v>0</v>
      </c>
      <c r="O19" s="382">
        <v>0</v>
      </c>
      <c r="P19" s="382">
        <v>0</v>
      </c>
      <c r="Q19" s="382">
        <v>0</v>
      </c>
      <c r="R19" s="382">
        <v>0</v>
      </c>
      <c r="S19" s="382">
        <v>0</v>
      </c>
      <c r="T19" s="382">
        <v>0</v>
      </c>
      <c r="U19" s="382">
        <v>0</v>
      </c>
      <c r="V19" s="382">
        <v>0</v>
      </c>
      <c r="W19" s="382">
        <v>0</v>
      </c>
      <c r="X19" s="382">
        <v>0</v>
      </c>
      <c r="Y19" s="382">
        <v>0</v>
      </c>
      <c r="Z19" s="382">
        <v>0</v>
      </c>
      <c r="AA19" s="382">
        <v>0</v>
      </c>
      <c r="AB19" s="382">
        <v>0</v>
      </c>
      <c r="AC19" s="382">
        <v>0</v>
      </c>
      <c r="AD19" s="382">
        <v>0</v>
      </c>
      <c r="AE19" s="382">
        <v>0</v>
      </c>
      <c r="AF19" s="382">
        <v>0</v>
      </c>
      <c r="AG19" s="382">
        <v>0</v>
      </c>
      <c r="AH19" s="382">
        <v>0</v>
      </c>
      <c r="AI19" s="382">
        <v>0</v>
      </c>
      <c r="AJ19" s="382">
        <v>0</v>
      </c>
      <c r="AK19" s="382">
        <v>0</v>
      </c>
      <c r="AL19" s="382">
        <v>0</v>
      </c>
      <c r="AM19" s="382">
        <v>0</v>
      </c>
      <c r="AN19" s="382">
        <v>0</v>
      </c>
    </row>
    <row r="20" spans="3:40" x14ac:dyDescent="0.3">
      <c r="C20" s="382">
        <v>30</v>
      </c>
      <c r="D20" s="382">
        <v>3</v>
      </c>
      <c r="E20" s="382">
        <v>4</v>
      </c>
      <c r="F20" s="382">
        <v>272</v>
      </c>
      <c r="G20" s="382">
        <v>0</v>
      </c>
      <c r="H20" s="382">
        <v>228</v>
      </c>
      <c r="I20" s="382">
        <v>0</v>
      </c>
      <c r="J20" s="382">
        <v>0</v>
      </c>
      <c r="K20" s="382">
        <v>20</v>
      </c>
      <c r="L20" s="382">
        <v>0</v>
      </c>
      <c r="M20" s="382">
        <v>0</v>
      </c>
      <c r="N20" s="382">
        <v>0</v>
      </c>
      <c r="O20" s="382">
        <v>0</v>
      </c>
      <c r="P20" s="382">
        <v>0</v>
      </c>
      <c r="Q20" s="382">
        <v>0</v>
      </c>
      <c r="R20" s="382">
        <v>0</v>
      </c>
      <c r="S20" s="382">
        <v>0</v>
      </c>
      <c r="T20" s="382">
        <v>0</v>
      </c>
      <c r="U20" s="382">
        <v>0</v>
      </c>
      <c r="V20" s="382">
        <v>0</v>
      </c>
      <c r="W20" s="382">
        <v>0</v>
      </c>
      <c r="X20" s="382">
        <v>0</v>
      </c>
      <c r="Y20" s="382">
        <v>0</v>
      </c>
      <c r="Z20" s="382">
        <v>0</v>
      </c>
      <c r="AA20" s="382">
        <v>0</v>
      </c>
      <c r="AB20" s="382">
        <v>0</v>
      </c>
      <c r="AC20" s="382">
        <v>0</v>
      </c>
      <c r="AD20" s="382">
        <v>0</v>
      </c>
      <c r="AE20" s="382">
        <v>0</v>
      </c>
      <c r="AF20" s="382">
        <v>0</v>
      </c>
      <c r="AG20" s="382">
        <v>0</v>
      </c>
      <c r="AH20" s="382">
        <v>24</v>
      </c>
      <c r="AI20" s="382">
        <v>0</v>
      </c>
      <c r="AJ20" s="382">
        <v>0</v>
      </c>
      <c r="AK20" s="382">
        <v>0</v>
      </c>
      <c r="AL20" s="382">
        <v>0</v>
      </c>
      <c r="AM20" s="382">
        <v>0</v>
      </c>
      <c r="AN20" s="382">
        <v>0</v>
      </c>
    </row>
    <row r="21" spans="3:40" x14ac:dyDescent="0.3">
      <c r="C21" s="382">
        <v>30</v>
      </c>
      <c r="D21" s="382">
        <v>3</v>
      </c>
      <c r="E21" s="382">
        <v>6</v>
      </c>
      <c r="F21" s="382">
        <v>1310335</v>
      </c>
      <c r="G21" s="382">
        <v>0</v>
      </c>
      <c r="H21" s="382">
        <v>458531</v>
      </c>
      <c r="I21" s="382">
        <v>0</v>
      </c>
      <c r="J21" s="382">
        <v>0</v>
      </c>
      <c r="K21" s="382">
        <v>511206</v>
      </c>
      <c r="L21" s="382">
        <v>0</v>
      </c>
      <c r="M21" s="382">
        <v>0</v>
      </c>
      <c r="N21" s="382">
        <v>0</v>
      </c>
      <c r="O21" s="382">
        <v>0</v>
      </c>
      <c r="P21" s="382">
        <v>0</v>
      </c>
      <c r="Q21" s="382">
        <v>0</v>
      </c>
      <c r="R21" s="382">
        <v>0</v>
      </c>
      <c r="S21" s="382">
        <v>0</v>
      </c>
      <c r="T21" s="382">
        <v>0</v>
      </c>
      <c r="U21" s="382">
        <v>0</v>
      </c>
      <c r="V21" s="382">
        <v>0</v>
      </c>
      <c r="W21" s="382">
        <v>0</v>
      </c>
      <c r="X21" s="382">
        <v>0</v>
      </c>
      <c r="Y21" s="382">
        <v>0</v>
      </c>
      <c r="Z21" s="382">
        <v>0</v>
      </c>
      <c r="AA21" s="382">
        <v>0</v>
      </c>
      <c r="AB21" s="382">
        <v>0</v>
      </c>
      <c r="AC21" s="382">
        <v>17371</v>
      </c>
      <c r="AD21" s="382">
        <v>0</v>
      </c>
      <c r="AE21" s="382">
        <v>159345</v>
      </c>
      <c r="AF21" s="382">
        <v>0</v>
      </c>
      <c r="AG21" s="382">
        <v>0</v>
      </c>
      <c r="AH21" s="382">
        <v>118948</v>
      </c>
      <c r="AI21" s="382">
        <v>0</v>
      </c>
      <c r="AJ21" s="382">
        <v>0</v>
      </c>
      <c r="AK21" s="382">
        <v>0</v>
      </c>
      <c r="AL21" s="382">
        <v>0</v>
      </c>
      <c r="AM21" s="382">
        <v>44934</v>
      </c>
      <c r="AN21" s="382">
        <v>0</v>
      </c>
    </row>
    <row r="22" spans="3:40" x14ac:dyDescent="0.3">
      <c r="C22" s="382">
        <v>30</v>
      </c>
      <c r="D22" s="382">
        <v>3</v>
      </c>
      <c r="E22" s="382">
        <v>9</v>
      </c>
      <c r="F22" s="382">
        <v>18000</v>
      </c>
      <c r="G22" s="382">
        <v>0</v>
      </c>
      <c r="H22" s="382">
        <v>0</v>
      </c>
      <c r="I22" s="382">
        <v>0</v>
      </c>
      <c r="J22" s="382">
        <v>0</v>
      </c>
      <c r="K22" s="382">
        <v>18000</v>
      </c>
      <c r="L22" s="382">
        <v>0</v>
      </c>
      <c r="M22" s="382">
        <v>0</v>
      </c>
      <c r="N22" s="382">
        <v>0</v>
      </c>
      <c r="O22" s="382">
        <v>0</v>
      </c>
      <c r="P22" s="382">
        <v>0</v>
      </c>
      <c r="Q22" s="382">
        <v>0</v>
      </c>
      <c r="R22" s="382">
        <v>0</v>
      </c>
      <c r="S22" s="382">
        <v>0</v>
      </c>
      <c r="T22" s="382">
        <v>0</v>
      </c>
      <c r="U22" s="382">
        <v>0</v>
      </c>
      <c r="V22" s="382">
        <v>0</v>
      </c>
      <c r="W22" s="382">
        <v>0</v>
      </c>
      <c r="X22" s="382">
        <v>0</v>
      </c>
      <c r="Y22" s="382">
        <v>0</v>
      </c>
      <c r="Z22" s="382">
        <v>0</v>
      </c>
      <c r="AA22" s="382">
        <v>0</v>
      </c>
      <c r="AB22" s="382">
        <v>0</v>
      </c>
      <c r="AC22" s="382">
        <v>0</v>
      </c>
      <c r="AD22" s="382">
        <v>0</v>
      </c>
      <c r="AE22" s="382">
        <v>0</v>
      </c>
      <c r="AF22" s="382">
        <v>0</v>
      </c>
      <c r="AG22" s="382">
        <v>0</v>
      </c>
      <c r="AH22" s="382">
        <v>0</v>
      </c>
      <c r="AI22" s="382">
        <v>0</v>
      </c>
      <c r="AJ22" s="382">
        <v>0</v>
      </c>
      <c r="AK22" s="382">
        <v>0</v>
      </c>
      <c r="AL22" s="382">
        <v>0</v>
      </c>
      <c r="AM22" s="382">
        <v>0</v>
      </c>
      <c r="AN22" s="382">
        <v>0</v>
      </c>
    </row>
    <row r="23" spans="3:40" x14ac:dyDescent="0.3">
      <c r="C23" s="382">
        <v>30</v>
      </c>
      <c r="D23" s="382">
        <v>3</v>
      </c>
      <c r="E23" s="382">
        <v>10</v>
      </c>
      <c r="F23" s="382">
        <v>400</v>
      </c>
      <c r="G23" s="382">
        <v>0</v>
      </c>
      <c r="H23" s="382">
        <v>400</v>
      </c>
      <c r="I23" s="382">
        <v>0</v>
      </c>
      <c r="J23" s="382">
        <v>0</v>
      </c>
      <c r="K23" s="382">
        <v>0</v>
      </c>
      <c r="L23" s="382">
        <v>0</v>
      </c>
      <c r="M23" s="382">
        <v>0</v>
      </c>
      <c r="N23" s="382">
        <v>0</v>
      </c>
      <c r="O23" s="382">
        <v>0</v>
      </c>
      <c r="P23" s="382">
        <v>0</v>
      </c>
      <c r="Q23" s="382">
        <v>0</v>
      </c>
      <c r="R23" s="382">
        <v>0</v>
      </c>
      <c r="S23" s="382">
        <v>0</v>
      </c>
      <c r="T23" s="382">
        <v>0</v>
      </c>
      <c r="U23" s="382">
        <v>0</v>
      </c>
      <c r="V23" s="382">
        <v>0</v>
      </c>
      <c r="W23" s="382">
        <v>0</v>
      </c>
      <c r="X23" s="382">
        <v>0</v>
      </c>
      <c r="Y23" s="382">
        <v>0</v>
      </c>
      <c r="Z23" s="382">
        <v>0</v>
      </c>
      <c r="AA23" s="382">
        <v>0</v>
      </c>
      <c r="AB23" s="382">
        <v>0</v>
      </c>
      <c r="AC23" s="382">
        <v>0</v>
      </c>
      <c r="AD23" s="382">
        <v>0</v>
      </c>
      <c r="AE23" s="382">
        <v>0</v>
      </c>
      <c r="AF23" s="382">
        <v>0</v>
      </c>
      <c r="AG23" s="382">
        <v>0</v>
      </c>
      <c r="AH23" s="382">
        <v>0</v>
      </c>
      <c r="AI23" s="382">
        <v>0</v>
      </c>
      <c r="AJ23" s="382">
        <v>0</v>
      </c>
      <c r="AK23" s="382">
        <v>0</v>
      </c>
      <c r="AL23" s="382">
        <v>0</v>
      </c>
      <c r="AM23" s="382">
        <v>0</v>
      </c>
      <c r="AN23" s="382">
        <v>0</v>
      </c>
    </row>
    <row r="24" spans="3:40" x14ac:dyDescent="0.3">
      <c r="C24" s="382">
        <v>30</v>
      </c>
      <c r="D24" s="382">
        <v>3</v>
      </c>
      <c r="E24" s="382">
        <v>11</v>
      </c>
      <c r="F24" s="382">
        <v>4148.8333333333339</v>
      </c>
      <c r="G24" s="382">
        <v>0</v>
      </c>
      <c r="H24" s="382">
        <v>2065.5</v>
      </c>
      <c r="I24" s="382">
        <v>0</v>
      </c>
      <c r="J24" s="382">
        <v>0</v>
      </c>
      <c r="K24" s="382">
        <v>2083.3333333333335</v>
      </c>
      <c r="L24" s="382">
        <v>0</v>
      </c>
      <c r="M24" s="382">
        <v>0</v>
      </c>
      <c r="N24" s="382">
        <v>0</v>
      </c>
      <c r="O24" s="382">
        <v>0</v>
      </c>
      <c r="P24" s="382">
        <v>0</v>
      </c>
      <c r="Q24" s="382">
        <v>0</v>
      </c>
      <c r="R24" s="382">
        <v>0</v>
      </c>
      <c r="S24" s="382">
        <v>0</v>
      </c>
      <c r="T24" s="382">
        <v>0</v>
      </c>
      <c r="U24" s="382">
        <v>0</v>
      </c>
      <c r="V24" s="382">
        <v>0</v>
      </c>
      <c r="W24" s="382">
        <v>0</v>
      </c>
      <c r="X24" s="382">
        <v>0</v>
      </c>
      <c r="Y24" s="382">
        <v>0</v>
      </c>
      <c r="Z24" s="382">
        <v>0</v>
      </c>
      <c r="AA24" s="382">
        <v>0</v>
      </c>
      <c r="AB24" s="382">
        <v>0</v>
      </c>
      <c r="AC24" s="382">
        <v>0</v>
      </c>
      <c r="AD24" s="382">
        <v>0</v>
      </c>
      <c r="AE24" s="382">
        <v>0</v>
      </c>
      <c r="AF24" s="382">
        <v>0</v>
      </c>
      <c r="AG24" s="382">
        <v>0</v>
      </c>
      <c r="AH24" s="382">
        <v>0</v>
      </c>
      <c r="AI24" s="382">
        <v>0</v>
      </c>
      <c r="AJ24" s="382">
        <v>0</v>
      </c>
      <c r="AK24" s="382">
        <v>0</v>
      </c>
      <c r="AL24" s="382">
        <v>0</v>
      </c>
      <c r="AM24" s="382">
        <v>0</v>
      </c>
      <c r="AN24" s="382">
        <v>0</v>
      </c>
    </row>
    <row r="25" spans="3:40" x14ac:dyDescent="0.3">
      <c r="C25" s="382">
        <v>30</v>
      </c>
      <c r="D25" s="382">
        <v>4</v>
      </c>
      <c r="E25" s="382">
        <v>1</v>
      </c>
      <c r="F25" s="382">
        <v>46</v>
      </c>
      <c r="G25" s="382">
        <v>0</v>
      </c>
      <c r="H25" s="382">
        <v>7</v>
      </c>
      <c r="I25" s="382">
        <v>0</v>
      </c>
      <c r="J25" s="382">
        <v>0</v>
      </c>
      <c r="K25" s="382">
        <v>19</v>
      </c>
      <c r="L25" s="382">
        <v>0</v>
      </c>
      <c r="M25" s="382">
        <v>0</v>
      </c>
      <c r="N25" s="382">
        <v>0</v>
      </c>
      <c r="O25" s="382">
        <v>0</v>
      </c>
      <c r="P25" s="382">
        <v>0</v>
      </c>
      <c r="Q25" s="382">
        <v>0</v>
      </c>
      <c r="R25" s="382">
        <v>0</v>
      </c>
      <c r="S25" s="382">
        <v>0</v>
      </c>
      <c r="T25" s="382">
        <v>0</v>
      </c>
      <c r="U25" s="382">
        <v>0</v>
      </c>
      <c r="V25" s="382">
        <v>0</v>
      </c>
      <c r="W25" s="382">
        <v>0</v>
      </c>
      <c r="X25" s="382">
        <v>0</v>
      </c>
      <c r="Y25" s="382">
        <v>0</v>
      </c>
      <c r="Z25" s="382">
        <v>0</v>
      </c>
      <c r="AA25" s="382">
        <v>0</v>
      </c>
      <c r="AB25" s="382">
        <v>0</v>
      </c>
      <c r="AC25" s="382">
        <v>2</v>
      </c>
      <c r="AD25" s="382">
        <v>0</v>
      </c>
      <c r="AE25" s="382">
        <v>8</v>
      </c>
      <c r="AF25" s="382">
        <v>0</v>
      </c>
      <c r="AG25" s="382">
        <v>0</v>
      </c>
      <c r="AH25" s="382">
        <v>8</v>
      </c>
      <c r="AI25" s="382">
        <v>0</v>
      </c>
      <c r="AJ25" s="382">
        <v>0</v>
      </c>
      <c r="AK25" s="382">
        <v>0</v>
      </c>
      <c r="AL25" s="382">
        <v>0</v>
      </c>
      <c r="AM25" s="382">
        <v>2</v>
      </c>
      <c r="AN25" s="382">
        <v>0</v>
      </c>
    </row>
    <row r="26" spans="3:40" x14ac:dyDescent="0.3">
      <c r="C26" s="382">
        <v>30</v>
      </c>
      <c r="D26" s="382">
        <v>4</v>
      </c>
      <c r="E26" s="382">
        <v>2</v>
      </c>
      <c r="F26" s="382">
        <v>6904.5</v>
      </c>
      <c r="G26" s="382">
        <v>0</v>
      </c>
      <c r="H26" s="382">
        <v>1160</v>
      </c>
      <c r="I26" s="382">
        <v>0</v>
      </c>
      <c r="J26" s="382">
        <v>0</v>
      </c>
      <c r="K26" s="382">
        <v>2641.5</v>
      </c>
      <c r="L26" s="382">
        <v>0</v>
      </c>
      <c r="M26" s="382">
        <v>0</v>
      </c>
      <c r="N26" s="382">
        <v>0</v>
      </c>
      <c r="O26" s="382">
        <v>0</v>
      </c>
      <c r="P26" s="382">
        <v>0</v>
      </c>
      <c r="Q26" s="382">
        <v>0</v>
      </c>
      <c r="R26" s="382">
        <v>0</v>
      </c>
      <c r="S26" s="382">
        <v>0</v>
      </c>
      <c r="T26" s="382">
        <v>0</v>
      </c>
      <c r="U26" s="382">
        <v>0</v>
      </c>
      <c r="V26" s="382">
        <v>0</v>
      </c>
      <c r="W26" s="382">
        <v>0</v>
      </c>
      <c r="X26" s="382">
        <v>0</v>
      </c>
      <c r="Y26" s="382">
        <v>0</v>
      </c>
      <c r="Z26" s="382">
        <v>0</v>
      </c>
      <c r="AA26" s="382">
        <v>0</v>
      </c>
      <c r="AB26" s="382">
        <v>0</v>
      </c>
      <c r="AC26" s="382">
        <v>255</v>
      </c>
      <c r="AD26" s="382">
        <v>0</v>
      </c>
      <c r="AE26" s="382">
        <v>1207.5</v>
      </c>
      <c r="AF26" s="382">
        <v>0</v>
      </c>
      <c r="AG26" s="382">
        <v>0</v>
      </c>
      <c r="AH26" s="382">
        <v>1304.5</v>
      </c>
      <c r="AI26" s="382">
        <v>0</v>
      </c>
      <c r="AJ26" s="382">
        <v>0</v>
      </c>
      <c r="AK26" s="382">
        <v>0</v>
      </c>
      <c r="AL26" s="382">
        <v>0</v>
      </c>
      <c r="AM26" s="382">
        <v>336</v>
      </c>
      <c r="AN26" s="382">
        <v>0</v>
      </c>
    </row>
    <row r="27" spans="3:40" x14ac:dyDescent="0.3">
      <c r="C27" s="382">
        <v>30</v>
      </c>
      <c r="D27" s="382">
        <v>4</v>
      </c>
      <c r="E27" s="382">
        <v>4</v>
      </c>
      <c r="F27" s="382">
        <v>232</v>
      </c>
      <c r="G27" s="382">
        <v>0</v>
      </c>
      <c r="H27" s="382">
        <v>232</v>
      </c>
      <c r="I27" s="382">
        <v>0</v>
      </c>
      <c r="J27" s="382">
        <v>0</v>
      </c>
      <c r="K27" s="382">
        <v>0</v>
      </c>
      <c r="L27" s="382">
        <v>0</v>
      </c>
      <c r="M27" s="382">
        <v>0</v>
      </c>
      <c r="N27" s="382">
        <v>0</v>
      </c>
      <c r="O27" s="382">
        <v>0</v>
      </c>
      <c r="P27" s="382">
        <v>0</v>
      </c>
      <c r="Q27" s="382">
        <v>0</v>
      </c>
      <c r="R27" s="382">
        <v>0</v>
      </c>
      <c r="S27" s="382">
        <v>0</v>
      </c>
      <c r="T27" s="382">
        <v>0</v>
      </c>
      <c r="U27" s="382">
        <v>0</v>
      </c>
      <c r="V27" s="382">
        <v>0</v>
      </c>
      <c r="W27" s="382">
        <v>0</v>
      </c>
      <c r="X27" s="382">
        <v>0</v>
      </c>
      <c r="Y27" s="382">
        <v>0</v>
      </c>
      <c r="Z27" s="382">
        <v>0</v>
      </c>
      <c r="AA27" s="382">
        <v>0</v>
      </c>
      <c r="AB27" s="382">
        <v>0</v>
      </c>
      <c r="AC27" s="382">
        <v>0</v>
      </c>
      <c r="AD27" s="382">
        <v>0</v>
      </c>
      <c r="AE27" s="382">
        <v>0</v>
      </c>
      <c r="AF27" s="382">
        <v>0</v>
      </c>
      <c r="AG27" s="382">
        <v>0</v>
      </c>
      <c r="AH27" s="382">
        <v>0</v>
      </c>
      <c r="AI27" s="382">
        <v>0</v>
      </c>
      <c r="AJ27" s="382">
        <v>0</v>
      </c>
      <c r="AK27" s="382">
        <v>0</v>
      </c>
      <c r="AL27" s="382">
        <v>0</v>
      </c>
      <c r="AM27" s="382">
        <v>0</v>
      </c>
      <c r="AN27" s="382">
        <v>0</v>
      </c>
    </row>
    <row r="28" spans="3:40" x14ac:dyDescent="0.3">
      <c r="C28" s="382">
        <v>30</v>
      </c>
      <c r="D28" s="382">
        <v>4</v>
      </c>
      <c r="E28" s="382">
        <v>6</v>
      </c>
      <c r="F28" s="382">
        <v>1328105</v>
      </c>
      <c r="G28" s="382">
        <v>0</v>
      </c>
      <c r="H28" s="382">
        <v>456047</v>
      </c>
      <c r="I28" s="382">
        <v>0</v>
      </c>
      <c r="J28" s="382">
        <v>0</v>
      </c>
      <c r="K28" s="382">
        <v>509064</v>
      </c>
      <c r="L28" s="382">
        <v>0</v>
      </c>
      <c r="M28" s="382">
        <v>0</v>
      </c>
      <c r="N28" s="382">
        <v>0</v>
      </c>
      <c r="O28" s="382">
        <v>0</v>
      </c>
      <c r="P28" s="382">
        <v>0</v>
      </c>
      <c r="Q28" s="382">
        <v>0</v>
      </c>
      <c r="R28" s="382">
        <v>0</v>
      </c>
      <c r="S28" s="382">
        <v>0</v>
      </c>
      <c r="T28" s="382">
        <v>0</v>
      </c>
      <c r="U28" s="382">
        <v>0</v>
      </c>
      <c r="V28" s="382">
        <v>0</v>
      </c>
      <c r="W28" s="382">
        <v>0</v>
      </c>
      <c r="X28" s="382">
        <v>0</v>
      </c>
      <c r="Y28" s="382">
        <v>0</v>
      </c>
      <c r="Z28" s="382">
        <v>0</v>
      </c>
      <c r="AA28" s="382">
        <v>0</v>
      </c>
      <c r="AB28" s="382">
        <v>0</v>
      </c>
      <c r="AC28" s="382">
        <v>25518</v>
      </c>
      <c r="AD28" s="382">
        <v>0</v>
      </c>
      <c r="AE28" s="382">
        <v>155859</v>
      </c>
      <c r="AF28" s="382">
        <v>0</v>
      </c>
      <c r="AG28" s="382">
        <v>0</v>
      </c>
      <c r="AH28" s="382">
        <v>136621</v>
      </c>
      <c r="AI28" s="382">
        <v>0</v>
      </c>
      <c r="AJ28" s="382">
        <v>0</v>
      </c>
      <c r="AK28" s="382">
        <v>0</v>
      </c>
      <c r="AL28" s="382">
        <v>0</v>
      </c>
      <c r="AM28" s="382">
        <v>44996</v>
      </c>
      <c r="AN28" s="382">
        <v>0</v>
      </c>
    </row>
    <row r="29" spans="3:40" x14ac:dyDescent="0.3">
      <c r="C29" s="382">
        <v>30</v>
      </c>
      <c r="D29" s="382">
        <v>4</v>
      </c>
      <c r="E29" s="382">
        <v>10</v>
      </c>
      <c r="F29" s="382">
        <v>3400</v>
      </c>
      <c r="G29" s="382">
        <v>0</v>
      </c>
      <c r="H29" s="382">
        <v>0</v>
      </c>
      <c r="I29" s="382">
        <v>0</v>
      </c>
      <c r="J29" s="382">
        <v>0</v>
      </c>
      <c r="K29" s="382">
        <v>3400</v>
      </c>
      <c r="L29" s="382">
        <v>0</v>
      </c>
      <c r="M29" s="382">
        <v>0</v>
      </c>
      <c r="N29" s="382">
        <v>0</v>
      </c>
      <c r="O29" s="382">
        <v>0</v>
      </c>
      <c r="P29" s="382">
        <v>0</v>
      </c>
      <c r="Q29" s="382">
        <v>0</v>
      </c>
      <c r="R29" s="382">
        <v>0</v>
      </c>
      <c r="S29" s="382">
        <v>0</v>
      </c>
      <c r="T29" s="382">
        <v>0</v>
      </c>
      <c r="U29" s="382">
        <v>0</v>
      </c>
      <c r="V29" s="382">
        <v>0</v>
      </c>
      <c r="W29" s="382">
        <v>0</v>
      </c>
      <c r="X29" s="382">
        <v>0</v>
      </c>
      <c r="Y29" s="382">
        <v>0</v>
      </c>
      <c r="Z29" s="382">
        <v>0</v>
      </c>
      <c r="AA29" s="382">
        <v>0</v>
      </c>
      <c r="AB29" s="382">
        <v>0</v>
      </c>
      <c r="AC29" s="382">
        <v>0</v>
      </c>
      <c r="AD29" s="382">
        <v>0</v>
      </c>
      <c r="AE29" s="382">
        <v>0</v>
      </c>
      <c r="AF29" s="382">
        <v>0</v>
      </c>
      <c r="AG29" s="382">
        <v>0</v>
      </c>
      <c r="AH29" s="382">
        <v>0</v>
      </c>
      <c r="AI29" s="382">
        <v>0</v>
      </c>
      <c r="AJ29" s="382">
        <v>0</v>
      </c>
      <c r="AK29" s="382">
        <v>0</v>
      </c>
      <c r="AL29" s="382">
        <v>0</v>
      </c>
      <c r="AM29" s="382">
        <v>0</v>
      </c>
      <c r="AN29" s="382">
        <v>0</v>
      </c>
    </row>
    <row r="30" spans="3:40" x14ac:dyDescent="0.3">
      <c r="C30" s="382">
        <v>30</v>
      </c>
      <c r="D30" s="382">
        <v>4</v>
      </c>
      <c r="E30" s="382">
        <v>11</v>
      </c>
      <c r="F30" s="382">
        <v>4148.8333333333339</v>
      </c>
      <c r="G30" s="382">
        <v>0</v>
      </c>
      <c r="H30" s="382">
        <v>2065.5</v>
      </c>
      <c r="I30" s="382">
        <v>0</v>
      </c>
      <c r="J30" s="382">
        <v>0</v>
      </c>
      <c r="K30" s="382">
        <v>2083.3333333333335</v>
      </c>
      <c r="L30" s="382">
        <v>0</v>
      </c>
      <c r="M30" s="382">
        <v>0</v>
      </c>
      <c r="N30" s="382">
        <v>0</v>
      </c>
      <c r="O30" s="382">
        <v>0</v>
      </c>
      <c r="P30" s="382">
        <v>0</v>
      </c>
      <c r="Q30" s="382">
        <v>0</v>
      </c>
      <c r="R30" s="382">
        <v>0</v>
      </c>
      <c r="S30" s="382">
        <v>0</v>
      </c>
      <c r="T30" s="382">
        <v>0</v>
      </c>
      <c r="U30" s="382">
        <v>0</v>
      </c>
      <c r="V30" s="382">
        <v>0</v>
      </c>
      <c r="W30" s="382">
        <v>0</v>
      </c>
      <c r="X30" s="382">
        <v>0</v>
      </c>
      <c r="Y30" s="382">
        <v>0</v>
      </c>
      <c r="Z30" s="382">
        <v>0</v>
      </c>
      <c r="AA30" s="382">
        <v>0</v>
      </c>
      <c r="AB30" s="382">
        <v>0</v>
      </c>
      <c r="AC30" s="382">
        <v>0</v>
      </c>
      <c r="AD30" s="382">
        <v>0</v>
      </c>
      <c r="AE30" s="382">
        <v>0</v>
      </c>
      <c r="AF30" s="382">
        <v>0</v>
      </c>
      <c r="AG30" s="382">
        <v>0</v>
      </c>
      <c r="AH30" s="382">
        <v>0</v>
      </c>
      <c r="AI30" s="382">
        <v>0</v>
      </c>
      <c r="AJ30" s="382">
        <v>0</v>
      </c>
      <c r="AK30" s="382">
        <v>0</v>
      </c>
      <c r="AL30" s="382">
        <v>0</v>
      </c>
      <c r="AM30" s="382">
        <v>0</v>
      </c>
      <c r="AN30" s="382">
        <v>0</v>
      </c>
    </row>
    <row r="31" spans="3:40" x14ac:dyDescent="0.3">
      <c r="C31" s="382">
        <v>30</v>
      </c>
      <c r="D31" s="382">
        <v>5</v>
      </c>
      <c r="E31" s="382">
        <v>1</v>
      </c>
      <c r="F31" s="382">
        <v>45</v>
      </c>
      <c r="G31" s="382">
        <v>0</v>
      </c>
      <c r="H31" s="382">
        <v>7</v>
      </c>
      <c r="I31" s="382">
        <v>0</v>
      </c>
      <c r="J31" s="382">
        <v>0</v>
      </c>
      <c r="K31" s="382">
        <v>18</v>
      </c>
      <c r="L31" s="382">
        <v>0</v>
      </c>
      <c r="M31" s="382">
        <v>0</v>
      </c>
      <c r="N31" s="382">
        <v>0</v>
      </c>
      <c r="O31" s="382">
        <v>0</v>
      </c>
      <c r="P31" s="382">
        <v>0</v>
      </c>
      <c r="Q31" s="382">
        <v>0</v>
      </c>
      <c r="R31" s="382">
        <v>0</v>
      </c>
      <c r="S31" s="382">
        <v>0</v>
      </c>
      <c r="T31" s="382">
        <v>0</v>
      </c>
      <c r="U31" s="382">
        <v>0</v>
      </c>
      <c r="V31" s="382">
        <v>0</v>
      </c>
      <c r="W31" s="382">
        <v>0</v>
      </c>
      <c r="X31" s="382">
        <v>0</v>
      </c>
      <c r="Y31" s="382">
        <v>0</v>
      </c>
      <c r="Z31" s="382">
        <v>0</v>
      </c>
      <c r="AA31" s="382">
        <v>0</v>
      </c>
      <c r="AB31" s="382">
        <v>0</v>
      </c>
      <c r="AC31" s="382">
        <v>2</v>
      </c>
      <c r="AD31" s="382">
        <v>0</v>
      </c>
      <c r="AE31" s="382">
        <v>8</v>
      </c>
      <c r="AF31" s="382">
        <v>0</v>
      </c>
      <c r="AG31" s="382">
        <v>0</v>
      </c>
      <c r="AH31" s="382">
        <v>8</v>
      </c>
      <c r="AI31" s="382">
        <v>0</v>
      </c>
      <c r="AJ31" s="382">
        <v>0</v>
      </c>
      <c r="AK31" s="382">
        <v>0</v>
      </c>
      <c r="AL31" s="382">
        <v>0</v>
      </c>
      <c r="AM31" s="382">
        <v>2</v>
      </c>
      <c r="AN31" s="382">
        <v>0</v>
      </c>
    </row>
    <row r="32" spans="3:40" x14ac:dyDescent="0.3">
      <c r="C32" s="382">
        <v>30</v>
      </c>
      <c r="D32" s="382">
        <v>5</v>
      </c>
      <c r="E32" s="382">
        <v>2</v>
      </c>
      <c r="F32" s="382">
        <v>6639.5</v>
      </c>
      <c r="G32" s="382">
        <v>0</v>
      </c>
      <c r="H32" s="382">
        <v>1120</v>
      </c>
      <c r="I32" s="382">
        <v>0</v>
      </c>
      <c r="J32" s="382">
        <v>0</v>
      </c>
      <c r="K32" s="382">
        <v>2357</v>
      </c>
      <c r="L32" s="382">
        <v>0</v>
      </c>
      <c r="M32" s="382">
        <v>0</v>
      </c>
      <c r="N32" s="382">
        <v>0</v>
      </c>
      <c r="O32" s="382">
        <v>0</v>
      </c>
      <c r="P32" s="382">
        <v>0</v>
      </c>
      <c r="Q32" s="382">
        <v>0</v>
      </c>
      <c r="R32" s="382">
        <v>0</v>
      </c>
      <c r="S32" s="382">
        <v>0</v>
      </c>
      <c r="T32" s="382">
        <v>0</v>
      </c>
      <c r="U32" s="382">
        <v>0</v>
      </c>
      <c r="V32" s="382">
        <v>0</v>
      </c>
      <c r="W32" s="382">
        <v>0</v>
      </c>
      <c r="X32" s="382">
        <v>0</v>
      </c>
      <c r="Y32" s="382">
        <v>0</v>
      </c>
      <c r="Z32" s="382">
        <v>0</v>
      </c>
      <c r="AA32" s="382">
        <v>0</v>
      </c>
      <c r="AB32" s="382">
        <v>0</v>
      </c>
      <c r="AC32" s="382">
        <v>330</v>
      </c>
      <c r="AD32" s="382">
        <v>0</v>
      </c>
      <c r="AE32" s="382">
        <v>1305</v>
      </c>
      <c r="AF32" s="382">
        <v>0</v>
      </c>
      <c r="AG32" s="382">
        <v>0</v>
      </c>
      <c r="AH32" s="382">
        <v>1199.5</v>
      </c>
      <c r="AI32" s="382">
        <v>0</v>
      </c>
      <c r="AJ32" s="382">
        <v>0</v>
      </c>
      <c r="AK32" s="382">
        <v>0</v>
      </c>
      <c r="AL32" s="382">
        <v>0</v>
      </c>
      <c r="AM32" s="382">
        <v>328</v>
      </c>
      <c r="AN32" s="382">
        <v>0</v>
      </c>
    </row>
    <row r="33" spans="3:40" x14ac:dyDescent="0.3">
      <c r="C33" s="382">
        <v>30</v>
      </c>
      <c r="D33" s="382">
        <v>5</v>
      </c>
      <c r="E33" s="382">
        <v>4</v>
      </c>
      <c r="F33" s="382">
        <v>235</v>
      </c>
      <c r="G33" s="382">
        <v>0</v>
      </c>
      <c r="H33" s="382">
        <v>235</v>
      </c>
      <c r="I33" s="382">
        <v>0</v>
      </c>
      <c r="J33" s="382">
        <v>0</v>
      </c>
      <c r="K33" s="382">
        <v>0</v>
      </c>
      <c r="L33" s="382">
        <v>0</v>
      </c>
      <c r="M33" s="382">
        <v>0</v>
      </c>
      <c r="N33" s="382">
        <v>0</v>
      </c>
      <c r="O33" s="382">
        <v>0</v>
      </c>
      <c r="P33" s="382">
        <v>0</v>
      </c>
      <c r="Q33" s="382">
        <v>0</v>
      </c>
      <c r="R33" s="382">
        <v>0</v>
      </c>
      <c r="S33" s="382">
        <v>0</v>
      </c>
      <c r="T33" s="382">
        <v>0</v>
      </c>
      <c r="U33" s="382">
        <v>0</v>
      </c>
      <c r="V33" s="382">
        <v>0</v>
      </c>
      <c r="W33" s="382">
        <v>0</v>
      </c>
      <c r="X33" s="382">
        <v>0</v>
      </c>
      <c r="Y33" s="382">
        <v>0</v>
      </c>
      <c r="Z33" s="382">
        <v>0</v>
      </c>
      <c r="AA33" s="382">
        <v>0</v>
      </c>
      <c r="AB33" s="382">
        <v>0</v>
      </c>
      <c r="AC33" s="382">
        <v>0</v>
      </c>
      <c r="AD33" s="382">
        <v>0</v>
      </c>
      <c r="AE33" s="382">
        <v>0</v>
      </c>
      <c r="AF33" s="382">
        <v>0</v>
      </c>
      <c r="AG33" s="382">
        <v>0</v>
      </c>
      <c r="AH33" s="382">
        <v>0</v>
      </c>
      <c r="AI33" s="382">
        <v>0</v>
      </c>
      <c r="AJ33" s="382">
        <v>0</v>
      </c>
      <c r="AK33" s="382">
        <v>0</v>
      </c>
      <c r="AL33" s="382">
        <v>0</v>
      </c>
      <c r="AM33" s="382">
        <v>0</v>
      </c>
      <c r="AN33" s="382">
        <v>0</v>
      </c>
    </row>
    <row r="34" spans="3:40" x14ac:dyDescent="0.3">
      <c r="C34" s="382">
        <v>30</v>
      </c>
      <c r="D34" s="382">
        <v>5</v>
      </c>
      <c r="E34" s="382">
        <v>6</v>
      </c>
      <c r="F34" s="382">
        <v>1314457</v>
      </c>
      <c r="G34" s="382">
        <v>0</v>
      </c>
      <c r="H34" s="382">
        <v>464359</v>
      </c>
      <c r="I34" s="382">
        <v>0</v>
      </c>
      <c r="J34" s="382">
        <v>0</v>
      </c>
      <c r="K34" s="382">
        <v>461627</v>
      </c>
      <c r="L34" s="382">
        <v>0</v>
      </c>
      <c r="M34" s="382">
        <v>0</v>
      </c>
      <c r="N34" s="382">
        <v>0</v>
      </c>
      <c r="O34" s="382">
        <v>0</v>
      </c>
      <c r="P34" s="382">
        <v>0</v>
      </c>
      <c r="Q34" s="382">
        <v>0</v>
      </c>
      <c r="R34" s="382">
        <v>0</v>
      </c>
      <c r="S34" s="382">
        <v>0</v>
      </c>
      <c r="T34" s="382">
        <v>0</v>
      </c>
      <c r="U34" s="382">
        <v>0</v>
      </c>
      <c r="V34" s="382">
        <v>0</v>
      </c>
      <c r="W34" s="382">
        <v>0</v>
      </c>
      <c r="X34" s="382">
        <v>0</v>
      </c>
      <c r="Y34" s="382">
        <v>0</v>
      </c>
      <c r="Z34" s="382">
        <v>0</v>
      </c>
      <c r="AA34" s="382">
        <v>0</v>
      </c>
      <c r="AB34" s="382">
        <v>0</v>
      </c>
      <c r="AC34" s="382">
        <v>34092</v>
      </c>
      <c r="AD34" s="382">
        <v>0</v>
      </c>
      <c r="AE34" s="382">
        <v>172540</v>
      </c>
      <c r="AF34" s="382">
        <v>0</v>
      </c>
      <c r="AG34" s="382">
        <v>0</v>
      </c>
      <c r="AH34" s="382">
        <v>136761</v>
      </c>
      <c r="AI34" s="382">
        <v>0</v>
      </c>
      <c r="AJ34" s="382">
        <v>0</v>
      </c>
      <c r="AK34" s="382">
        <v>0</v>
      </c>
      <c r="AL34" s="382">
        <v>0</v>
      </c>
      <c r="AM34" s="382">
        <v>45078</v>
      </c>
      <c r="AN34" s="382">
        <v>0</v>
      </c>
    </row>
    <row r="35" spans="3:40" x14ac:dyDescent="0.3">
      <c r="C35" s="382">
        <v>30</v>
      </c>
      <c r="D35" s="382">
        <v>5</v>
      </c>
      <c r="E35" s="382">
        <v>9</v>
      </c>
      <c r="F35" s="382">
        <v>11300</v>
      </c>
      <c r="G35" s="382">
        <v>0</v>
      </c>
      <c r="H35" s="382">
        <v>0</v>
      </c>
      <c r="I35" s="382">
        <v>0</v>
      </c>
      <c r="J35" s="382">
        <v>0</v>
      </c>
      <c r="K35" s="382">
        <v>2000</v>
      </c>
      <c r="L35" s="382">
        <v>0</v>
      </c>
      <c r="M35" s="382">
        <v>0</v>
      </c>
      <c r="N35" s="382">
        <v>0</v>
      </c>
      <c r="O35" s="382">
        <v>0</v>
      </c>
      <c r="P35" s="382">
        <v>0</v>
      </c>
      <c r="Q35" s="382">
        <v>0</v>
      </c>
      <c r="R35" s="382">
        <v>0</v>
      </c>
      <c r="S35" s="382">
        <v>0</v>
      </c>
      <c r="T35" s="382">
        <v>0</v>
      </c>
      <c r="U35" s="382">
        <v>0</v>
      </c>
      <c r="V35" s="382">
        <v>0</v>
      </c>
      <c r="W35" s="382">
        <v>0</v>
      </c>
      <c r="X35" s="382">
        <v>0</v>
      </c>
      <c r="Y35" s="382">
        <v>0</v>
      </c>
      <c r="Z35" s="382">
        <v>0</v>
      </c>
      <c r="AA35" s="382">
        <v>0</v>
      </c>
      <c r="AB35" s="382">
        <v>0</v>
      </c>
      <c r="AC35" s="382">
        <v>0</v>
      </c>
      <c r="AD35" s="382">
        <v>0</v>
      </c>
      <c r="AE35" s="382">
        <v>5000</v>
      </c>
      <c r="AF35" s="382">
        <v>0</v>
      </c>
      <c r="AG35" s="382">
        <v>0</v>
      </c>
      <c r="AH35" s="382">
        <v>4300</v>
      </c>
      <c r="AI35" s="382">
        <v>0</v>
      </c>
      <c r="AJ35" s="382">
        <v>0</v>
      </c>
      <c r="AK35" s="382">
        <v>0</v>
      </c>
      <c r="AL35" s="382">
        <v>0</v>
      </c>
      <c r="AM35" s="382">
        <v>0</v>
      </c>
      <c r="AN35" s="382">
        <v>0</v>
      </c>
    </row>
    <row r="36" spans="3:40" x14ac:dyDescent="0.3">
      <c r="C36" s="382">
        <v>30</v>
      </c>
      <c r="D36" s="382">
        <v>5</v>
      </c>
      <c r="E36" s="382">
        <v>11</v>
      </c>
      <c r="F36" s="382">
        <v>4148.8333333333339</v>
      </c>
      <c r="G36" s="382">
        <v>0</v>
      </c>
      <c r="H36" s="382">
        <v>2065.5</v>
      </c>
      <c r="I36" s="382">
        <v>0</v>
      </c>
      <c r="J36" s="382">
        <v>0</v>
      </c>
      <c r="K36" s="382">
        <v>2083.3333333333335</v>
      </c>
      <c r="L36" s="382">
        <v>0</v>
      </c>
      <c r="M36" s="382">
        <v>0</v>
      </c>
      <c r="N36" s="382">
        <v>0</v>
      </c>
      <c r="O36" s="382">
        <v>0</v>
      </c>
      <c r="P36" s="382">
        <v>0</v>
      </c>
      <c r="Q36" s="382">
        <v>0</v>
      </c>
      <c r="R36" s="382">
        <v>0</v>
      </c>
      <c r="S36" s="382">
        <v>0</v>
      </c>
      <c r="T36" s="382">
        <v>0</v>
      </c>
      <c r="U36" s="382">
        <v>0</v>
      </c>
      <c r="V36" s="382">
        <v>0</v>
      </c>
      <c r="W36" s="382">
        <v>0</v>
      </c>
      <c r="X36" s="382">
        <v>0</v>
      </c>
      <c r="Y36" s="382">
        <v>0</v>
      </c>
      <c r="Z36" s="382">
        <v>0</v>
      </c>
      <c r="AA36" s="382">
        <v>0</v>
      </c>
      <c r="AB36" s="382">
        <v>0</v>
      </c>
      <c r="AC36" s="382">
        <v>0</v>
      </c>
      <c r="AD36" s="382">
        <v>0</v>
      </c>
      <c r="AE36" s="382">
        <v>0</v>
      </c>
      <c r="AF36" s="382">
        <v>0</v>
      </c>
      <c r="AG36" s="382">
        <v>0</v>
      </c>
      <c r="AH36" s="382">
        <v>0</v>
      </c>
      <c r="AI36" s="382">
        <v>0</v>
      </c>
      <c r="AJ36" s="382">
        <v>0</v>
      </c>
      <c r="AK36" s="382">
        <v>0</v>
      </c>
      <c r="AL36" s="382">
        <v>0</v>
      </c>
      <c r="AM36" s="382">
        <v>0</v>
      </c>
      <c r="AN36" s="382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80" bestFit="1" customWidth="1"/>
    <col min="2" max="2" width="11.6640625" style="280" hidden="1" customWidth="1"/>
    <col min="3" max="4" width="11" style="282" customWidth="1"/>
    <col min="5" max="5" width="11" style="283" customWidth="1"/>
    <col min="6" max="16384" width="8.88671875" style="280"/>
  </cols>
  <sheetData>
    <row r="1" spans="1:5" ht="18.600000000000001" thickBot="1" x14ac:dyDescent="0.4">
      <c r="A1" s="458" t="s">
        <v>152</v>
      </c>
      <c r="B1" s="458"/>
      <c r="C1" s="459"/>
      <c r="D1" s="459"/>
      <c r="E1" s="459"/>
    </row>
    <row r="2" spans="1:5" ht="14.4" customHeight="1" thickBot="1" x14ac:dyDescent="0.35">
      <c r="A2" s="386" t="s">
        <v>321</v>
      </c>
      <c r="B2" s="281"/>
    </row>
    <row r="3" spans="1:5" ht="14.4" customHeight="1" thickBot="1" x14ac:dyDescent="0.35">
      <c r="A3" s="284"/>
      <c r="C3" s="285" t="s">
        <v>132</v>
      </c>
      <c r="D3" s="286" t="s">
        <v>94</v>
      </c>
      <c r="E3" s="287" t="s">
        <v>96</v>
      </c>
    </row>
    <row r="4" spans="1:5" ht="14.4" customHeight="1" thickBot="1" x14ac:dyDescent="0.35">
      <c r="A4" s="288" t="str">
        <f>HYPERLINK("#HI!A1","NÁKLADY CELKEM (v tisících Kč)")</f>
        <v>NÁKLADY CELKEM (v tisících Kč)</v>
      </c>
      <c r="B4" s="289"/>
      <c r="C4" s="290">
        <f ca="1">IF(ISERROR(VLOOKUP("Náklady celkem",INDIRECT("HI!$A:$G"),6,0)),0,VLOOKUP("Náklady celkem",INDIRECT("HI!$A:$G"),6,0))</f>
        <v>12295.404043380255</v>
      </c>
      <c r="D4" s="290">
        <f ca="1">IF(ISERROR(VLOOKUP("Náklady celkem",INDIRECT("HI!$A:$G"),5,0)),0,VLOOKUP("Náklady celkem",INDIRECT("HI!$A:$G"),5,0))</f>
        <v>12033.149640000014</v>
      </c>
      <c r="E4" s="291">
        <f ca="1">IF(C4=0,0,D4/C4)</f>
        <v>0.97867053392837167</v>
      </c>
    </row>
    <row r="5" spans="1:5" ht="14.4" customHeight="1" x14ac:dyDescent="0.3">
      <c r="A5" s="292" t="s">
        <v>195</v>
      </c>
      <c r="B5" s="293"/>
      <c r="C5" s="294"/>
      <c r="D5" s="294"/>
      <c r="E5" s="295"/>
    </row>
    <row r="6" spans="1:5" ht="14.4" customHeight="1" x14ac:dyDescent="0.3">
      <c r="A6" s="296" t="s">
        <v>200</v>
      </c>
      <c r="B6" s="297"/>
      <c r="C6" s="298"/>
      <c r="D6" s="298"/>
      <c r="E6" s="295"/>
    </row>
    <row r="7" spans="1:5" ht="14.4" customHeight="1" x14ac:dyDescent="0.3">
      <c r="A7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7" t="s">
        <v>137</v>
      </c>
      <c r="C7" s="298">
        <f>IF(ISERROR(HI!F5),"",HI!F5)</f>
        <v>1031.3197545827959</v>
      </c>
      <c r="D7" s="298">
        <f>IF(ISERROR(HI!E5),"",HI!E5)</f>
        <v>1006.7550300000012</v>
      </c>
      <c r="E7" s="295">
        <f t="shared" ref="E7:E14" si="0">IF(C7=0,0,D7/C7)</f>
        <v>0.97618127212861161</v>
      </c>
    </row>
    <row r="8" spans="1:5" ht="14.4" customHeight="1" x14ac:dyDescent="0.3">
      <c r="A8" s="299" t="str">
        <f>HYPERLINK("#'LŽ PL'!A1","% plnění pozitivního listu")</f>
        <v>% plnění pozitivního listu</v>
      </c>
      <c r="B8" s="297" t="s">
        <v>187</v>
      </c>
      <c r="C8" s="300">
        <v>0.9</v>
      </c>
      <c r="D8" s="300">
        <f>IF(ISERROR(VLOOKUP("celkem",'LŽ PL'!$A:$F,5,0)),0,VLOOKUP("celkem",'LŽ PL'!$A:$F,5,0))</f>
        <v>0.97465962056519229</v>
      </c>
      <c r="E8" s="295">
        <f t="shared" si="0"/>
        <v>1.0829551339613248</v>
      </c>
    </row>
    <row r="9" spans="1:5" ht="14.4" customHeight="1" x14ac:dyDescent="0.3">
      <c r="A9" s="301" t="s">
        <v>196</v>
      </c>
      <c r="B9" s="297"/>
      <c r="C9" s="298"/>
      <c r="D9" s="298"/>
      <c r="E9" s="295"/>
    </row>
    <row r="10" spans="1:5" ht="14.4" customHeight="1" x14ac:dyDescent="0.3">
      <c r="A10" s="299" t="str">
        <f>HYPERLINK("#'Léky Recepty'!A1","% záchytu v lékárně (Úhrada Kč)")</f>
        <v>% záchytu v lékárně (Úhrada Kč)</v>
      </c>
      <c r="B10" s="297" t="s">
        <v>142</v>
      </c>
      <c r="C10" s="300">
        <v>0.6</v>
      </c>
      <c r="D10" s="300">
        <f>IF(ISERROR(VLOOKUP("Celkem",'Léky Recepty'!B:H,5,0)),0,VLOOKUP("Celkem",'Léky Recepty'!B:H,5,0))</f>
        <v>0.3055722155098623</v>
      </c>
      <c r="E10" s="295">
        <f t="shared" si="0"/>
        <v>0.50928702584977048</v>
      </c>
    </row>
    <row r="11" spans="1:5" ht="14.4" customHeight="1" x14ac:dyDescent="0.3">
      <c r="A11" s="299" t="str">
        <f>HYPERLINK("#'LRp PL'!A1","% plnění pozitivního listu")</f>
        <v>% plnění pozitivního listu</v>
      </c>
      <c r="B11" s="297" t="s">
        <v>188</v>
      </c>
      <c r="C11" s="300">
        <v>0.8</v>
      </c>
      <c r="D11" s="300">
        <f>IF(ISERROR(VLOOKUP("Celkem",'LRp PL'!A:F,5,0)),0,VLOOKUP("Celkem",'LRp PL'!A:F,5,0))</f>
        <v>0.95956896082424881</v>
      </c>
      <c r="E11" s="295">
        <f t="shared" si="0"/>
        <v>1.199461201030311</v>
      </c>
    </row>
    <row r="12" spans="1:5" ht="14.4" customHeight="1" x14ac:dyDescent="0.3">
      <c r="A12" s="301" t="s">
        <v>197</v>
      </c>
      <c r="B12" s="297"/>
      <c r="C12" s="298"/>
      <c r="D12" s="298"/>
      <c r="E12" s="295"/>
    </row>
    <row r="13" spans="1:5" ht="14.4" customHeight="1" x14ac:dyDescent="0.3">
      <c r="A13" s="302" t="s">
        <v>201</v>
      </c>
      <c r="B13" s="297"/>
      <c r="C13" s="294"/>
      <c r="D13" s="294"/>
      <c r="E13" s="295"/>
    </row>
    <row r="14" spans="1:5" ht="14.4" customHeight="1" x14ac:dyDescent="0.3">
      <c r="A14" s="30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297" t="s">
        <v>137</v>
      </c>
      <c r="C14" s="298">
        <f>IF(ISERROR(HI!F6),"",HI!F6)</f>
        <v>290.27225690771121</v>
      </c>
      <c r="D14" s="298">
        <f>IF(ISERROR(HI!E6),"",HI!E6)</f>
        <v>257.76899000000003</v>
      </c>
      <c r="E14" s="295">
        <f t="shared" si="0"/>
        <v>0.88802489340879298</v>
      </c>
    </row>
    <row r="15" spans="1:5" ht="14.4" customHeight="1" thickBot="1" x14ac:dyDescent="0.35">
      <c r="A15" s="304" t="str">
        <f>HYPERLINK("#HI!A1","Osobní náklady")</f>
        <v>Osobní náklady</v>
      </c>
      <c r="B15" s="297"/>
      <c r="C15" s="294">
        <f ca="1">IF(ISERROR(VLOOKUP("Osobní náklady (Kč) *",INDIRECT("HI!$A:$G"),6,0)),0,VLOOKUP("Osobní náklady (Kč) *",INDIRECT("HI!$A:$G"),6,0))</f>
        <v>9069.6281765214844</v>
      </c>
      <c r="D15" s="294">
        <f ca="1">IF(ISERROR(VLOOKUP("Osobní náklady (Kč) *",INDIRECT("HI!$A:$G"),5,0)),0,VLOOKUP("Osobní náklady (Kč) *",INDIRECT("HI!$A:$G"),5,0))</f>
        <v>8836.2017900000101</v>
      </c>
      <c r="E15" s="295">
        <f ca="1">IF(C15=0,0,D15/C15)</f>
        <v>0.97426284937173668</v>
      </c>
    </row>
    <row r="16" spans="1:5" ht="14.4" customHeight="1" thickBot="1" x14ac:dyDescent="0.35">
      <c r="A16" s="308"/>
      <c r="B16" s="309"/>
      <c r="C16" s="310"/>
      <c r="D16" s="310"/>
      <c r="E16" s="311"/>
    </row>
    <row r="17" spans="1:5" ht="14.4" customHeight="1" thickBot="1" x14ac:dyDescent="0.35">
      <c r="A17" s="312" t="str">
        <f>HYPERLINK("#HI!A1","VÝNOSY CELKEM (v tisících)")</f>
        <v>VÝNOSY CELKEM (v tisících)</v>
      </c>
      <c r="B17" s="313"/>
      <c r="C17" s="314">
        <f ca="1">IF(ISERROR(VLOOKUP("Výnosy celkem",INDIRECT("HI!$A:$G"),6,0)),0,VLOOKUP("Výnosy celkem",INDIRECT("HI!$A:$G"),6,0))</f>
        <v>17494.042000000005</v>
      </c>
      <c r="D17" s="314">
        <f ca="1">IF(ISERROR(VLOOKUP("Výnosy celkem",INDIRECT("HI!$A:$G"),5,0)),0,VLOOKUP("Výnosy celkem",INDIRECT("HI!$A:$G"),5,0))</f>
        <v>15688.442999999997</v>
      </c>
      <c r="E17" s="315">
        <f t="shared" ref="E17:E27" ca="1" si="1">IF(C17=0,0,D17/C17)</f>
        <v>0.89678777494646422</v>
      </c>
    </row>
    <row r="18" spans="1:5" ht="14.4" customHeight="1" x14ac:dyDescent="0.3">
      <c r="A18" s="316" t="str">
        <f>HYPERLINK("#HI!A1","Ambulance (body za výkony + Kč za ZUM a ZULP)")</f>
        <v>Ambulance (body za výkony + Kč za ZUM a ZULP)</v>
      </c>
      <c r="B18" s="293"/>
      <c r="C18" s="294">
        <f ca="1">IF(ISERROR(VLOOKUP("Ambulance *",INDIRECT("HI!$A:$G"),6,0)),0,VLOOKUP("Ambulance *",INDIRECT("HI!$A:$G"),6,0))</f>
        <v>90.652000000000001</v>
      </c>
      <c r="D18" s="294">
        <f ca="1">IF(ISERROR(VLOOKUP("Ambulance *",INDIRECT("HI!$A:$G"),5,0)),0,VLOOKUP("Ambulance *",INDIRECT("HI!$A:$G"),5,0))</f>
        <v>99.363</v>
      </c>
      <c r="E18" s="295">
        <f t="shared" ca="1" si="1"/>
        <v>1.0960927502978424</v>
      </c>
    </row>
    <row r="19" spans="1:5" ht="14.4" customHeight="1" x14ac:dyDescent="0.3">
      <c r="A19" s="317" t="str">
        <f>HYPERLINK("#'ZV Vykáz.-A'!A1","Zdravotní výkony vykázané u ambulantních pacientů (min. 100 %)")</f>
        <v>Zdravotní výkony vykázané u ambulantních pacientů (min. 100 %)</v>
      </c>
      <c r="B19" s="280" t="s">
        <v>154</v>
      </c>
      <c r="C19" s="300">
        <v>1</v>
      </c>
      <c r="D19" s="300">
        <f>IF(ISERROR(VLOOKUP("Celkem:",'ZV Vykáz.-A'!$A:$S,7,0)),"",VLOOKUP("Celkem:",'ZV Vykáz.-A'!$A:$S,7,0))</f>
        <v>1.0960927502978424</v>
      </c>
      <c r="E19" s="295">
        <f t="shared" si="1"/>
        <v>1.0960927502978424</v>
      </c>
    </row>
    <row r="20" spans="1:5" ht="14.4" customHeight="1" x14ac:dyDescent="0.3">
      <c r="A20" s="317" t="str">
        <f>HYPERLINK("#'ZV Vykáz.-H'!A1","Zdravotní výkony vykázané u hospitalizovaných pacientů (max. 85 %)")</f>
        <v>Zdravotní výkony vykázané u hospitalizovaných pacientů (max. 85 %)</v>
      </c>
      <c r="B20" s="280" t="s">
        <v>156</v>
      </c>
      <c r="C20" s="300">
        <v>0.85</v>
      </c>
      <c r="D20" s="300">
        <f>IF(ISERROR(VLOOKUP("Celkem:",'ZV Vykáz.-H'!$A:$S,7,0)),"",VLOOKUP("Celkem:",'ZV Vykáz.-H'!$A:$S,7,0))</f>
        <v>0.86205257561653603</v>
      </c>
      <c r="E20" s="295">
        <f t="shared" si="1"/>
        <v>1.0141795007253365</v>
      </c>
    </row>
    <row r="21" spans="1:5" ht="14.4" customHeight="1" x14ac:dyDescent="0.3">
      <c r="A21" s="318" t="str">
        <f>HYPERLINK("#HI!A1","Hospitalizace (casemix * 30000)")</f>
        <v>Hospitalizace (casemix * 30000)</v>
      </c>
      <c r="B21" s="297"/>
      <c r="C21" s="294">
        <f ca="1">IF(ISERROR(VLOOKUP("Hospitalizace *",INDIRECT("HI!$A:$G"),6,0)),0,VLOOKUP("Hospitalizace *",INDIRECT("HI!$A:$G"),6,0))</f>
        <v>17403.390000000007</v>
      </c>
      <c r="D21" s="294">
        <f ca="1">IF(ISERROR(VLOOKUP("Hospitalizace *",INDIRECT("HI!$A:$G"),5,0)),0,VLOOKUP("Hospitalizace *",INDIRECT("HI!$A:$G"),5,0))</f>
        <v>15589.079999999998</v>
      </c>
      <c r="E21" s="295">
        <f ca="1">IF(C21=0,0,D21/C21)</f>
        <v>0.89574962119449097</v>
      </c>
    </row>
    <row r="22" spans="1:5" ht="14.4" customHeight="1" x14ac:dyDescent="0.3">
      <c r="A22" s="317" t="str">
        <f>HYPERLINK("#'CaseMix'!A1","Casemix (min. 100 %)")</f>
        <v>Casemix (min. 100 %)</v>
      </c>
      <c r="B22" s="297" t="s">
        <v>71</v>
      </c>
      <c r="C22" s="300">
        <v>1</v>
      </c>
      <c r="D22" s="300">
        <f>IF(ISERROR(VLOOKUP("Celkem",CaseMix!A:M,5,0)),0,VLOOKUP("Celkem",CaseMix!A:M,5,0))</f>
        <v>0.89574962119449109</v>
      </c>
      <c r="E22" s="295">
        <f t="shared" si="1"/>
        <v>0.89574962119449109</v>
      </c>
    </row>
    <row r="23" spans="1:5" ht="14.4" customHeight="1" x14ac:dyDescent="0.3">
      <c r="A23" s="319" t="str">
        <f>HYPERLINK("#'CaseMix'!A1","DRG mimo vyjmenované baze")</f>
        <v>DRG mimo vyjmenované baze</v>
      </c>
      <c r="B23" s="297" t="s">
        <v>71</v>
      </c>
      <c r="C23" s="300">
        <v>1</v>
      </c>
      <c r="D23" s="300">
        <f>IF(ISERROR(CaseMix!E26),"",CaseMix!E26)</f>
        <v>0.81148845138791903</v>
      </c>
      <c r="E23" s="295">
        <f t="shared" si="1"/>
        <v>0.81148845138791903</v>
      </c>
    </row>
    <row r="24" spans="1:5" ht="14.4" customHeight="1" x14ac:dyDescent="0.3">
      <c r="A24" s="319" t="str">
        <f>HYPERLINK("#'CaseMix'!A1","Vyjmenované baze DRG")</f>
        <v>Vyjmenované baze DRG</v>
      </c>
      <c r="B24" s="297" t="s">
        <v>71</v>
      </c>
      <c r="C24" s="300">
        <v>1</v>
      </c>
      <c r="D24" s="300">
        <f>IF(ISERROR(CaseMix!E39),"",CaseMix!E39)</f>
        <v>0</v>
      </c>
      <c r="E24" s="295">
        <f t="shared" si="1"/>
        <v>0</v>
      </c>
    </row>
    <row r="25" spans="1:5" ht="14.4" customHeight="1" x14ac:dyDescent="0.3">
      <c r="A25" s="317" t="str">
        <f>HYPERLINK("#'CaseMix'!A1","Počet hospitalizací ukončených na pracovišti (min. 95 %)")</f>
        <v>Počet hospitalizací ukončených na pracovišti (min. 95 %)</v>
      </c>
      <c r="B25" s="297" t="s">
        <v>71</v>
      </c>
      <c r="C25" s="300">
        <v>0.95</v>
      </c>
      <c r="D25" s="300">
        <f>IF(ISERROR(CaseMix!I13),"",CaseMix!I13)</f>
        <v>0.82404692082111441</v>
      </c>
      <c r="E25" s="295">
        <f t="shared" si="1"/>
        <v>0.86741781139064678</v>
      </c>
    </row>
    <row r="26" spans="1:5" ht="14.4" customHeight="1" x14ac:dyDescent="0.3">
      <c r="A26" s="317" t="str">
        <f>HYPERLINK("#'ALOS'!A1","Průměrná délka hospitalizace (max. 100 % republikového průměru)")</f>
        <v>Průměrná délka hospitalizace (max. 100 % republikového průměru)</v>
      </c>
      <c r="B26" s="297" t="s">
        <v>86</v>
      </c>
      <c r="C26" s="300">
        <v>1</v>
      </c>
      <c r="D26" s="320">
        <f>IF(ISERROR(INDEX(ALOS!$E:$E,COUNT(ALOS!$E:$E)+32)),0,INDEX(ALOS!$E:$E,COUNT(ALOS!$E:$E)+32))</f>
        <v>2.8378081025607726</v>
      </c>
      <c r="E26" s="295">
        <f t="shared" si="1"/>
        <v>2.8378081025607726</v>
      </c>
    </row>
    <row r="27" spans="1:5" ht="27.6" x14ac:dyDescent="0.3">
      <c r="A27" s="32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7" s="297" t="s">
        <v>151</v>
      </c>
      <c r="C27" s="300">
        <f>IF(E22&gt;1,95%,95%-2*ABS(C22-D22))</f>
        <v>0.74149924238898213</v>
      </c>
      <c r="D27" s="300">
        <f>IF(ISERROR(VLOOKUP("Celkem:",'ZV Vyžád.'!$A:$M,7,0)),"",VLOOKUP("Celkem:",'ZV Vyžád.'!$A:$M,7,0))</f>
        <v>0.94384735425991217</v>
      </c>
      <c r="E27" s="295">
        <f t="shared" si="1"/>
        <v>1.2728905173510352</v>
      </c>
    </row>
    <row r="28" spans="1:5" ht="14.4" customHeight="1" thickBot="1" x14ac:dyDescent="0.35">
      <c r="A28" s="322" t="s">
        <v>198</v>
      </c>
      <c r="B28" s="305"/>
      <c r="C28" s="306"/>
      <c r="D28" s="306"/>
      <c r="E28" s="307"/>
    </row>
    <row r="29" spans="1:5" ht="14.4" customHeight="1" thickBot="1" x14ac:dyDescent="0.35">
      <c r="A29" s="323"/>
      <c r="B29" s="324"/>
      <c r="C29" s="325"/>
      <c r="D29" s="325"/>
      <c r="E29" s="326"/>
    </row>
    <row r="30" spans="1:5" ht="14.4" customHeight="1" thickBot="1" x14ac:dyDescent="0.35">
      <c r="A30" s="327" t="s">
        <v>199</v>
      </c>
      <c r="B30" s="328"/>
      <c r="C30" s="329"/>
      <c r="D30" s="329"/>
      <c r="E30" s="330"/>
    </row>
  </sheetData>
  <mergeCells count="1">
    <mergeCell ref="A1:E1"/>
  </mergeCells>
  <conditionalFormatting sqref="E22:E25 E17 E19 E8 E10:E11">
    <cfRule type="iconSet" priority="17">
      <iconSet iconSet="3Symbols2">
        <cfvo type="percent" val="0"/>
        <cfvo type="num" val="1"/>
        <cfvo type="num" val="1"/>
      </iconSet>
    </cfRule>
  </conditionalFormatting>
  <conditionalFormatting sqref="E5">
    <cfRule type="cellIs" dxfId="81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8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79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8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77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76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7 E19 E22:E25 E8 E10:E11">
    <cfRule type="cellIs" dxfId="75" priority="16" operator="lessThan">
      <formula>1</formula>
    </cfRule>
  </conditionalFormatting>
  <conditionalFormatting sqref="E26:E27 E4 E7 E14 E20">
    <cfRule type="cellIs" dxfId="74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7" bestFit="1" customWidth="1"/>
    <col min="2" max="2" width="7.77734375" style="222" customWidth="1"/>
    <col min="3" max="3" width="5.44140625" style="257" hidden="1" customWidth="1"/>
    <col min="4" max="4" width="7.77734375" style="222" customWidth="1"/>
    <col min="5" max="5" width="5.4414062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5.44140625" style="257" hidden="1" customWidth="1"/>
    <col min="10" max="10" width="7.77734375" style="222" customWidth="1"/>
    <col min="11" max="11" width="5.44140625" style="257" hidden="1" customWidth="1"/>
    <col min="12" max="12" width="7.77734375" style="222" customWidth="1"/>
    <col min="13" max="13" width="7.77734375" style="343" customWidth="1"/>
    <col min="14" max="14" width="7.77734375" style="222" customWidth="1"/>
    <col min="15" max="15" width="5" style="257" hidden="1" customWidth="1"/>
    <col min="16" max="16" width="7.77734375" style="222" customWidth="1"/>
    <col min="17" max="17" width="5" style="257" hidden="1" customWidth="1"/>
    <col min="18" max="18" width="7.77734375" style="222" customWidth="1"/>
    <col min="19" max="19" width="7.77734375" style="343" customWidth="1"/>
    <col min="20" max="16384" width="8.88671875" style="257"/>
  </cols>
  <sheetData>
    <row r="1" spans="1:19" ht="18.600000000000001" customHeight="1" thickBot="1" x14ac:dyDescent="0.4">
      <c r="A1" s="525" t="s">
        <v>4254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</row>
    <row r="2" spans="1:19" ht="14.4" customHeight="1" thickBot="1" x14ac:dyDescent="0.35">
      <c r="A2" s="386" t="s">
        <v>321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</row>
    <row r="3" spans="1:19" ht="14.4" customHeight="1" thickBot="1" x14ac:dyDescent="0.35">
      <c r="A3" s="353" t="s">
        <v>160</v>
      </c>
      <c r="B3" s="354">
        <f>SUBTOTAL(9,B6:B1048576)</f>
        <v>90652</v>
      </c>
      <c r="C3" s="355">
        <f t="shared" ref="C3:R3" si="0">SUBTOTAL(9,C6:C1048576)</f>
        <v>2</v>
      </c>
      <c r="D3" s="355">
        <f t="shared" si="0"/>
        <v>80268</v>
      </c>
      <c r="E3" s="355">
        <f t="shared" si="0"/>
        <v>1.7500477185893377</v>
      </c>
      <c r="F3" s="355">
        <f t="shared" si="0"/>
        <v>99363</v>
      </c>
      <c r="G3" s="356">
        <f>IF(B3&lt;&gt;0,F3/B3,"")</f>
        <v>1.0960927502978424</v>
      </c>
      <c r="H3" s="357">
        <f t="shared" si="0"/>
        <v>17759.66</v>
      </c>
      <c r="I3" s="355">
        <f t="shared" si="0"/>
        <v>2</v>
      </c>
      <c r="J3" s="355">
        <f t="shared" si="0"/>
        <v>15235.439999999999</v>
      </c>
      <c r="K3" s="355">
        <f t="shared" si="0"/>
        <v>2.0251467501167788</v>
      </c>
      <c r="L3" s="355">
        <f t="shared" si="0"/>
        <v>18853.46</v>
      </c>
      <c r="M3" s="358">
        <f>IF(H3&lt;&gt;0,L3/H3,"")</f>
        <v>1.0615890169068551</v>
      </c>
      <c r="N3" s="354">
        <f t="shared" si="0"/>
        <v>0</v>
      </c>
      <c r="O3" s="355">
        <f t="shared" si="0"/>
        <v>0</v>
      </c>
      <c r="P3" s="355">
        <f t="shared" si="0"/>
        <v>0</v>
      </c>
      <c r="Q3" s="355">
        <f t="shared" si="0"/>
        <v>0</v>
      </c>
      <c r="R3" s="355">
        <f t="shared" si="0"/>
        <v>0</v>
      </c>
      <c r="S3" s="356" t="str">
        <f>IF(N3&lt;&gt;0,R3/N3,"")</f>
        <v/>
      </c>
    </row>
    <row r="4" spans="1:19" ht="14.4" customHeight="1" x14ac:dyDescent="0.3">
      <c r="A4" s="526" t="s">
        <v>123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  <c r="N4" s="527" t="s">
        <v>126</v>
      </c>
      <c r="O4" s="528"/>
      <c r="P4" s="528"/>
      <c r="Q4" s="528"/>
      <c r="R4" s="528"/>
      <c r="S4" s="529"/>
    </row>
    <row r="5" spans="1:19" ht="14.4" customHeight="1" thickBot="1" x14ac:dyDescent="0.35">
      <c r="A5" s="735"/>
      <c r="B5" s="736">
        <v>2012</v>
      </c>
      <c r="C5" s="737"/>
      <c r="D5" s="737">
        <v>2013</v>
      </c>
      <c r="E5" s="737"/>
      <c r="F5" s="737">
        <v>2014</v>
      </c>
      <c r="G5" s="738" t="s">
        <v>2</v>
      </c>
      <c r="H5" s="736">
        <v>2012</v>
      </c>
      <c r="I5" s="737"/>
      <c r="J5" s="737">
        <v>2013</v>
      </c>
      <c r="K5" s="737"/>
      <c r="L5" s="737">
        <v>2014</v>
      </c>
      <c r="M5" s="738" t="s">
        <v>2</v>
      </c>
      <c r="N5" s="736">
        <v>2012</v>
      </c>
      <c r="O5" s="737"/>
      <c r="P5" s="737">
        <v>2013</v>
      </c>
      <c r="Q5" s="737"/>
      <c r="R5" s="737">
        <v>2014</v>
      </c>
      <c r="S5" s="738" t="s">
        <v>2</v>
      </c>
    </row>
    <row r="6" spans="1:19" ht="14.4" customHeight="1" x14ac:dyDescent="0.3">
      <c r="A6" s="660" t="s">
        <v>4249</v>
      </c>
      <c r="B6" s="739">
        <v>40116</v>
      </c>
      <c r="C6" s="626">
        <v>1</v>
      </c>
      <c r="D6" s="739">
        <v>31463</v>
      </c>
      <c r="E6" s="626">
        <v>0.78430052846744436</v>
      </c>
      <c r="F6" s="739">
        <v>38422</v>
      </c>
      <c r="G6" s="648">
        <v>0.95777245986638748</v>
      </c>
      <c r="H6" s="739">
        <v>3403.75</v>
      </c>
      <c r="I6" s="626">
        <v>1</v>
      </c>
      <c r="J6" s="739">
        <v>4300.4299999999994</v>
      </c>
      <c r="K6" s="626">
        <v>1.2634388542049209</v>
      </c>
      <c r="L6" s="739">
        <v>3772.3900000000003</v>
      </c>
      <c r="M6" s="648">
        <v>1.1083040763863388</v>
      </c>
      <c r="N6" s="739"/>
      <c r="O6" s="626"/>
      <c r="P6" s="739"/>
      <c r="Q6" s="626"/>
      <c r="R6" s="739"/>
      <c r="S6" s="681"/>
    </row>
    <row r="7" spans="1:19" ht="14.4" customHeight="1" thickBot="1" x14ac:dyDescent="0.35">
      <c r="A7" s="741" t="s">
        <v>4250</v>
      </c>
      <c r="B7" s="740">
        <v>50536</v>
      </c>
      <c r="C7" s="638">
        <v>1</v>
      </c>
      <c r="D7" s="740">
        <v>48805</v>
      </c>
      <c r="E7" s="638">
        <v>0.96574719012189325</v>
      </c>
      <c r="F7" s="740">
        <v>60941</v>
      </c>
      <c r="G7" s="649">
        <v>1.2058928288744657</v>
      </c>
      <c r="H7" s="740">
        <v>14355.91</v>
      </c>
      <c r="I7" s="638">
        <v>1</v>
      </c>
      <c r="J7" s="740">
        <v>10935.009999999998</v>
      </c>
      <c r="K7" s="638">
        <v>0.76170789591185784</v>
      </c>
      <c r="L7" s="740">
        <v>15081.07</v>
      </c>
      <c r="M7" s="649">
        <v>1.0505129942999085</v>
      </c>
      <c r="N7" s="740"/>
      <c r="O7" s="638"/>
      <c r="P7" s="740"/>
      <c r="Q7" s="638"/>
      <c r="R7" s="740"/>
      <c r="S7" s="683"/>
    </row>
    <row r="8" spans="1:19" ht="14.4" customHeight="1" x14ac:dyDescent="0.3">
      <c r="A8" s="742" t="s">
        <v>4251</v>
      </c>
    </row>
    <row r="9" spans="1:19" ht="14.4" customHeight="1" x14ac:dyDescent="0.3">
      <c r="A9" s="743" t="s">
        <v>4252</v>
      </c>
    </row>
    <row r="10" spans="1:19" ht="14.4" customHeight="1" x14ac:dyDescent="0.3">
      <c r="A10" s="742" t="s">
        <v>4253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36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57" bestFit="1" customWidth="1"/>
    <col min="2" max="2" width="2.109375" style="257" bestFit="1" customWidth="1"/>
    <col min="3" max="3" width="8" style="257" bestFit="1" customWidth="1"/>
    <col min="4" max="4" width="50.88671875" style="257" bestFit="1" customWidth="1"/>
    <col min="5" max="6" width="11.109375" style="340" customWidth="1"/>
    <col min="7" max="8" width="9.33203125" style="257" hidden="1" customWidth="1"/>
    <col min="9" max="10" width="11.109375" style="340" customWidth="1"/>
    <col min="11" max="12" width="9.33203125" style="257" hidden="1" customWidth="1"/>
    <col min="13" max="14" width="11.109375" style="340" customWidth="1"/>
    <col min="15" max="15" width="11.109375" style="343" customWidth="1"/>
    <col min="16" max="16" width="11.109375" style="340" customWidth="1"/>
    <col min="17" max="16384" width="8.88671875" style="257"/>
  </cols>
  <sheetData>
    <row r="1" spans="1:16" ht="18.600000000000001" customHeight="1" thickBot="1" x14ac:dyDescent="0.4">
      <c r="A1" s="458" t="s">
        <v>4299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16" ht="14.4" customHeight="1" thickBot="1" x14ac:dyDescent="0.35">
      <c r="A2" s="386" t="s">
        <v>321</v>
      </c>
      <c r="B2" s="258"/>
      <c r="C2" s="258"/>
      <c r="D2" s="258"/>
      <c r="E2" s="361"/>
      <c r="F2" s="361"/>
      <c r="G2" s="258"/>
      <c r="H2" s="258"/>
      <c r="I2" s="361"/>
      <c r="J2" s="361"/>
      <c r="K2" s="258"/>
      <c r="L2" s="258"/>
      <c r="M2" s="361"/>
      <c r="N2" s="361"/>
      <c r="O2" s="362"/>
      <c r="P2" s="361"/>
    </row>
    <row r="3" spans="1:16" ht="14.4" customHeight="1" thickBot="1" x14ac:dyDescent="0.35">
      <c r="D3" s="112" t="s">
        <v>160</v>
      </c>
      <c r="E3" s="214">
        <f t="shared" ref="E3:N3" si="0">SUBTOTAL(9,E6:E1048576)</f>
        <v>1351.2</v>
      </c>
      <c r="F3" s="215">
        <f t="shared" si="0"/>
        <v>108411.66</v>
      </c>
      <c r="G3" s="78"/>
      <c r="H3" s="78"/>
      <c r="I3" s="215">
        <f t="shared" si="0"/>
        <v>1218.4000000000001</v>
      </c>
      <c r="J3" s="215">
        <f t="shared" si="0"/>
        <v>95503.44</v>
      </c>
      <c r="K3" s="78"/>
      <c r="L3" s="78"/>
      <c r="M3" s="215">
        <f t="shared" si="0"/>
        <v>1518</v>
      </c>
      <c r="N3" s="215">
        <f t="shared" si="0"/>
        <v>118216.45999999999</v>
      </c>
      <c r="O3" s="79">
        <f>IF(F3=0,0,N3/F3)</f>
        <v>1.0904404563125405</v>
      </c>
      <c r="P3" s="216">
        <f>IF(M3=0,0,N3/M3)</f>
        <v>77.876455862977593</v>
      </c>
    </row>
    <row r="4" spans="1:16" ht="14.4" customHeight="1" x14ac:dyDescent="0.3">
      <c r="A4" s="531" t="s">
        <v>119</v>
      </c>
      <c r="B4" s="532" t="s">
        <v>120</v>
      </c>
      <c r="C4" s="533" t="s">
        <v>121</v>
      </c>
      <c r="D4" s="534" t="s">
        <v>81</v>
      </c>
      <c r="E4" s="535">
        <v>2012</v>
      </c>
      <c r="F4" s="536"/>
      <c r="G4" s="213"/>
      <c r="H4" s="213"/>
      <c r="I4" s="535">
        <v>2013</v>
      </c>
      <c r="J4" s="536"/>
      <c r="K4" s="213"/>
      <c r="L4" s="213"/>
      <c r="M4" s="535">
        <v>2014</v>
      </c>
      <c r="N4" s="536"/>
      <c r="O4" s="537" t="s">
        <v>2</v>
      </c>
      <c r="P4" s="530" t="s">
        <v>122</v>
      </c>
    </row>
    <row r="5" spans="1:16" ht="14.4" customHeight="1" thickBot="1" x14ac:dyDescent="0.35">
      <c r="A5" s="744"/>
      <c r="B5" s="745"/>
      <c r="C5" s="746"/>
      <c r="D5" s="747"/>
      <c r="E5" s="748" t="s">
        <v>91</v>
      </c>
      <c r="F5" s="749" t="s">
        <v>14</v>
      </c>
      <c r="G5" s="750"/>
      <c r="H5" s="750"/>
      <c r="I5" s="748" t="s">
        <v>91</v>
      </c>
      <c r="J5" s="749" t="s">
        <v>14</v>
      </c>
      <c r="K5" s="750"/>
      <c r="L5" s="750"/>
      <c r="M5" s="748" t="s">
        <v>91</v>
      </c>
      <c r="N5" s="749" t="s">
        <v>14</v>
      </c>
      <c r="O5" s="751"/>
      <c r="P5" s="752"/>
    </row>
    <row r="6" spans="1:16" ht="14.4" customHeight="1" x14ac:dyDescent="0.3">
      <c r="A6" s="625" t="s">
        <v>239</v>
      </c>
      <c r="B6" s="626" t="s">
        <v>4255</v>
      </c>
      <c r="C6" s="626" t="s">
        <v>4256</v>
      </c>
      <c r="D6" s="626" t="s">
        <v>4257</v>
      </c>
      <c r="E6" s="629">
        <v>11.2</v>
      </c>
      <c r="F6" s="629">
        <v>1165.28</v>
      </c>
      <c r="G6" s="626">
        <v>1</v>
      </c>
      <c r="H6" s="626">
        <v>104.04285714285714</v>
      </c>
      <c r="I6" s="629">
        <v>12.4</v>
      </c>
      <c r="J6" s="629">
        <v>1507.22</v>
      </c>
      <c r="K6" s="626">
        <v>1.2934402032129617</v>
      </c>
      <c r="L6" s="626">
        <v>121.55</v>
      </c>
      <c r="M6" s="629">
        <v>11.8</v>
      </c>
      <c r="N6" s="629">
        <v>1335.76</v>
      </c>
      <c r="O6" s="648">
        <v>1.1462996018124398</v>
      </c>
      <c r="P6" s="630">
        <v>113.19999999999999</v>
      </c>
    </row>
    <row r="7" spans="1:16" ht="14.4" customHeight="1" x14ac:dyDescent="0.3">
      <c r="A7" s="631" t="s">
        <v>239</v>
      </c>
      <c r="B7" s="632" t="s">
        <v>4255</v>
      </c>
      <c r="C7" s="632" t="s">
        <v>4258</v>
      </c>
      <c r="D7" s="632" t="s">
        <v>4251</v>
      </c>
      <c r="E7" s="635">
        <v>5</v>
      </c>
      <c r="F7" s="635">
        <v>294.35000000000002</v>
      </c>
      <c r="G7" s="632">
        <v>1</v>
      </c>
      <c r="H7" s="632">
        <v>58.870000000000005</v>
      </c>
      <c r="I7" s="635"/>
      <c r="J7" s="635"/>
      <c r="K7" s="632"/>
      <c r="L7" s="632"/>
      <c r="M7" s="635"/>
      <c r="N7" s="635"/>
      <c r="O7" s="656"/>
      <c r="P7" s="636"/>
    </row>
    <row r="8" spans="1:16" ht="14.4" customHeight="1" x14ac:dyDescent="0.3">
      <c r="A8" s="631" t="s">
        <v>239</v>
      </c>
      <c r="B8" s="632" t="s">
        <v>4255</v>
      </c>
      <c r="C8" s="632" t="s">
        <v>4259</v>
      </c>
      <c r="D8" s="632" t="s">
        <v>4260</v>
      </c>
      <c r="E8" s="635">
        <v>34</v>
      </c>
      <c r="F8" s="635">
        <v>1944.12</v>
      </c>
      <c r="G8" s="632">
        <v>1</v>
      </c>
      <c r="H8" s="632">
        <v>57.18</v>
      </c>
      <c r="I8" s="635">
        <v>47</v>
      </c>
      <c r="J8" s="635">
        <v>2793.21</v>
      </c>
      <c r="K8" s="632">
        <v>1.4367477316215049</v>
      </c>
      <c r="L8" s="632">
        <v>59.43</v>
      </c>
      <c r="M8" s="635">
        <v>41</v>
      </c>
      <c r="N8" s="635">
        <v>2436.63</v>
      </c>
      <c r="O8" s="656">
        <v>1.253333127584717</v>
      </c>
      <c r="P8" s="636">
        <v>59.43</v>
      </c>
    </row>
    <row r="9" spans="1:16" ht="14.4" customHeight="1" x14ac:dyDescent="0.3">
      <c r="A9" s="631" t="s">
        <v>239</v>
      </c>
      <c r="B9" s="632" t="s">
        <v>4261</v>
      </c>
      <c r="C9" s="632" t="s">
        <v>4262</v>
      </c>
      <c r="D9" s="632" t="s">
        <v>4263</v>
      </c>
      <c r="E9" s="635">
        <v>239</v>
      </c>
      <c r="F9" s="635">
        <v>8126</v>
      </c>
      <c r="G9" s="632">
        <v>1</v>
      </c>
      <c r="H9" s="632">
        <v>34</v>
      </c>
      <c r="I9" s="635">
        <v>189</v>
      </c>
      <c r="J9" s="635">
        <v>6426</v>
      </c>
      <c r="K9" s="632">
        <v>0.79079497907949792</v>
      </c>
      <c r="L9" s="632">
        <v>34</v>
      </c>
      <c r="M9" s="635">
        <v>217</v>
      </c>
      <c r="N9" s="635">
        <v>7479</v>
      </c>
      <c r="O9" s="656">
        <v>0.92037903027319712</v>
      </c>
      <c r="P9" s="636">
        <v>34.465437788018434</v>
      </c>
    </row>
    <row r="10" spans="1:16" ht="14.4" customHeight="1" x14ac:dyDescent="0.3">
      <c r="A10" s="631" t="s">
        <v>239</v>
      </c>
      <c r="B10" s="632" t="s">
        <v>4261</v>
      </c>
      <c r="C10" s="632" t="s">
        <v>4264</v>
      </c>
      <c r="D10" s="632" t="s">
        <v>4265</v>
      </c>
      <c r="E10" s="635">
        <v>7</v>
      </c>
      <c r="F10" s="635">
        <v>3031</v>
      </c>
      <c r="G10" s="632">
        <v>1</v>
      </c>
      <c r="H10" s="632">
        <v>433</v>
      </c>
      <c r="I10" s="635">
        <v>14</v>
      </c>
      <c r="J10" s="635">
        <v>4578</v>
      </c>
      <c r="K10" s="632">
        <v>1.5103926096997691</v>
      </c>
      <c r="L10" s="632">
        <v>327</v>
      </c>
      <c r="M10" s="635">
        <v>14</v>
      </c>
      <c r="N10" s="635">
        <v>4596</v>
      </c>
      <c r="O10" s="656">
        <v>1.5163312438139227</v>
      </c>
      <c r="P10" s="636">
        <v>328.28571428571428</v>
      </c>
    </row>
    <row r="11" spans="1:16" ht="14.4" customHeight="1" x14ac:dyDescent="0.3">
      <c r="A11" s="631" t="s">
        <v>239</v>
      </c>
      <c r="B11" s="632" t="s">
        <v>4261</v>
      </c>
      <c r="C11" s="632" t="s">
        <v>4266</v>
      </c>
      <c r="D11" s="632" t="s">
        <v>4267</v>
      </c>
      <c r="E11" s="635">
        <v>20</v>
      </c>
      <c r="F11" s="635">
        <v>0</v>
      </c>
      <c r="G11" s="632"/>
      <c r="H11" s="632">
        <v>0</v>
      </c>
      <c r="I11" s="635">
        <v>21</v>
      </c>
      <c r="J11" s="635">
        <v>0</v>
      </c>
      <c r="K11" s="632"/>
      <c r="L11" s="632">
        <v>0</v>
      </c>
      <c r="M11" s="635">
        <v>21</v>
      </c>
      <c r="N11" s="635">
        <v>0</v>
      </c>
      <c r="O11" s="656"/>
      <c r="P11" s="636">
        <v>0</v>
      </c>
    </row>
    <row r="12" spans="1:16" ht="14.4" customHeight="1" x14ac:dyDescent="0.3">
      <c r="A12" s="631" t="s">
        <v>239</v>
      </c>
      <c r="B12" s="632" t="s">
        <v>4261</v>
      </c>
      <c r="C12" s="632" t="s">
        <v>4268</v>
      </c>
      <c r="D12" s="632" t="s">
        <v>4269</v>
      </c>
      <c r="E12" s="635">
        <v>1</v>
      </c>
      <c r="F12" s="635">
        <v>328</v>
      </c>
      <c r="G12" s="632">
        <v>1</v>
      </c>
      <c r="H12" s="632">
        <v>328</v>
      </c>
      <c r="I12" s="635"/>
      <c r="J12" s="635"/>
      <c r="K12" s="632"/>
      <c r="L12" s="632"/>
      <c r="M12" s="635"/>
      <c r="N12" s="635"/>
      <c r="O12" s="656"/>
      <c r="P12" s="636"/>
    </row>
    <row r="13" spans="1:16" ht="14.4" customHeight="1" x14ac:dyDescent="0.3">
      <c r="A13" s="631" t="s">
        <v>239</v>
      </c>
      <c r="B13" s="632" t="s">
        <v>4261</v>
      </c>
      <c r="C13" s="632" t="s">
        <v>4270</v>
      </c>
      <c r="D13" s="632" t="s">
        <v>4271</v>
      </c>
      <c r="E13" s="635">
        <v>92</v>
      </c>
      <c r="F13" s="635">
        <v>2300</v>
      </c>
      <c r="G13" s="632">
        <v>1</v>
      </c>
      <c r="H13" s="632">
        <v>25</v>
      </c>
      <c r="I13" s="635">
        <v>90</v>
      </c>
      <c r="J13" s="635">
        <v>3150</v>
      </c>
      <c r="K13" s="632">
        <v>1.3695652173913044</v>
      </c>
      <c r="L13" s="632">
        <v>35</v>
      </c>
      <c r="M13" s="635">
        <v>98</v>
      </c>
      <c r="N13" s="635">
        <v>3471</v>
      </c>
      <c r="O13" s="656">
        <v>1.5091304347826087</v>
      </c>
      <c r="P13" s="636">
        <v>35.418367346938773</v>
      </c>
    </row>
    <row r="14" spans="1:16" ht="14.4" customHeight="1" x14ac:dyDescent="0.3">
      <c r="A14" s="631" t="s">
        <v>239</v>
      </c>
      <c r="B14" s="632" t="s">
        <v>4261</v>
      </c>
      <c r="C14" s="632" t="s">
        <v>4272</v>
      </c>
      <c r="D14" s="632" t="s">
        <v>4273</v>
      </c>
      <c r="E14" s="635">
        <v>28</v>
      </c>
      <c r="F14" s="635">
        <v>3444</v>
      </c>
      <c r="G14" s="632">
        <v>1</v>
      </c>
      <c r="H14" s="632">
        <v>123</v>
      </c>
      <c r="I14" s="635">
        <v>26</v>
      </c>
      <c r="J14" s="635">
        <v>3224</v>
      </c>
      <c r="K14" s="632">
        <v>0.93612078977932633</v>
      </c>
      <c r="L14" s="632">
        <v>124</v>
      </c>
      <c r="M14" s="635">
        <v>47</v>
      </c>
      <c r="N14" s="635">
        <v>5849</v>
      </c>
      <c r="O14" s="656">
        <v>1.698315911730546</v>
      </c>
      <c r="P14" s="636">
        <v>124.44680851063829</v>
      </c>
    </row>
    <row r="15" spans="1:16" ht="14.4" customHeight="1" x14ac:dyDescent="0.3">
      <c r="A15" s="631" t="s">
        <v>239</v>
      </c>
      <c r="B15" s="632" t="s">
        <v>4261</v>
      </c>
      <c r="C15" s="632" t="s">
        <v>4274</v>
      </c>
      <c r="D15" s="632" t="s">
        <v>4275</v>
      </c>
      <c r="E15" s="635">
        <v>5</v>
      </c>
      <c r="F15" s="635">
        <v>95</v>
      </c>
      <c r="G15" s="632">
        <v>1</v>
      </c>
      <c r="H15" s="632">
        <v>19</v>
      </c>
      <c r="I15" s="635"/>
      <c r="J15" s="635"/>
      <c r="K15" s="632"/>
      <c r="L15" s="632"/>
      <c r="M15" s="635">
        <v>2</v>
      </c>
      <c r="N15" s="635">
        <v>62</v>
      </c>
      <c r="O15" s="656">
        <v>0.65263157894736845</v>
      </c>
      <c r="P15" s="636">
        <v>31</v>
      </c>
    </row>
    <row r="16" spans="1:16" ht="14.4" customHeight="1" x14ac:dyDescent="0.3">
      <c r="A16" s="631" t="s">
        <v>239</v>
      </c>
      <c r="B16" s="632" t="s">
        <v>4261</v>
      </c>
      <c r="C16" s="632" t="s">
        <v>4276</v>
      </c>
      <c r="D16" s="632" t="s">
        <v>4277</v>
      </c>
      <c r="E16" s="635">
        <v>4</v>
      </c>
      <c r="F16" s="635">
        <v>2576</v>
      </c>
      <c r="G16" s="632">
        <v>1</v>
      </c>
      <c r="H16" s="632">
        <v>644</v>
      </c>
      <c r="I16" s="635">
        <v>2</v>
      </c>
      <c r="J16" s="635">
        <v>1290</v>
      </c>
      <c r="K16" s="632">
        <v>0.50077639751552794</v>
      </c>
      <c r="L16" s="632">
        <v>645</v>
      </c>
      <c r="M16" s="635"/>
      <c r="N16" s="635"/>
      <c r="O16" s="656"/>
      <c r="P16" s="636"/>
    </row>
    <row r="17" spans="1:16" ht="14.4" customHeight="1" x14ac:dyDescent="0.3">
      <c r="A17" s="631" t="s">
        <v>239</v>
      </c>
      <c r="B17" s="632" t="s">
        <v>4261</v>
      </c>
      <c r="C17" s="632" t="s">
        <v>4278</v>
      </c>
      <c r="D17" s="632" t="s">
        <v>4279</v>
      </c>
      <c r="E17" s="635">
        <v>56</v>
      </c>
      <c r="F17" s="635">
        <v>7896</v>
      </c>
      <c r="G17" s="632">
        <v>1</v>
      </c>
      <c r="H17" s="632">
        <v>141</v>
      </c>
      <c r="I17" s="635">
        <v>63</v>
      </c>
      <c r="J17" s="635">
        <v>8883</v>
      </c>
      <c r="K17" s="632">
        <v>1.125</v>
      </c>
      <c r="L17" s="632">
        <v>141</v>
      </c>
      <c r="M17" s="635">
        <v>71</v>
      </c>
      <c r="N17" s="635">
        <v>9608</v>
      </c>
      <c r="O17" s="656">
        <v>1.2168186423505571</v>
      </c>
      <c r="P17" s="636">
        <v>135.32394366197184</v>
      </c>
    </row>
    <row r="18" spans="1:16" ht="14.4" customHeight="1" x14ac:dyDescent="0.3">
      <c r="A18" s="631" t="s">
        <v>239</v>
      </c>
      <c r="B18" s="632" t="s">
        <v>4261</v>
      </c>
      <c r="C18" s="632" t="s">
        <v>4280</v>
      </c>
      <c r="D18" s="632" t="s">
        <v>4281</v>
      </c>
      <c r="E18" s="635">
        <v>8</v>
      </c>
      <c r="F18" s="635">
        <v>1728</v>
      </c>
      <c r="G18" s="632">
        <v>1</v>
      </c>
      <c r="H18" s="632">
        <v>216</v>
      </c>
      <c r="I18" s="635">
        <v>24</v>
      </c>
      <c r="J18" s="635">
        <v>3912</v>
      </c>
      <c r="K18" s="632">
        <v>2.2638888888888888</v>
      </c>
      <c r="L18" s="632">
        <v>163</v>
      </c>
      <c r="M18" s="635">
        <v>45</v>
      </c>
      <c r="N18" s="635">
        <v>7357</v>
      </c>
      <c r="O18" s="656">
        <v>4.2575231481481479</v>
      </c>
      <c r="P18" s="636">
        <v>163.48888888888888</v>
      </c>
    </row>
    <row r="19" spans="1:16" ht="14.4" customHeight="1" x14ac:dyDescent="0.3">
      <c r="A19" s="631" t="s">
        <v>239</v>
      </c>
      <c r="B19" s="632" t="s">
        <v>4261</v>
      </c>
      <c r="C19" s="632" t="s">
        <v>4282</v>
      </c>
      <c r="D19" s="632" t="s">
        <v>4251</v>
      </c>
      <c r="E19" s="635">
        <v>17</v>
      </c>
      <c r="F19" s="635">
        <v>4811</v>
      </c>
      <c r="G19" s="632">
        <v>1</v>
      </c>
      <c r="H19" s="632">
        <v>283</v>
      </c>
      <c r="I19" s="635"/>
      <c r="J19" s="635"/>
      <c r="K19" s="632"/>
      <c r="L19" s="632"/>
      <c r="M19" s="635"/>
      <c r="N19" s="635"/>
      <c r="O19" s="656"/>
      <c r="P19" s="636"/>
    </row>
    <row r="20" spans="1:16" ht="14.4" customHeight="1" x14ac:dyDescent="0.3">
      <c r="A20" s="631" t="s">
        <v>239</v>
      </c>
      <c r="B20" s="632" t="s">
        <v>4261</v>
      </c>
      <c r="C20" s="632" t="s">
        <v>4283</v>
      </c>
      <c r="D20" s="632" t="s">
        <v>4251</v>
      </c>
      <c r="E20" s="635">
        <v>41</v>
      </c>
      <c r="F20" s="635">
        <v>5781</v>
      </c>
      <c r="G20" s="632">
        <v>1</v>
      </c>
      <c r="H20" s="632">
        <v>141</v>
      </c>
      <c r="I20" s="635"/>
      <c r="J20" s="635"/>
      <c r="K20" s="632"/>
      <c r="L20" s="632"/>
      <c r="M20" s="635"/>
      <c r="N20" s="635"/>
      <c r="O20" s="656"/>
      <c r="P20" s="636"/>
    </row>
    <row r="21" spans="1:16" ht="14.4" customHeight="1" x14ac:dyDescent="0.3">
      <c r="A21" s="631" t="s">
        <v>4284</v>
      </c>
      <c r="B21" s="632" t="s">
        <v>4255</v>
      </c>
      <c r="C21" s="632" t="s">
        <v>4256</v>
      </c>
      <c r="D21" s="632" t="s">
        <v>4257</v>
      </c>
      <c r="E21" s="635">
        <v>26</v>
      </c>
      <c r="F21" s="635">
        <v>3045.8399999999997</v>
      </c>
      <c r="G21" s="632">
        <v>1</v>
      </c>
      <c r="H21" s="632">
        <v>117.1476923076923</v>
      </c>
      <c r="I21" s="635">
        <v>29</v>
      </c>
      <c r="J21" s="635">
        <v>3524.9800000000005</v>
      </c>
      <c r="K21" s="632">
        <v>1.1573096420035198</v>
      </c>
      <c r="L21" s="632">
        <v>121.55103448275864</v>
      </c>
      <c r="M21" s="635">
        <v>38.200000000000003</v>
      </c>
      <c r="N21" s="635">
        <v>4324.24</v>
      </c>
      <c r="O21" s="656">
        <v>1.4197200115567463</v>
      </c>
      <c r="P21" s="636">
        <v>113.19999999999999</v>
      </c>
    </row>
    <row r="22" spans="1:16" ht="14.4" customHeight="1" x14ac:dyDescent="0.3">
      <c r="A22" s="631" t="s">
        <v>4284</v>
      </c>
      <c r="B22" s="632" t="s">
        <v>4255</v>
      </c>
      <c r="C22" s="632" t="s">
        <v>4258</v>
      </c>
      <c r="D22" s="632" t="s">
        <v>4251</v>
      </c>
      <c r="E22" s="635">
        <v>13</v>
      </c>
      <c r="F22" s="635">
        <v>765.31</v>
      </c>
      <c r="G22" s="632">
        <v>1</v>
      </c>
      <c r="H22" s="632">
        <v>58.87</v>
      </c>
      <c r="I22" s="635"/>
      <c r="J22" s="635"/>
      <c r="K22" s="632"/>
      <c r="L22" s="632"/>
      <c r="M22" s="635"/>
      <c r="N22" s="635"/>
      <c r="O22" s="656"/>
      <c r="P22" s="636"/>
    </row>
    <row r="23" spans="1:16" ht="14.4" customHeight="1" x14ac:dyDescent="0.3">
      <c r="A23" s="631" t="s">
        <v>4284</v>
      </c>
      <c r="B23" s="632" t="s">
        <v>4255</v>
      </c>
      <c r="C23" s="632" t="s">
        <v>4259</v>
      </c>
      <c r="D23" s="632" t="s">
        <v>4260</v>
      </c>
      <c r="E23" s="635">
        <v>100</v>
      </c>
      <c r="F23" s="635">
        <v>10544.76</v>
      </c>
      <c r="G23" s="632">
        <v>1</v>
      </c>
      <c r="H23" s="632">
        <v>105.44760000000001</v>
      </c>
      <c r="I23" s="635">
        <v>111</v>
      </c>
      <c r="J23" s="635">
        <v>7410.03</v>
      </c>
      <c r="K23" s="632">
        <v>0.70272154131530729</v>
      </c>
      <c r="L23" s="632">
        <v>66.757027027027021</v>
      </c>
      <c r="M23" s="635">
        <v>181</v>
      </c>
      <c r="N23" s="635">
        <v>10756.83</v>
      </c>
      <c r="O23" s="656">
        <v>1.0201114107860207</v>
      </c>
      <c r="P23" s="636">
        <v>59.43</v>
      </c>
    </row>
    <row r="24" spans="1:16" ht="14.4" customHeight="1" x14ac:dyDescent="0.3">
      <c r="A24" s="631" t="s">
        <v>4284</v>
      </c>
      <c r="B24" s="632" t="s">
        <v>4261</v>
      </c>
      <c r="C24" s="632" t="s">
        <v>4285</v>
      </c>
      <c r="D24" s="632" t="s">
        <v>4286</v>
      </c>
      <c r="E24" s="635">
        <v>35</v>
      </c>
      <c r="F24" s="635">
        <v>2170</v>
      </c>
      <c r="G24" s="632">
        <v>1</v>
      </c>
      <c r="H24" s="632">
        <v>62</v>
      </c>
      <c r="I24" s="635">
        <v>44</v>
      </c>
      <c r="J24" s="635">
        <v>4928</v>
      </c>
      <c r="K24" s="632">
        <v>2.2709677419354839</v>
      </c>
      <c r="L24" s="632">
        <v>112</v>
      </c>
      <c r="M24" s="635">
        <v>55</v>
      </c>
      <c r="N24" s="635">
        <v>6175</v>
      </c>
      <c r="O24" s="656">
        <v>2.8456221198156681</v>
      </c>
      <c r="P24" s="636">
        <v>112.27272727272727</v>
      </c>
    </row>
    <row r="25" spans="1:16" ht="14.4" customHeight="1" x14ac:dyDescent="0.3">
      <c r="A25" s="631" t="s">
        <v>4284</v>
      </c>
      <c r="B25" s="632" t="s">
        <v>4261</v>
      </c>
      <c r="C25" s="632" t="s">
        <v>4287</v>
      </c>
      <c r="D25" s="632" t="s">
        <v>4288</v>
      </c>
      <c r="E25" s="635"/>
      <c r="F25" s="635"/>
      <c r="G25" s="632"/>
      <c r="H25" s="632"/>
      <c r="I25" s="635"/>
      <c r="J25" s="635"/>
      <c r="K25" s="632"/>
      <c r="L25" s="632"/>
      <c r="M25" s="635">
        <v>14</v>
      </c>
      <c r="N25" s="635">
        <v>1122</v>
      </c>
      <c r="O25" s="656"/>
      <c r="P25" s="636">
        <v>80.142857142857139</v>
      </c>
    </row>
    <row r="26" spans="1:16" ht="14.4" customHeight="1" x14ac:dyDescent="0.3">
      <c r="A26" s="631" t="s">
        <v>4284</v>
      </c>
      <c r="B26" s="632" t="s">
        <v>4261</v>
      </c>
      <c r="C26" s="632" t="s">
        <v>4262</v>
      </c>
      <c r="D26" s="632" t="s">
        <v>4263</v>
      </c>
      <c r="E26" s="635">
        <v>169</v>
      </c>
      <c r="F26" s="635">
        <v>5746</v>
      </c>
      <c r="G26" s="632">
        <v>1</v>
      </c>
      <c r="H26" s="632">
        <v>34</v>
      </c>
      <c r="I26" s="635">
        <v>163</v>
      </c>
      <c r="J26" s="635">
        <v>5542</v>
      </c>
      <c r="K26" s="632">
        <v>0.96449704142011838</v>
      </c>
      <c r="L26" s="632">
        <v>34</v>
      </c>
      <c r="M26" s="635">
        <v>175</v>
      </c>
      <c r="N26" s="635">
        <v>6007</v>
      </c>
      <c r="O26" s="656">
        <v>1.0454229028889663</v>
      </c>
      <c r="P26" s="636">
        <v>34.325714285714284</v>
      </c>
    </row>
    <row r="27" spans="1:16" ht="14.4" customHeight="1" x14ac:dyDescent="0.3">
      <c r="A27" s="631" t="s">
        <v>4284</v>
      </c>
      <c r="B27" s="632" t="s">
        <v>4261</v>
      </c>
      <c r="C27" s="632" t="s">
        <v>4289</v>
      </c>
      <c r="D27" s="632" t="s">
        <v>4290</v>
      </c>
      <c r="E27" s="635"/>
      <c r="F27" s="635"/>
      <c r="G27" s="632"/>
      <c r="H27" s="632"/>
      <c r="I27" s="635">
        <v>1</v>
      </c>
      <c r="J27" s="635">
        <v>5</v>
      </c>
      <c r="K27" s="632"/>
      <c r="L27" s="632">
        <v>5</v>
      </c>
      <c r="M27" s="635"/>
      <c r="N27" s="635"/>
      <c r="O27" s="656"/>
      <c r="P27" s="636"/>
    </row>
    <row r="28" spans="1:16" ht="14.4" customHeight="1" x14ac:dyDescent="0.3">
      <c r="A28" s="631" t="s">
        <v>4284</v>
      </c>
      <c r="B28" s="632" t="s">
        <v>4261</v>
      </c>
      <c r="C28" s="632" t="s">
        <v>4291</v>
      </c>
      <c r="D28" s="632" t="s">
        <v>4292</v>
      </c>
      <c r="E28" s="635"/>
      <c r="F28" s="635"/>
      <c r="G28" s="632"/>
      <c r="H28" s="632"/>
      <c r="I28" s="635">
        <v>1</v>
      </c>
      <c r="J28" s="635">
        <v>645</v>
      </c>
      <c r="K28" s="632"/>
      <c r="L28" s="632">
        <v>645</v>
      </c>
      <c r="M28" s="635"/>
      <c r="N28" s="635"/>
      <c r="O28" s="656"/>
      <c r="P28" s="636"/>
    </row>
    <row r="29" spans="1:16" ht="14.4" customHeight="1" x14ac:dyDescent="0.3">
      <c r="A29" s="631" t="s">
        <v>4284</v>
      </c>
      <c r="B29" s="632" t="s">
        <v>4261</v>
      </c>
      <c r="C29" s="632" t="s">
        <v>4293</v>
      </c>
      <c r="D29" s="632" t="s">
        <v>4294</v>
      </c>
      <c r="E29" s="635">
        <v>12</v>
      </c>
      <c r="F29" s="635">
        <v>4896</v>
      </c>
      <c r="G29" s="632">
        <v>1</v>
      </c>
      <c r="H29" s="632">
        <v>408</v>
      </c>
      <c r="I29" s="635">
        <v>4</v>
      </c>
      <c r="J29" s="635">
        <v>1644</v>
      </c>
      <c r="K29" s="632">
        <v>0.33578431372549017</v>
      </c>
      <c r="L29" s="632">
        <v>411</v>
      </c>
      <c r="M29" s="635">
        <v>5</v>
      </c>
      <c r="N29" s="635">
        <v>2055</v>
      </c>
      <c r="O29" s="656">
        <v>0.41973039215686275</v>
      </c>
      <c r="P29" s="636">
        <v>411</v>
      </c>
    </row>
    <row r="30" spans="1:16" ht="14.4" customHeight="1" x14ac:dyDescent="0.3">
      <c r="A30" s="631" t="s">
        <v>4284</v>
      </c>
      <c r="B30" s="632" t="s">
        <v>4261</v>
      </c>
      <c r="C30" s="632" t="s">
        <v>4295</v>
      </c>
      <c r="D30" s="632" t="s">
        <v>4296</v>
      </c>
      <c r="E30" s="635">
        <v>11</v>
      </c>
      <c r="F30" s="635">
        <v>2255</v>
      </c>
      <c r="G30" s="632">
        <v>1</v>
      </c>
      <c r="H30" s="632">
        <v>205</v>
      </c>
      <c r="I30" s="635">
        <v>4</v>
      </c>
      <c r="J30" s="635">
        <v>824</v>
      </c>
      <c r="K30" s="632">
        <v>0.36541019955654103</v>
      </c>
      <c r="L30" s="632">
        <v>206</v>
      </c>
      <c r="M30" s="635">
        <v>11</v>
      </c>
      <c r="N30" s="635">
        <v>2266</v>
      </c>
      <c r="O30" s="656">
        <v>1.0048780487804878</v>
      </c>
      <c r="P30" s="636">
        <v>206</v>
      </c>
    </row>
    <row r="31" spans="1:16" ht="14.4" customHeight="1" x14ac:dyDescent="0.3">
      <c r="A31" s="631" t="s">
        <v>4284</v>
      </c>
      <c r="B31" s="632" t="s">
        <v>4261</v>
      </c>
      <c r="C31" s="632" t="s">
        <v>4266</v>
      </c>
      <c r="D31" s="632" t="s">
        <v>4267</v>
      </c>
      <c r="E31" s="635">
        <v>132</v>
      </c>
      <c r="F31" s="635">
        <v>0</v>
      </c>
      <c r="G31" s="632"/>
      <c r="H31" s="632">
        <v>0</v>
      </c>
      <c r="I31" s="635">
        <v>87</v>
      </c>
      <c r="J31" s="635">
        <v>0</v>
      </c>
      <c r="K31" s="632"/>
      <c r="L31" s="632">
        <v>0</v>
      </c>
      <c r="M31" s="635">
        <v>108</v>
      </c>
      <c r="N31" s="635">
        <v>0</v>
      </c>
      <c r="O31" s="656"/>
      <c r="P31" s="636">
        <v>0</v>
      </c>
    </row>
    <row r="32" spans="1:16" ht="14.4" customHeight="1" x14ac:dyDescent="0.3">
      <c r="A32" s="631" t="s">
        <v>4284</v>
      </c>
      <c r="B32" s="632" t="s">
        <v>4261</v>
      </c>
      <c r="C32" s="632" t="s">
        <v>4268</v>
      </c>
      <c r="D32" s="632" t="s">
        <v>4269</v>
      </c>
      <c r="E32" s="635">
        <v>12</v>
      </c>
      <c r="F32" s="635">
        <v>3936</v>
      </c>
      <c r="G32" s="632">
        <v>1</v>
      </c>
      <c r="H32" s="632">
        <v>328</v>
      </c>
      <c r="I32" s="635">
        <v>14</v>
      </c>
      <c r="J32" s="635">
        <v>4578</v>
      </c>
      <c r="K32" s="632">
        <v>1.163109756097561</v>
      </c>
      <c r="L32" s="632">
        <v>327</v>
      </c>
      <c r="M32" s="635">
        <v>14</v>
      </c>
      <c r="N32" s="635">
        <v>4590</v>
      </c>
      <c r="O32" s="656">
        <v>1.1661585365853659</v>
      </c>
      <c r="P32" s="636">
        <v>327.85714285714283</v>
      </c>
    </row>
    <row r="33" spans="1:16" ht="14.4" customHeight="1" x14ac:dyDescent="0.3">
      <c r="A33" s="631" t="s">
        <v>4284</v>
      </c>
      <c r="B33" s="632" t="s">
        <v>4261</v>
      </c>
      <c r="C33" s="632" t="s">
        <v>4270</v>
      </c>
      <c r="D33" s="632" t="s">
        <v>4271</v>
      </c>
      <c r="E33" s="635">
        <v>71</v>
      </c>
      <c r="F33" s="635">
        <v>1775</v>
      </c>
      <c r="G33" s="632">
        <v>1</v>
      </c>
      <c r="H33" s="632">
        <v>25</v>
      </c>
      <c r="I33" s="635">
        <v>71</v>
      </c>
      <c r="J33" s="635">
        <v>2485</v>
      </c>
      <c r="K33" s="632">
        <v>1.4</v>
      </c>
      <c r="L33" s="632">
        <v>35</v>
      </c>
      <c r="M33" s="635">
        <v>95</v>
      </c>
      <c r="N33" s="635">
        <v>3353</v>
      </c>
      <c r="O33" s="656">
        <v>1.8890140845070422</v>
      </c>
      <c r="P33" s="636">
        <v>35.294736842105266</v>
      </c>
    </row>
    <row r="34" spans="1:16" ht="14.4" customHeight="1" x14ac:dyDescent="0.3">
      <c r="A34" s="631" t="s">
        <v>4284</v>
      </c>
      <c r="B34" s="632" t="s">
        <v>4261</v>
      </c>
      <c r="C34" s="632" t="s">
        <v>4274</v>
      </c>
      <c r="D34" s="632" t="s">
        <v>4275</v>
      </c>
      <c r="E34" s="635"/>
      <c r="F34" s="635"/>
      <c r="G34" s="632"/>
      <c r="H34" s="632"/>
      <c r="I34" s="635">
        <v>11</v>
      </c>
      <c r="J34" s="635">
        <v>330</v>
      </c>
      <c r="K34" s="632"/>
      <c r="L34" s="632">
        <v>30</v>
      </c>
      <c r="M34" s="635">
        <v>10</v>
      </c>
      <c r="N34" s="635">
        <v>307</v>
      </c>
      <c r="O34" s="656"/>
      <c r="P34" s="636">
        <v>30.7</v>
      </c>
    </row>
    <row r="35" spans="1:16" ht="14.4" customHeight="1" x14ac:dyDescent="0.3">
      <c r="A35" s="631" t="s">
        <v>4284</v>
      </c>
      <c r="B35" s="632" t="s">
        <v>4261</v>
      </c>
      <c r="C35" s="632" t="s">
        <v>4278</v>
      </c>
      <c r="D35" s="632" t="s">
        <v>4279</v>
      </c>
      <c r="E35" s="635">
        <v>144</v>
      </c>
      <c r="F35" s="635">
        <v>20304</v>
      </c>
      <c r="G35" s="632">
        <v>1</v>
      </c>
      <c r="H35" s="632">
        <v>141</v>
      </c>
      <c r="I35" s="635">
        <v>143</v>
      </c>
      <c r="J35" s="635">
        <v>20163</v>
      </c>
      <c r="K35" s="632">
        <v>0.99305555555555558</v>
      </c>
      <c r="L35" s="632">
        <v>141</v>
      </c>
      <c r="M35" s="635">
        <v>192</v>
      </c>
      <c r="N35" s="635">
        <v>26578</v>
      </c>
      <c r="O35" s="656">
        <v>1.3090031520882586</v>
      </c>
      <c r="P35" s="636">
        <v>138.42708333333334</v>
      </c>
    </row>
    <row r="36" spans="1:16" ht="14.4" customHeight="1" thickBot="1" x14ac:dyDescent="0.35">
      <c r="A36" s="637" t="s">
        <v>4284</v>
      </c>
      <c r="B36" s="638" t="s">
        <v>4261</v>
      </c>
      <c r="C36" s="638" t="s">
        <v>4297</v>
      </c>
      <c r="D36" s="638" t="s">
        <v>4298</v>
      </c>
      <c r="E36" s="641">
        <v>58</v>
      </c>
      <c r="F36" s="641">
        <v>9454</v>
      </c>
      <c r="G36" s="638">
        <v>1</v>
      </c>
      <c r="H36" s="638">
        <v>163</v>
      </c>
      <c r="I36" s="641">
        <v>47</v>
      </c>
      <c r="J36" s="641">
        <v>7661</v>
      </c>
      <c r="K36" s="638">
        <v>0.81034482758620685</v>
      </c>
      <c r="L36" s="638">
        <v>163</v>
      </c>
      <c r="M36" s="641">
        <v>52</v>
      </c>
      <c r="N36" s="641">
        <v>8488</v>
      </c>
      <c r="O36" s="649">
        <v>0.89782102813623865</v>
      </c>
      <c r="P36" s="642">
        <v>163.23076923076923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7" bestFit="1" customWidth="1"/>
    <col min="2" max="2" width="7.77734375" style="222" customWidth="1"/>
    <col min="3" max="3" width="0.109375" style="257" hidden="1" customWidth="1"/>
    <col min="4" max="4" width="7.77734375" style="222" customWidth="1"/>
    <col min="5" max="5" width="5.4414062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5.44140625" style="257" hidden="1" customWidth="1"/>
    <col min="10" max="10" width="7.77734375" style="222" customWidth="1"/>
    <col min="11" max="11" width="5.44140625" style="257" hidden="1" customWidth="1"/>
    <col min="12" max="12" width="7.77734375" style="222" customWidth="1"/>
    <col min="13" max="13" width="7.77734375" style="343" customWidth="1"/>
    <col min="14" max="14" width="7.77734375" style="222" customWidth="1"/>
    <col min="15" max="15" width="5" style="257" hidden="1" customWidth="1"/>
    <col min="16" max="16" width="7.77734375" style="222" customWidth="1"/>
    <col min="17" max="17" width="5" style="257" hidden="1" customWidth="1"/>
    <col min="18" max="18" width="7.77734375" style="222" customWidth="1"/>
    <col min="19" max="19" width="7.77734375" style="343" customWidth="1"/>
    <col min="20" max="16384" width="8.88671875" style="257"/>
  </cols>
  <sheetData>
    <row r="1" spans="1:19" ht="18.600000000000001" customHeight="1" thickBot="1" x14ac:dyDescent="0.4">
      <c r="A1" s="467" t="s">
        <v>158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</row>
    <row r="2" spans="1:19" ht="14.4" customHeight="1" thickBot="1" x14ac:dyDescent="0.35">
      <c r="A2" s="386" t="s">
        <v>321</v>
      </c>
      <c r="B2" s="359"/>
      <c r="C2" s="227"/>
      <c r="D2" s="359"/>
      <c r="E2" s="227"/>
      <c r="F2" s="359"/>
      <c r="G2" s="360"/>
      <c r="H2" s="359"/>
      <c r="I2" s="227"/>
      <c r="J2" s="359"/>
      <c r="K2" s="227"/>
      <c r="L2" s="359"/>
      <c r="M2" s="360"/>
      <c r="N2" s="359"/>
      <c r="O2" s="227"/>
      <c r="P2" s="359"/>
      <c r="Q2" s="227"/>
      <c r="R2" s="359"/>
      <c r="S2" s="360"/>
    </row>
    <row r="3" spans="1:19" ht="14.4" customHeight="1" thickBot="1" x14ac:dyDescent="0.35">
      <c r="A3" s="353" t="s">
        <v>160</v>
      </c>
      <c r="B3" s="354">
        <f>SUBTOTAL(9,B6:B1048576)</f>
        <v>7189036</v>
      </c>
      <c r="C3" s="355">
        <f t="shared" ref="C3:R3" si="0">SUBTOTAL(9,C6:C1048576)</f>
        <v>17</v>
      </c>
      <c r="D3" s="355">
        <f t="shared" si="0"/>
        <v>6297974</v>
      </c>
      <c r="E3" s="355">
        <f t="shared" si="0"/>
        <v>16.94081885704388</v>
      </c>
      <c r="F3" s="355">
        <f t="shared" si="0"/>
        <v>6197327</v>
      </c>
      <c r="G3" s="358">
        <f>IF(B3&lt;&gt;0,F3/B3,"")</f>
        <v>0.86205257561653603</v>
      </c>
      <c r="H3" s="354">
        <f t="shared" si="0"/>
        <v>194987.65000000002</v>
      </c>
      <c r="I3" s="355">
        <f t="shared" si="0"/>
        <v>1</v>
      </c>
      <c r="J3" s="355">
        <f t="shared" si="0"/>
        <v>205403.76000000004</v>
      </c>
      <c r="K3" s="355">
        <f t="shared" si="0"/>
        <v>1.0534193319423051</v>
      </c>
      <c r="L3" s="355">
        <f t="shared" si="0"/>
        <v>113486.58000000006</v>
      </c>
      <c r="M3" s="356">
        <f>IF(H3&lt;&gt;0,L3/H3,"")</f>
        <v>0.58201932276223667</v>
      </c>
      <c r="N3" s="357">
        <f t="shared" si="0"/>
        <v>0</v>
      </c>
      <c r="O3" s="355">
        <f t="shared" si="0"/>
        <v>0</v>
      </c>
      <c r="P3" s="355">
        <f t="shared" si="0"/>
        <v>0</v>
      </c>
      <c r="Q3" s="355">
        <f t="shared" si="0"/>
        <v>0</v>
      </c>
      <c r="R3" s="355">
        <f t="shared" si="0"/>
        <v>0</v>
      </c>
      <c r="S3" s="356" t="str">
        <f>IF(N3&lt;&gt;0,R3/N3,"")</f>
        <v/>
      </c>
    </row>
    <row r="4" spans="1:19" ht="14.4" customHeight="1" x14ac:dyDescent="0.3">
      <c r="A4" s="526" t="s">
        <v>130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  <c r="N4" s="527" t="s">
        <v>126</v>
      </c>
      <c r="O4" s="528"/>
      <c r="P4" s="528"/>
      <c r="Q4" s="528"/>
      <c r="R4" s="528"/>
      <c r="S4" s="529"/>
    </row>
    <row r="5" spans="1:19" ht="14.4" customHeight="1" thickBot="1" x14ac:dyDescent="0.35">
      <c r="A5" s="735"/>
      <c r="B5" s="736">
        <v>2012</v>
      </c>
      <c r="C5" s="737"/>
      <c r="D5" s="737">
        <v>2013</v>
      </c>
      <c r="E5" s="737"/>
      <c r="F5" s="737">
        <v>2014</v>
      </c>
      <c r="G5" s="738" t="s">
        <v>2</v>
      </c>
      <c r="H5" s="736">
        <v>2012</v>
      </c>
      <c r="I5" s="737"/>
      <c r="J5" s="737">
        <v>2013</v>
      </c>
      <c r="K5" s="737"/>
      <c r="L5" s="737">
        <v>2014</v>
      </c>
      <c r="M5" s="738" t="s">
        <v>2</v>
      </c>
      <c r="N5" s="736">
        <v>2012</v>
      </c>
      <c r="O5" s="737"/>
      <c r="P5" s="737">
        <v>2013</v>
      </c>
      <c r="Q5" s="737"/>
      <c r="R5" s="737">
        <v>2014</v>
      </c>
      <c r="S5" s="738" t="s">
        <v>2</v>
      </c>
    </row>
    <row r="6" spans="1:19" ht="14.4" customHeight="1" x14ac:dyDescent="0.3">
      <c r="A6" s="660" t="s">
        <v>4300</v>
      </c>
      <c r="B6" s="739">
        <v>18368</v>
      </c>
      <c r="C6" s="626">
        <v>1</v>
      </c>
      <c r="D6" s="739">
        <v>17726</v>
      </c>
      <c r="E6" s="626">
        <v>0.96504790940766549</v>
      </c>
      <c r="F6" s="739">
        <v>12506</v>
      </c>
      <c r="G6" s="648">
        <v>0.68085801393728218</v>
      </c>
      <c r="H6" s="739"/>
      <c r="I6" s="626"/>
      <c r="J6" s="739"/>
      <c r="K6" s="626"/>
      <c r="L6" s="739"/>
      <c r="M6" s="648"/>
      <c r="N6" s="739"/>
      <c r="O6" s="626"/>
      <c r="P6" s="739"/>
      <c r="Q6" s="626"/>
      <c r="R6" s="739"/>
      <c r="S6" s="681"/>
    </row>
    <row r="7" spans="1:19" ht="14.4" customHeight="1" x14ac:dyDescent="0.3">
      <c r="A7" s="661" t="s">
        <v>4301</v>
      </c>
      <c r="B7" s="753">
        <v>28405</v>
      </c>
      <c r="C7" s="632">
        <v>1</v>
      </c>
      <c r="D7" s="753">
        <v>36951</v>
      </c>
      <c r="E7" s="632">
        <v>1.3008625242034852</v>
      </c>
      <c r="F7" s="753">
        <v>32283</v>
      </c>
      <c r="G7" s="656">
        <v>1.1365252596373878</v>
      </c>
      <c r="H7" s="753"/>
      <c r="I7" s="632"/>
      <c r="J7" s="753"/>
      <c r="K7" s="632"/>
      <c r="L7" s="753"/>
      <c r="M7" s="656"/>
      <c r="N7" s="753"/>
      <c r="O7" s="632"/>
      <c r="P7" s="753"/>
      <c r="Q7" s="632"/>
      <c r="R7" s="753"/>
      <c r="S7" s="682"/>
    </row>
    <row r="8" spans="1:19" ht="14.4" customHeight="1" x14ac:dyDescent="0.3">
      <c r="A8" s="661" t="s">
        <v>4302</v>
      </c>
      <c r="B8" s="753">
        <v>38048</v>
      </c>
      <c r="C8" s="632">
        <v>1</v>
      </c>
      <c r="D8" s="753">
        <v>41406</v>
      </c>
      <c r="E8" s="632">
        <v>1.0882569386038687</v>
      </c>
      <c r="F8" s="753">
        <v>42175</v>
      </c>
      <c r="G8" s="656">
        <v>1.1084682506307821</v>
      </c>
      <c r="H8" s="753"/>
      <c r="I8" s="632"/>
      <c r="J8" s="753"/>
      <c r="K8" s="632"/>
      <c r="L8" s="753"/>
      <c r="M8" s="656"/>
      <c r="N8" s="753"/>
      <c r="O8" s="632"/>
      <c r="P8" s="753"/>
      <c r="Q8" s="632"/>
      <c r="R8" s="753"/>
      <c r="S8" s="682"/>
    </row>
    <row r="9" spans="1:19" ht="14.4" customHeight="1" x14ac:dyDescent="0.3">
      <c r="A9" s="661" t="s">
        <v>4303</v>
      </c>
      <c r="B9" s="753">
        <v>5248</v>
      </c>
      <c r="C9" s="632">
        <v>1</v>
      </c>
      <c r="D9" s="753">
        <v>5266</v>
      </c>
      <c r="E9" s="632">
        <v>1.0034298780487805</v>
      </c>
      <c r="F9" s="753">
        <v>5904</v>
      </c>
      <c r="G9" s="656">
        <v>1.125</v>
      </c>
      <c r="H9" s="753"/>
      <c r="I9" s="632"/>
      <c r="J9" s="753"/>
      <c r="K9" s="632"/>
      <c r="L9" s="753"/>
      <c r="M9" s="656"/>
      <c r="N9" s="753"/>
      <c r="O9" s="632"/>
      <c r="P9" s="753"/>
      <c r="Q9" s="632"/>
      <c r="R9" s="753"/>
      <c r="S9" s="682"/>
    </row>
    <row r="10" spans="1:19" ht="14.4" customHeight="1" x14ac:dyDescent="0.3">
      <c r="A10" s="661" t="s">
        <v>4304</v>
      </c>
      <c r="B10" s="753">
        <v>3936</v>
      </c>
      <c r="C10" s="632">
        <v>1</v>
      </c>
      <c r="D10" s="753">
        <v>2030</v>
      </c>
      <c r="E10" s="632">
        <v>0.5157520325203252</v>
      </c>
      <c r="F10" s="753">
        <v>1641</v>
      </c>
      <c r="G10" s="656">
        <v>0.41692073170731708</v>
      </c>
      <c r="H10" s="753"/>
      <c r="I10" s="632"/>
      <c r="J10" s="753"/>
      <c r="K10" s="632"/>
      <c r="L10" s="753"/>
      <c r="M10" s="656"/>
      <c r="N10" s="753"/>
      <c r="O10" s="632"/>
      <c r="P10" s="753"/>
      <c r="Q10" s="632"/>
      <c r="R10" s="753"/>
      <c r="S10" s="682"/>
    </row>
    <row r="11" spans="1:19" ht="14.4" customHeight="1" x14ac:dyDescent="0.3">
      <c r="A11" s="661" t="s">
        <v>4305</v>
      </c>
      <c r="B11" s="753">
        <v>3608</v>
      </c>
      <c r="C11" s="632">
        <v>1</v>
      </c>
      <c r="D11" s="753">
        <v>3924</v>
      </c>
      <c r="E11" s="632">
        <v>1.0875831485587584</v>
      </c>
      <c r="F11" s="753">
        <v>2984</v>
      </c>
      <c r="G11" s="656">
        <v>0.82705099778270508</v>
      </c>
      <c r="H11" s="753"/>
      <c r="I11" s="632"/>
      <c r="J11" s="753"/>
      <c r="K11" s="632"/>
      <c r="L11" s="753"/>
      <c r="M11" s="656"/>
      <c r="N11" s="753"/>
      <c r="O11" s="632"/>
      <c r="P11" s="753"/>
      <c r="Q11" s="632"/>
      <c r="R11" s="753"/>
      <c r="S11" s="682"/>
    </row>
    <row r="12" spans="1:19" ht="14.4" customHeight="1" x14ac:dyDescent="0.3">
      <c r="A12" s="661" t="s">
        <v>4306</v>
      </c>
      <c r="B12" s="753">
        <v>0</v>
      </c>
      <c r="C12" s="632"/>
      <c r="D12" s="753"/>
      <c r="E12" s="632"/>
      <c r="F12" s="753">
        <v>34</v>
      </c>
      <c r="G12" s="656"/>
      <c r="H12" s="753"/>
      <c r="I12" s="632"/>
      <c r="J12" s="753"/>
      <c r="K12" s="632"/>
      <c r="L12" s="753"/>
      <c r="M12" s="656"/>
      <c r="N12" s="753"/>
      <c r="O12" s="632"/>
      <c r="P12" s="753"/>
      <c r="Q12" s="632"/>
      <c r="R12" s="753"/>
      <c r="S12" s="682"/>
    </row>
    <row r="13" spans="1:19" ht="14.4" customHeight="1" x14ac:dyDescent="0.3">
      <c r="A13" s="661" t="s">
        <v>4307</v>
      </c>
      <c r="B13" s="753"/>
      <c r="C13" s="632"/>
      <c r="D13" s="753">
        <v>327</v>
      </c>
      <c r="E13" s="632"/>
      <c r="F13" s="753"/>
      <c r="G13" s="656"/>
      <c r="H13" s="753"/>
      <c r="I13" s="632"/>
      <c r="J13" s="753"/>
      <c r="K13" s="632"/>
      <c r="L13" s="753"/>
      <c r="M13" s="656"/>
      <c r="N13" s="753"/>
      <c r="O13" s="632"/>
      <c r="P13" s="753"/>
      <c r="Q13" s="632"/>
      <c r="R13" s="753"/>
      <c r="S13" s="682"/>
    </row>
    <row r="14" spans="1:19" ht="14.4" customHeight="1" x14ac:dyDescent="0.3">
      <c r="A14" s="661" t="s">
        <v>4308</v>
      </c>
      <c r="B14" s="753">
        <v>8562</v>
      </c>
      <c r="C14" s="632">
        <v>1</v>
      </c>
      <c r="D14" s="753">
        <v>7194</v>
      </c>
      <c r="E14" s="632">
        <v>0.84022424667133844</v>
      </c>
      <c r="F14" s="753">
        <v>7869</v>
      </c>
      <c r="G14" s="656">
        <v>0.91906096706377016</v>
      </c>
      <c r="H14" s="753"/>
      <c r="I14" s="632"/>
      <c r="J14" s="753"/>
      <c r="K14" s="632"/>
      <c r="L14" s="753"/>
      <c r="M14" s="656"/>
      <c r="N14" s="753"/>
      <c r="O14" s="632"/>
      <c r="P14" s="753"/>
      <c r="Q14" s="632"/>
      <c r="R14" s="753"/>
      <c r="S14" s="682"/>
    </row>
    <row r="15" spans="1:19" ht="14.4" customHeight="1" x14ac:dyDescent="0.3">
      <c r="A15" s="661" t="s">
        <v>4309</v>
      </c>
      <c r="B15" s="753">
        <v>328</v>
      </c>
      <c r="C15" s="632">
        <v>1</v>
      </c>
      <c r="D15" s="753">
        <v>654</v>
      </c>
      <c r="E15" s="632">
        <v>1.9939024390243902</v>
      </c>
      <c r="F15" s="753">
        <v>984</v>
      </c>
      <c r="G15" s="656">
        <v>3</v>
      </c>
      <c r="H15" s="753"/>
      <c r="I15" s="632"/>
      <c r="J15" s="753"/>
      <c r="K15" s="632"/>
      <c r="L15" s="753"/>
      <c r="M15" s="656"/>
      <c r="N15" s="753"/>
      <c r="O15" s="632"/>
      <c r="P15" s="753"/>
      <c r="Q15" s="632"/>
      <c r="R15" s="753"/>
      <c r="S15" s="682"/>
    </row>
    <row r="16" spans="1:19" ht="14.4" customHeight="1" x14ac:dyDescent="0.3">
      <c r="A16" s="661" t="s">
        <v>4310</v>
      </c>
      <c r="B16" s="753"/>
      <c r="C16" s="632"/>
      <c r="D16" s="753">
        <v>327</v>
      </c>
      <c r="E16" s="632"/>
      <c r="F16" s="753"/>
      <c r="G16" s="656"/>
      <c r="H16" s="753"/>
      <c r="I16" s="632"/>
      <c r="J16" s="753"/>
      <c r="K16" s="632"/>
      <c r="L16" s="753"/>
      <c r="M16" s="656"/>
      <c r="N16" s="753"/>
      <c r="O16" s="632"/>
      <c r="P16" s="753"/>
      <c r="Q16" s="632"/>
      <c r="R16" s="753"/>
      <c r="S16" s="682"/>
    </row>
    <row r="17" spans="1:19" ht="14.4" customHeight="1" x14ac:dyDescent="0.3">
      <c r="A17" s="661" t="s">
        <v>4311</v>
      </c>
      <c r="B17" s="753">
        <v>328</v>
      </c>
      <c r="C17" s="632">
        <v>1</v>
      </c>
      <c r="D17" s="753">
        <v>654</v>
      </c>
      <c r="E17" s="632">
        <v>1.9939024390243902</v>
      </c>
      <c r="F17" s="753">
        <v>984</v>
      </c>
      <c r="G17" s="656">
        <v>3</v>
      </c>
      <c r="H17" s="753"/>
      <c r="I17" s="632"/>
      <c r="J17" s="753"/>
      <c r="K17" s="632"/>
      <c r="L17" s="753"/>
      <c r="M17" s="656"/>
      <c r="N17" s="753"/>
      <c r="O17" s="632"/>
      <c r="P17" s="753"/>
      <c r="Q17" s="632"/>
      <c r="R17" s="753"/>
      <c r="S17" s="682"/>
    </row>
    <row r="18" spans="1:19" ht="14.4" customHeight="1" x14ac:dyDescent="0.3">
      <c r="A18" s="661" t="s">
        <v>4312</v>
      </c>
      <c r="B18" s="753">
        <v>23616</v>
      </c>
      <c r="C18" s="632">
        <v>1</v>
      </c>
      <c r="D18" s="753">
        <v>28810</v>
      </c>
      <c r="E18" s="632">
        <v>1.2199356368563685</v>
      </c>
      <c r="F18" s="753">
        <v>22685</v>
      </c>
      <c r="G18" s="656">
        <v>0.96057757452574521</v>
      </c>
      <c r="H18" s="753"/>
      <c r="I18" s="632"/>
      <c r="J18" s="753"/>
      <c r="K18" s="632"/>
      <c r="L18" s="753"/>
      <c r="M18" s="656"/>
      <c r="N18" s="753"/>
      <c r="O18" s="632"/>
      <c r="P18" s="753"/>
      <c r="Q18" s="632"/>
      <c r="R18" s="753"/>
      <c r="S18" s="682"/>
    </row>
    <row r="19" spans="1:19" ht="14.4" customHeight="1" x14ac:dyDescent="0.3">
      <c r="A19" s="661" t="s">
        <v>4313</v>
      </c>
      <c r="B19" s="753">
        <v>656</v>
      </c>
      <c r="C19" s="632">
        <v>1</v>
      </c>
      <c r="D19" s="753"/>
      <c r="E19" s="632"/>
      <c r="F19" s="753"/>
      <c r="G19" s="656"/>
      <c r="H19" s="753"/>
      <c r="I19" s="632"/>
      <c r="J19" s="753"/>
      <c r="K19" s="632"/>
      <c r="L19" s="753"/>
      <c r="M19" s="656"/>
      <c r="N19" s="753"/>
      <c r="O19" s="632"/>
      <c r="P19" s="753"/>
      <c r="Q19" s="632"/>
      <c r="R19" s="753"/>
      <c r="S19" s="682"/>
    </row>
    <row r="20" spans="1:19" ht="14.4" customHeight="1" x14ac:dyDescent="0.3">
      <c r="A20" s="661" t="s">
        <v>4314</v>
      </c>
      <c r="B20" s="753">
        <v>2624</v>
      </c>
      <c r="C20" s="632">
        <v>1</v>
      </c>
      <c r="D20" s="753">
        <v>654</v>
      </c>
      <c r="E20" s="632">
        <v>0.24923780487804878</v>
      </c>
      <c r="F20" s="753">
        <v>1317</v>
      </c>
      <c r="G20" s="656">
        <v>0.50190548780487809</v>
      </c>
      <c r="H20" s="753"/>
      <c r="I20" s="632"/>
      <c r="J20" s="753"/>
      <c r="K20" s="632"/>
      <c r="L20" s="753"/>
      <c r="M20" s="656"/>
      <c r="N20" s="753"/>
      <c r="O20" s="632"/>
      <c r="P20" s="753"/>
      <c r="Q20" s="632"/>
      <c r="R20" s="753"/>
      <c r="S20" s="682"/>
    </row>
    <row r="21" spans="1:19" ht="14.4" customHeight="1" x14ac:dyDescent="0.3">
      <c r="A21" s="661" t="s">
        <v>4315</v>
      </c>
      <c r="B21" s="753">
        <v>433</v>
      </c>
      <c r="C21" s="632">
        <v>1</v>
      </c>
      <c r="D21" s="753">
        <v>327</v>
      </c>
      <c r="E21" s="632">
        <v>0.75519630484988454</v>
      </c>
      <c r="F21" s="753"/>
      <c r="G21" s="656"/>
      <c r="H21" s="753"/>
      <c r="I21" s="632"/>
      <c r="J21" s="753"/>
      <c r="K21" s="632"/>
      <c r="L21" s="753"/>
      <c r="M21" s="656"/>
      <c r="N21" s="753"/>
      <c r="O21" s="632"/>
      <c r="P21" s="753"/>
      <c r="Q21" s="632"/>
      <c r="R21" s="753"/>
      <c r="S21" s="682"/>
    </row>
    <row r="22" spans="1:19" ht="14.4" customHeight="1" x14ac:dyDescent="0.3">
      <c r="A22" s="661" t="s">
        <v>4316</v>
      </c>
      <c r="B22" s="753">
        <v>1312</v>
      </c>
      <c r="C22" s="632">
        <v>1</v>
      </c>
      <c r="D22" s="753">
        <v>1308</v>
      </c>
      <c r="E22" s="632">
        <v>0.99695121951219512</v>
      </c>
      <c r="F22" s="753"/>
      <c r="G22" s="656"/>
      <c r="H22" s="753"/>
      <c r="I22" s="632"/>
      <c r="J22" s="753"/>
      <c r="K22" s="632"/>
      <c r="L22" s="753"/>
      <c r="M22" s="656"/>
      <c r="N22" s="753"/>
      <c r="O22" s="632"/>
      <c r="P22" s="753"/>
      <c r="Q22" s="632"/>
      <c r="R22" s="753"/>
      <c r="S22" s="682"/>
    </row>
    <row r="23" spans="1:19" ht="14.4" customHeight="1" x14ac:dyDescent="0.3">
      <c r="A23" s="661" t="s">
        <v>4317</v>
      </c>
      <c r="B23" s="753">
        <v>7032572</v>
      </c>
      <c r="C23" s="632">
        <v>1</v>
      </c>
      <c r="D23" s="753">
        <v>6127199</v>
      </c>
      <c r="E23" s="632">
        <v>0.8712600454001751</v>
      </c>
      <c r="F23" s="753">
        <v>6044877</v>
      </c>
      <c r="G23" s="656">
        <v>0.85955422852407337</v>
      </c>
      <c r="H23" s="753">
        <v>194987.65000000002</v>
      </c>
      <c r="I23" s="632">
        <v>1</v>
      </c>
      <c r="J23" s="753">
        <v>205403.76000000004</v>
      </c>
      <c r="K23" s="632">
        <v>1.0534193319423051</v>
      </c>
      <c r="L23" s="753">
        <v>113486.58000000006</v>
      </c>
      <c r="M23" s="656">
        <v>0.58201932276223667</v>
      </c>
      <c r="N23" s="753"/>
      <c r="O23" s="632"/>
      <c r="P23" s="753"/>
      <c r="Q23" s="632"/>
      <c r="R23" s="753"/>
      <c r="S23" s="682"/>
    </row>
    <row r="24" spans="1:19" ht="14.4" customHeight="1" x14ac:dyDescent="0.3">
      <c r="A24" s="661" t="s">
        <v>4318</v>
      </c>
      <c r="B24" s="753">
        <v>20008</v>
      </c>
      <c r="C24" s="632">
        <v>1</v>
      </c>
      <c r="D24" s="753">
        <v>21255</v>
      </c>
      <c r="E24" s="632">
        <v>1.0623250699720113</v>
      </c>
      <c r="F24" s="753">
        <v>20100</v>
      </c>
      <c r="G24" s="656">
        <v>1.0045981607357057</v>
      </c>
      <c r="H24" s="753"/>
      <c r="I24" s="632"/>
      <c r="J24" s="753"/>
      <c r="K24" s="632"/>
      <c r="L24" s="753"/>
      <c r="M24" s="656"/>
      <c r="N24" s="753"/>
      <c r="O24" s="632"/>
      <c r="P24" s="753"/>
      <c r="Q24" s="632"/>
      <c r="R24" s="753"/>
      <c r="S24" s="682"/>
    </row>
    <row r="25" spans="1:19" ht="14.4" customHeight="1" x14ac:dyDescent="0.3">
      <c r="A25" s="661" t="s">
        <v>4319</v>
      </c>
      <c r="B25" s="753"/>
      <c r="C25" s="632"/>
      <c r="D25" s="753">
        <v>327</v>
      </c>
      <c r="E25" s="632"/>
      <c r="F25" s="753"/>
      <c r="G25" s="656"/>
      <c r="H25" s="753"/>
      <c r="I25" s="632"/>
      <c r="J25" s="753"/>
      <c r="K25" s="632"/>
      <c r="L25" s="753"/>
      <c r="M25" s="656"/>
      <c r="N25" s="753"/>
      <c r="O25" s="632"/>
      <c r="P25" s="753"/>
      <c r="Q25" s="632"/>
      <c r="R25" s="753"/>
      <c r="S25" s="682"/>
    </row>
    <row r="26" spans="1:19" ht="14.4" customHeight="1" x14ac:dyDescent="0.3">
      <c r="A26" s="661" t="s">
        <v>4320</v>
      </c>
      <c r="B26" s="753"/>
      <c r="C26" s="632"/>
      <c r="D26" s="753">
        <v>654</v>
      </c>
      <c r="E26" s="632"/>
      <c r="F26" s="753">
        <v>330</v>
      </c>
      <c r="G26" s="656"/>
      <c r="H26" s="753"/>
      <c r="I26" s="632"/>
      <c r="J26" s="753"/>
      <c r="K26" s="632"/>
      <c r="L26" s="753"/>
      <c r="M26" s="656"/>
      <c r="N26" s="753"/>
      <c r="O26" s="632"/>
      <c r="P26" s="753"/>
      <c r="Q26" s="632"/>
      <c r="R26" s="753"/>
      <c r="S26" s="682"/>
    </row>
    <row r="27" spans="1:19" ht="14.4" customHeight="1" thickBot="1" x14ac:dyDescent="0.35">
      <c r="A27" s="741" t="s">
        <v>4321</v>
      </c>
      <c r="B27" s="740">
        <v>984</v>
      </c>
      <c r="C27" s="638">
        <v>1</v>
      </c>
      <c r="D27" s="740">
        <v>981</v>
      </c>
      <c r="E27" s="638">
        <v>0.99695121951219512</v>
      </c>
      <c r="F27" s="740">
        <v>654</v>
      </c>
      <c r="G27" s="649">
        <v>0.66463414634146345</v>
      </c>
      <c r="H27" s="740"/>
      <c r="I27" s="638"/>
      <c r="J27" s="740"/>
      <c r="K27" s="638"/>
      <c r="L27" s="740"/>
      <c r="M27" s="649"/>
      <c r="N27" s="740"/>
      <c r="O27" s="638"/>
      <c r="P27" s="740"/>
      <c r="Q27" s="638"/>
      <c r="R27" s="740"/>
      <c r="S27" s="68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1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7" bestFit="1" customWidth="1"/>
    <col min="2" max="2" width="8.6640625" style="257" bestFit="1" customWidth="1"/>
    <col min="3" max="3" width="2.109375" style="257" bestFit="1" customWidth="1"/>
    <col min="4" max="4" width="8" style="257" bestFit="1" customWidth="1"/>
    <col min="5" max="5" width="52.88671875" style="257" bestFit="1" customWidth="1"/>
    <col min="6" max="7" width="11.109375" style="340" customWidth="1"/>
    <col min="8" max="9" width="9.33203125" style="340" hidden="1" customWidth="1"/>
    <col min="10" max="11" width="11.109375" style="340" customWidth="1"/>
    <col min="12" max="13" width="9.33203125" style="340" hidden="1" customWidth="1"/>
    <col min="14" max="15" width="11.109375" style="340" customWidth="1"/>
    <col min="16" max="16" width="11.109375" style="343" customWidth="1"/>
    <col min="17" max="17" width="11.109375" style="340" customWidth="1"/>
    <col min="18" max="16384" width="8.88671875" style="257"/>
  </cols>
  <sheetData>
    <row r="1" spans="1:17" ht="18.600000000000001" customHeight="1" thickBot="1" x14ac:dyDescent="0.4">
      <c r="A1" s="458" t="s">
        <v>4467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ht="14.4" customHeight="1" thickBot="1" x14ac:dyDescent="0.35">
      <c r="A2" s="386" t="s">
        <v>321</v>
      </c>
      <c r="B2" s="258"/>
      <c r="C2" s="258"/>
      <c r="D2" s="258"/>
      <c r="E2" s="258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2"/>
      <c r="Q2" s="361"/>
    </row>
    <row r="3" spans="1:17" ht="14.4" customHeight="1" thickBot="1" x14ac:dyDescent="0.35">
      <c r="E3" s="112" t="s">
        <v>160</v>
      </c>
      <c r="F3" s="214">
        <f t="shared" ref="F3:O3" si="0">SUBTOTAL(9,F6:F1048576)</f>
        <v>13739.64</v>
      </c>
      <c r="G3" s="215">
        <f t="shared" si="0"/>
        <v>7384023.6500000004</v>
      </c>
      <c r="H3" s="215"/>
      <c r="I3" s="215"/>
      <c r="J3" s="215">
        <f t="shared" si="0"/>
        <v>12005.04</v>
      </c>
      <c r="K3" s="215">
        <f t="shared" si="0"/>
        <v>6503377.7599999998</v>
      </c>
      <c r="L3" s="215"/>
      <c r="M3" s="215"/>
      <c r="N3" s="215">
        <f t="shared" si="0"/>
        <v>7255.54</v>
      </c>
      <c r="O3" s="215">
        <f t="shared" si="0"/>
        <v>6310813.5800000001</v>
      </c>
      <c r="P3" s="79">
        <f>IF(G3=0,0,O3/G3)</f>
        <v>0.85465782331290341</v>
      </c>
      <c r="Q3" s="216">
        <f>IF(N3=0,0,O3/N3)</f>
        <v>869.79240414910544</v>
      </c>
    </row>
    <row r="4" spans="1:17" ht="14.4" customHeight="1" x14ac:dyDescent="0.3">
      <c r="A4" s="532" t="s">
        <v>74</v>
      </c>
      <c r="B4" s="531" t="s">
        <v>119</v>
      </c>
      <c r="C4" s="532" t="s">
        <v>120</v>
      </c>
      <c r="D4" s="533" t="s">
        <v>121</v>
      </c>
      <c r="E4" s="534" t="s">
        <v>81</v>
      </c>
      <c r="F4" s="538">
        <v>2012</v>
      </c>
      <c r="G4" s="539"/>
      <c r="H4" s="217"/>
      <c r="I4" s="217"/>
      <c r="J4" s="538">
        <v>2013</v>
      </c>
      <c r="K4" s="539"/>
      <c r="L4" s="217"/>
      <c r="M4" s="217"/>
      <c r="N4" s="538">
        <v>2014</v>
      </c>
      <c r="O4" s="539"/>
      <c r="P4" s="540" t="s">
        <v>2</v>
      </c>
      <c r="Q4" s="530" t="s">
        <v>122</v>
      </c>
    </row>
    <row r="5" spans="1:17" ht="14.4" customHeight="1" thickBot="1" x14ac:dyDescent="0.35">
      <c r="A5" s="745"/>
      <c r="B5" s="744"/>
      <c r="C5" s="745"/>
      <c r="D5" s="746"/>
      <c r="E5" s="747"/>
      <c r="F5" s="754" t="s">
        <v>91</v>
      </c>
      <c r="G5" s="755" t="s">
        <v>14</v>
      </c>
      <c r="H5" s="756"/>
      <c r="I5" s="756"/>
      <c r="J5" s="754" t="s">
        <v>91</v>
      </c>
      <c r="K5" s="755" t="s">
        <v>14</v>
      </c>
      <c r="L5" s="756"/>
      <c r="M5" s="756"/>
      <c r="N5" s="754" t="s">
        <v>91</v>
      </c>
      <c r="O5" s="755" t="s">
        <v>14</v>
      </c>
      <c r="P5" s="757"/>
      <c r="Q5" s="752"/>
    </row>
    <row r="6" spans="1:17" ht="14.4" customHeight="1" x14ac:dyDescent="0.3">
      <c r="A6" s="625" t="s">
        <v>4322</v>
      </c>
      <c r="B6" s="626" t="s">
        <v>239</v>
      </c>
      <c r="C6" s="626" t="s">
        <v>4261</v>
      </c>
      <c r="D6" s="626" t="s">
        <v>4262</v>
      </c>
      <c r="E6" s="626" t="s">
        <v>4263</v>
      </c>
      <c r="F6" s="629"/>
      <c r="G6" s="629"/>
      <c r="H6" s="629"/>
      <c r="I6" s="629"/>
      <c r="J6" s="629">
        <v>1</v>
      </c>
      <c r="K6" s="629">
        <v>34</v>
      </c>
      <c r="L6" s="629"/>
      <c r="M6" s="629">
        <v>34</v>
      </c>
      <c r="N6" s="629"/>
      <c r="O6" s="629"/>
      <c r="P6" s="648"/>
      <c r="Q6" s="630"/>
    </row>
    <row r="7" spans="1:17" ht="14.4" customHeight="1" x14ac:dyDescent="0.3">
      <c r="A7" s="631" t="s">
        <v>4322</v>
      </c>
      <c r="B7" s="632" t="s">
        <v>4284</v>
      </c>
      <c r="C7" s="632" t="s">
        <v>4261</v>
      </c>
      <c r="D7" s="632" t="s">
        <v>4262</v>
      </c>
      <c r="E7" s="632" t="s">
        <v>4263</v>
      </c>
      <c r="F7" s="635"/>
      <c r="G7" s="635"/>
      <c r="H7" s="635"/>
      <c r="I7" s="635"/>
      <c r="J7" s="635">
        <v>1</v>
      </c>
      <c r="K7" s="635">
        <v>34</v>
      </c>
      <c r="L7" s="635"/>
      <c r="M7" s="635">
        <v>34</v>
      </c>
      <c r="N7" s="635">
        <v>1</v>
      </c>
      <c r="O7" s="635">
        <v>35</v>
      </c>
      <c r="P7" s="656"/>
      <c r="Q7" s="636">
        <v>35</v>
      </c>
    </row>
    <row r="8" spans="1:17" ht="14.4" customHeight="1" x14ac:dyDescent="0.3">
      <c r="A8" s="631" t="s">
        <v>4322</v>
      </c>
      <c r="B8" s="632" t="s">
        <v>4284</v>
      </c>
      <c r="C8" s="632" t="s">
        <v>4261</v>
      </c>
      <c r="D8" s="632" t="s">
        <v>4268</v>
      </c>
      <c r="E8" s="632" t="s">
        <v>4269</v>
      </c>
      <c r="F8" s="635">
        <v>56</v>
      </c>
      <c r="G8" s="635">
        <v>18368</v>
      </c>
      <c r="H8" s="635">
        <v>1</v>
      </c>
      <c r="I8" s="635">
        <v>328</v>
      </c>
      <c r="J8" s="635">
        <v>54</v>
      </c>
      <c r="K8" s="635">
        <v>17658</v>
      </c>
      <c r="L8" s="635">
        <v>0.96134581881533099</v>
      </c>
      <c r="M8" s="635">
        <v>327</v>
      </c>
      <c r="N8" s="635">
        <v>38</v>
      </c>
      <c r="O8" s="635">
        <v>12471</v>
      </c>
      <c r="P8" s="656">
        <v>0.6789525261324042</v>
      </c>
      <c r="Q8" s="636">
        <v>328.18421052631578</v>
      </c>
    </row>
    <row r="9" spans="1:17" ht="14.4" customHeight="1" x14ac:dyDescent="0.3">
      <c r="A9" s="631" t="s">
        <v>4323</v>
      </c>
      <c r="B9" s="632" t="s">
        <v>239</v>
      </c>
      <c r="C9" s="632" t="s">
        <v>4261</v>
      </c>
      <c r="D9" s="632" t="s">
        <v>4268</v>
      </c>
      <c r="E9" s="632" t="s">
        <v>4269</v>
      </c>
      <c r="F9" s="635"/>
      <c r="G9" s="635"/>
      <c r="H9" s="635"/>
      <c r="I9" s="635"/>
      <c r="J9" s="635"/>
      <c r="K9" s="635"/>
      <c r="L9" s="635"/>
      <c r="M9" s="635"/>
      <c r="N9" s="635">
        <v>1</v>
      </c>
      <c r="O9" s="635">
        <v>327</v>
      </c>
      <c r="P9" s="656"/>
      <c r="Q9" s="636">
        <v>327</v>
      </c>
    </row>
    <row r="10" spans="1:17" ht="14.4" customHeight="1" x14ac:dyDescent="0.3">
      <c r="A10" s="631" t="s">
        <v>4323</v>
      </c>
      <c r="B10" s="632" t="s">
        <v>4284</v>
      </c>
      <c r="C10" s="632" t="s">
        <v>4261</v>
      </c>
      <c r="D10" s="632" t="s">
        <v>4262</v>
      </c>
      <c r="E10" s="632" t="s">
        <v>4263</v>
      </c>
      <c r="F10" s="635">
        <v>1</v>
      </c>
      <c r="G10" s="635">
        <v>34</v>
      </c>
      <c r="H10" s="635">
        <v>1</v>
      </c>
      <c r="I10" s="635">
        <v>34</v>
      </c>
      <c r="J10" s="635"/>
      <c r="K10" s="635"/>
      <c r="L10" s="635"/>
      <c r="M10" s="635"/>
      <c r="N10" s="635">
        <v>3</v>
      </c>
      <c r="O10" s="635">
        <v>102</v>
      </c>
      <c r="P10" s="656">
        <v>3</v>
      </c>
      <c r="Q10" s="636">
        <v>34</v>
      </c>
    </row>
    <row r="11" spans="1:17" ht="14.4" customHeight="1" x14ac:dyDescent="0.3">
      <c r="A11" s="631" t="s">
        <v>4323</v>
      </c>
      <c r="B11" s="632" t="s">
        <v>4284</v>
      </c>
      <c r="C11" s="632" t="s">
        <v>4261</v>
      </c>
      <c r="D11" s="632" t="s">
        <v>4268</v>
      </c>
      <c r="E11" s="632" t="s">
        <v>4269</v>
      </c>
      <c r="F11" s="635">
        <v>86</v>
      </c>
      <c r="G11" s="635">
        <v>28208</v>
      </c>
      <c r="H11" s="635">
        <v>1</v>
      </c>
      <c r="I11" s="635">
        <v>328</v>
      </c>
      <c r="J11" s="635">
        <v>113</v>
      </c>
      <c r="K11" s="635">
        <v>36951</v>
      </c>
      <c r="L11" s="635">
        <v>1.3099475326148611</v>
      </c>
      <c r="M11" s="635">
        <v>327</v>
      </c>
      <c r="N11" s="635">
        <v>97</v>
      </c>
      <c r="O11" s="635">
        <v>31854</v>
      </c>
      <c r="P11" s="656">
        <v>1.1292541123085649</v>
      </c>
      <c r="Q11" s="636">
        <v>328.39175257731961</v>
      </c>
    </row>
    <row r="12" spans="1:17" ht="14.4" customHeight="1" x14ac:dyDescent="0.3">
      <c r="A12" s="631" t="s">
        <v>4323</v>
      </c>
      <c r="B12" s="632" t="s">
        <v>4284</v>
      </c>
      <c r="C12" s="632" t="s">
        <v>4261</v>
      </c>
      <c r="D12" s="632" t="s">
        <v>4297</v>
      </c>
      <c r="E12" s="632" t="s">
        <v>4298</v>
      </c>
      <c r="F12" s="635">
        <v>1</v>
      </c>
      <c r="G12" s="635">
        <v>163</v>
      </c>
      <c r="H12" s="635">
        <v>1</v>
      </c>
      <c r="I12" s="635">
        <v>163</v>
      </c>
      <c r="J12" s="635"/>
      <c r="K12" s="635"/>
      <c r="L12" s="635"/>
      <c r="M12" s="635"/>
      <c r="N12" s="635"/>
      <c r="O12" s="635"/>
      <c r="P12" s="656"/>
      <c r="Q12" s="636"/>
    </row>
    <row r="13" spans="1:17" ht="14.4" customHeight="1" x14ac:dyDescent="0.3">
      <c r="A13" s="631" t="s">
        <v>4324</v>
      </c>
      <c r="B13" s="632" t="s">
        <v>4284</v>
      </c>
      <c r="C13" s="632" t="s">
        <v>4261</v>
      </c>
      <c r="D13" s="632" t="s">
        <v>4262</v>
      </c>
      <c r="E13" s="632" t="s">
        <v>4263</v>
      </c>
      <c r="F13" s="635"/>
      <c r="G13" s="635"/>
      <c r="H13" s="635"/>
      <c r="I13" s="635"/>
      <c r="J13" s="635">
        <v>6</v>
      </c>
      <c r="K13" s="635">
        <v>204</v>
      </c>
      <c r="L13" s="635"/>
      <c r="M13" s="635">
        <v>34</v>
      </c>
      <c r="N13" s="635">
        <v>5</v>
      </c>
      <c r="O13" s="635">
        <v>172</v>
      </c>
      <c r="P13" s="656"/>
      <c r="Q13" s="636">
        <v>34.4</v>
      </c>
    </row>
    <row r="14" spans="1:17" ht="14.4" customHeight="1" x14ac:dyDescent="0.3">
      <c r="A14" s="631" t="s">
        <v>4324</v>
      </c>
      <c r="B14" s="632" t="s">
        <v>4284</v>
      </c>
      <c r="C14" s="632" t="s">
        <v>4261</v>
      </c>
      <c r="D14" s="632" t="s">
        <v>4268</v>
      </c>
      <c r="E14" s="632" t="s">
        <v>4269</v>
      </c>
      <c r="F14" s="635">
        <v>116</v>
      </c>
      <c r="G14" s="635">
        <v>38048</v>
      </c>
      <c r="H14" s="635">
        <v>1</v>
      </c>
      <c r="I14" s="635">
        <v>328</v>
      </c>
      <c r="J14" s="635">
        <v>126</v>
      </c>
      <c r="K14" s="635">
        <v>41202</v>
      </c>
      <c r="L14" s="635">
        <v>1.0828952901597981</v>
      </c>
      <c r="M14" s="635">
        <v>327</v>
      </c>
      <c r="N14" s="635">
        <v>128</v>
      </c>
      <c r="O14" s="635">
        <v>42003</v>
      </c>
      <c r="P14" s="656">
        <v>1.1039476450798991</v>
      </c>
      <c r="Q14" s="636">
        <v>328.1484375</v>
      </c>
    </row>
    <row r="15" spans="1:17" ht="14.4" customHeight="1" x14ac:dyDescent="0.3">
      <c r="A15" s="631" t="s">
        <v>4325</v>
      </c>
      <c r="B15" s="632" t="s">
        <v>4284</v>
      </c>
      <c r="C15" s="632" t="s">
        <v>4261</v>
      </c>
      <c r="D15" s="632" t="s">
        <v>4262</v>
      </c>
      <c r="E15" s="632" t="s">
        <v>4263</v>
      </c>
      <c r="F15" s="635"/>
      <c r="G15" s="635"/>
      <c r="H15" s="635"/>
      <c r="I15" s="635"/>
      <c r="J15" s="635">
        <v>1</v>
      </c>
      <c r="K15" s="635">
        <v>34</v>
      </c>
      <c r="L15" s="635"/>
      <c r="M15" s="635">
        <v>34</v>
      </c>
      <c r="N15" s="635"/>
      <c r="O15" s="635"/>
      <c r="P15" s="656"/>
      <c r="Q15" s="636"/>
    </row>
    <row r="16" spans="1:17" ht="14.4" customHeight="1" x14ac:dyDescent="0.3">
      <c r="A16" s="631" t="s">
        <v>4325</v>
      </c>
      <c r="B16" s="632" t="s">
        <v>4284</v>
      </c>
      <c r="C16" s="632" t="s">
        <v>4261</v>
      </c>
      <c r="D16" s="632" t="s">
        <v>4268</v>
      </c>
      <c r="E16" s="632" t="s">
        <v>4269</v>
      </c>
      <c r="F16" s="635">
        <v>16</v>
      </c>
      <c r="G16" s="635">
        <v>5248</v>
      </c>
      <c r="H16" s="635">
        <v>1</v>
      </c>
      <c r="I16" s="635">
        <v>328</v>
      </c>
      <c r="J16" s="635">
        <v>16</v>
      </c>
      <c r="K16" s="635">
        <v>5232</v>
      </c>
      <c r="L16" s="635">
        <v>0.99695121951219512</v>
      </c>
      <c r="M16" s="635">
        <v>327</v>
      </c>
      <c r="N16" s="635">
        <v>18</v>
      </c>
      <c r="O16" s="635">
        <v>5904</v>
      </c>
      <c r="P16" s="656">
        <v>1.125</v>
      </c>
      <c r="Q16" s="636">
        <v>328</v>
      </c>
    </row>
    <row r="17" spans="1:17" ht="14.4" customHeight="1" x14ac:dyDescent="0.3">
      <c r="A17" s="631" t="s">
        <v>4326</v>
      </c>
      <c r="B17" s="632" t="s">
        <v>4284</v>
      </c>
      <c r="C17" s="632" t="s">
        <v>4261</v>
      </c>
      <c r="D17" s="632" t="s">
        <v>4262</v>
      </c>
      <c r="E17" s="632" t="s">
        <v>4263</v>
      </c>
      <c r="F17" s="635"/>
      <c r="G17" s="635"/>
      <c r="H17" s="635"/>
      <c r="I17" s="635"/>
      <c r="J17" s="635">
        <v>2</v>
      </c>
      <c r="K17" s="635">
        <v>68</v>
      </c>
      <c r="L17" s="635"/>
      <c r="M17" s="635">
        <v>34</v>
      </c>
      <c r="N17" s="635"/>
      <c r="O17" s="635"/>
      <c r="P17" s="656"/>
      <c r="Q17" s="636"/>
    </row>
    <row r="18" spans="1:17" ht="14.4" customHeight="1" x14ac:dyDescent="0.3">
      <c r="A18" s="631" t="s">
        <v>4326</v>
      </c>
      <c r="B18" s="632" t="s">
        <v>4284</v>
      </c>
      <c r="C18" s="632" t="s">
        <v>4261</v>
      </c>
      <c r="D18" s="632" t="s">
        <v>4268</v>
      </c>
      <c r="E18" s="632" t="s">
        <v>4269</v>
      </c>
      <c r="F18" s="635">
        <v>12</v>
      </c>
      <c r="G18" s="635">
        <v>3936</v>
      </c>
      <c r="H18" s="635">
        <v>1</v>
      </c>
      <c r="I18" s="635">
        <v>328</v>
      </c>
      <c r="J18" s="635">
        <v>6</v>
      </c>
      <c r="K18" s="635">
        <v>1962</v>
      </c>
      <c r="L18" s="635">
        <v>0.49847560975609756</v>
      </c>
      <c r="M18" s="635">
        <v>327</v>
      </c>
      <c r="N18" s="635">
        <v>5</v>
      </c>
      <c r="O18" s="635">
        <v>1641</v>
      </c>
      <c r="P18" s="656">
        <v>0.41692073170731708</v>
      </c>
      <c r="Q18" s="636">
        <v>328.2</v>
      </c>
    </row>
    <row r="19" spans="1:17" ht="14.4" customHeight="1" x14ac:dyDescent="0.3">
      <c r="A19" s="631" t="s">
        <v>4327</v>
      </c>
      <c r="B19" s="632" t="s">
        <v>239</v>
      </c>
      <c r="C19" s="632" t="s">
        <v>4261</v>
      </c>
      <c r="D19" s="632" t="s">
        <v>4264</v>
      </c>
      <c r="E19" s="632" t="s">
        <v>4265</v>
      </c>
      <c r="F19" s="635"/>
      <c r="G19" s="635"/>
      <c r="H19" s="635"/>
      <c r="I19" s="635"/>
      <c r="J19" s="635"/>
      <c r="K19" s="635"/>
      <c r="L19" s="635"/>
      <c r="M19" s="635"/>
      <c r="N19" s="635">
        <v>1</v>
      </c>
      <c r="O19" s="635">
        <v>327</v>
      </c>
      <c r="P19" s="656"/>
      <c r="Q19" s="636">
        <v>327</v>
      </c>
    </row>
    <row r="20" spans="1:17" ht="14.4" customHeight="1" x14ac:dyDescent="0.3">
      <c r="A20" s="631" t="s">
        <v>4327</v>
      </c>
      <c r="B20" s="632" t="s">
        <v>4284</v>
      </c>
      <c r="C20" s="632" t="s">
        <v>4261</v>
      </c>
      <c r="D20" s="632" t="s">
        <v>4262</v>
      </c>
      <c r="E20" s="632" t="s">
        <v>4263</v>
      </c>
      <c r="F20" s="635"/>
      <c r="G20" s="635"/>
      <c r="H20" s="635"/>
      <c r="I20" s="635"/>
      <c r="J20" s="635"/>
      <c r="K20" s="635"/>
      <c r="L20" s="635"/>
      <c r="M20" s="635"/>
      <c r="N20" s="635">
        <v>1</v>
      </c>
      <c r="O20" s="635">
        <v>35</v>
      </c>
      <c r="P20" s="656"/>
      <c r="Q20" s="636">
        <v>35</v>
      </c>
    </row>
    <row r="21" spans="1:17" ht="14.4" customHeight="1" x14ac:dyDescent="0.3">
      <c r="A21" s="631" t="s">
        <v>4327</v>
      </c>
      <c r="B21" s="632" t="s">
        <v>4284</v>
      </c>
      <c r="C21" s="632" t="s">
        <v>4261</v>
      </c>
      <c r="D21" s="632" t="s">
        <v>4266</v>
      </c>
      <c r="E21" s="632" t="s">
        <v>4267</v>
      </c>
      <c r="F21" s="635"/>
      <c r="G21" s="635"/>
      <c r="H21" s="635"/>
      <c r="I21" s="635"/>
      <c r="J21" s="635"/>
      <c r="K21" s="635"/>
      <c r="L21" s="635"/>
      <c r="M21" s="635"/>
      <c r="N21" s="635">
        <v>1</v>
      </c>
      <c r="O21" s="635">
        <v>0</v>
      </c>
      <c r="P21" s="656"/>
      <c r="Q21" s="636">
        <v>0</v>
      </c>
    </row>
    <row r="22" spans="1:17" ht="14.4" customHeight="1" x14ac:dyDescent="0.3">
      <c r="A22" s="631" t="s">
        <v>4327</v>
      </c>
      <c r="B22" s="632" t="s">
        <v>4284</v>
      </c>
      <c r="C22" s="632" t="s">
        <v>4261</v>
      </c>
      <c r="D22" s="632" t="s">
        <v>4268</v>
      </c>
      <c r="E22" s="632" t="s">
        <v>4269</v>
      </c>
      <c r="F22" s="635">
        <v>11</v>
      </c>
      <c r="G22" s="635">
        <v>3608</v>
      </c>
      <c r="H22" s="635">
        <v>1</v>
      </c>
      <c r="I22" s="635">
        <v>328</v>
      </c>
      <c r="J22" s="635">
        <v>12</v>
      </c>
      <c r="K22" s="635">
        <v>3924</v>
      </c>
      <c r="L22" s="635">
        <v>1.0875831485587584</v>
      </c>
      <c r="M22" s="635">
        <v>327</v>
      </c>
      <c r="N22" s="635">
        <v>8</v>
      </c>
      <c r="O22" s="635">
        <v>2622</v>
      </c>
      <c r="P22" s="656">
        <v>0.72671840354767181</v>
      </c>
      <c r="Q22" s="636">
        <v>327.75</v>
      </c>
    </row>
    <row r="23" spans="1:17" ht="14.4" customHeight="1" x14ac:dyDescent="0.3">
      <c r="A23" s="631" t="s">
        <v>4328</v>
      </c>
      <c r="B23" s="632" t="s">
        <v>4284</v>
      </c>
      <c r="C23" s="632" t="s">
        <v>4261</v>
      </c>
      <c r="D23" s="632" t="s">
        <v>4262</v>
      </c>
      <c r="E23" s="632" t="s">
        <v>4263</v>
      </c>
      <c r="F23" s="635"/>
      <c r="G23" s="635"/>
      <c r="H23" s="635"/>
      <c r="I23" s="635"/>
      <c r="J23" s="635"/>
      <c r="K23" s="635"/>
      <c r="L23" s="635"/>
      <c r="M23" s="635"/>
      <c r="N23" s="635">
        <v>1</v>
      </c>
      <c r="O23" s="635">
        <v>34</v>
      </c>
      <c r="P23" s="656"/>
      <c r="Q23" s="636">
        <v>34</v>
      </c>
    </row>
    <row r="24" spans="1:17" ht="14.4" customHeight="1" x14ac:dyDescent="0.3">
      <c r="A24" s="631" t="s">
        <v>4328</v>
      </c>
      <c r="B24" s="632" t="s">
        <v>4329</v>
      </c>
      <c r="C24" s="632" t="s">
        <v>4261</v>
      </c>
      <c r="D24" s="632" t="s">
        <v>4330</v>
      </c>
      <c r="E24" s="632" t="s">
        <v>4331</v>
      </c>
      <c r="F24" s="635">
        <v>11</v>
      </c>
      <c r="G24" s="635">
        <v>0</v>
      </c>
      <c r="H24" s="635"/>
      <c r="I24" s="635">
        <v>0</v>
      </c>
      <c r="J24" s="635"/>
      <c r="K24" s="635"/>
      <c r="L24" s="635"/>
      <c r="M24" s="635"/>
      <c r="N24" s="635"/>
      <c r="O24" s="635"/>
      <c r="P24" s="656"/>
      <c r="Q24" s="636"/>
    </row>
    <row r="25" spans="1:17" ht="14.4" customHeight="1" x14ac:dyDescent="0.3">
      <c r="A25" s="631" t="s">
        <v>4332</v>
      </c>
      <c r="B25" s="632" t="s">
        <v>4284</v>
      </c>
      <c r="C25" s="632" t="s">
        <v>4261</v>
      </c>
      <c r="D25" s="632" t="s">
        <v>4268</v>
      </c>
      <c r="E25" s="632" t="s">
        <v>4269</v>
      </c>
      <c r="F25" s="635"/>
      <c r="G25" s="635"/>
      <c r="H25" s="635"/>
      <c r="I25" s="635"/>
      <c r="J25" s="635">
        <v>1</v>
      </c>
      <c r="K25" s="635">
        <v>327</v>
      </c>
      <c r="L25" s="635"/>
      <c r="M25" s="635">
        <v>327</v>
      </c>
      <c r="N25" s="635"/>
      <c r="O25" s="635"/>
      <c r="P25" s="656"/>
      <c r="Q25" s="636"/>
    </row>
    <row r="26" spans="1:17" ht="14.4" customHeight="1" x14ac:dyDescent="0.3">
      <c r="A26" s="631" t="s">
        <v>4333</v>
      </c>
      <c r="B26" s="632" t="s">
        <v>239</v>
      </c>
      <c r="C26" s="632" t="s">
        <v>4261</v>
      </c>
      <c r="D26" s="632" t="s">
        <v>4262</v>
      </c>
      <c r="E26" s="632" t="s">
        <v>4263</v>
      </c>
      <c r="F26" s="635">
        <v>1</v>
      </c>
      <c r="G26" s="635">
        <v>34</v>
      </c>
      <c r="H26" s="635">
        <v>1</v>
      </c>
      <c r="I26" s="635">
        <v>34</v>
      </c>
      <c r="J26" s="635"/>
      <c r="K26" s="635"/>
      <c r="L26" s="635"/>
      <c r="M26" s="635"/>
      <c r="N26" s="635"/>
      <c r="O26" s="635"/>
      <c r="P26" s="656"/>
      <c r="Q26" s="636"/>
    </row>
    <row r="27" spans="1:17" ht="14.4" customHeight="1" x14ac:dyDescent="0.3">
      <c r="A27" s="631" t="s">
        <v>4333</v>
      </c>
      <c r="B27" s="632" t="s">
        <v>4284</v>
      </c>
      <c r="C27" s="632" t="s">
        <v>4261</v>
      </c>
      <c r="D27" s="632" t="s">
        <v>4268</v>
      </c>
      <c r="E27" s="632" t="s">
        <v>4269</v>
      </c>
      <c r="F27" s="635">
        <v>26</v>
      </c>
      <c r="G27" s="635">
        <v>8528</v>
      </c>
      <c r="H27" s="635">
        <v>1</v>
      </c>
      <c r="I27" s="635">
        <v>328</v>
      </c>
      <c r="J27" s="635">
        <v>22</v>
      </c>
      <c r="K27" s="635">
        <v>7194</v>
      </c>
      <c r="L27" s="635">
        <v>0.8435741088180112</v>
      </c>
      <c r="M27" s="635">
        <v>327</v>
      </c>
      <c r="N27" s="635">
        <v>24</v>
      </c>
      <c r="O27" s="635">
        <v>7869</v>
      </c>
      <c r="P27" s="656">
        <v>0.92272514071294565</v>
      </c>
      <c r="Q27" s="636">
        <v>327.875</v>
      </c>
    </row>
    <row r="28" spans="1:17" ht="14.4" customHeight="1" x14ac:dyDescent="0.3">
      <c r="A28" s="631" t="s">
        <v>4334</v>
      </c>
      <c r="B28" s="632" t="s">
        <v>4284</v>
      </c>
      <c r="C28" s="632" t="s">
        <v>4261</v>
      </c>
      <c r="D28" s="632" t="s">
        <v>4268</v>
      </c>
      <c r="E28" s="632" t="s">
        <v>4269</v>
      </c>
      <c r="F28" s="635">
        <v>1</v>
      </c>
      <c r="G28" s="635">
        <v>328</v>
      </c>
      <c r="H28" s="635">
        <v>1</v>
      </c>
      <c r="I28" s="635">
        <v>328</v>
      </c>
      <c r="J28" s="635">
        <v>2</v>
      </c>
      <c r="K28" s="635">
        <v>654</v>
      </c>
      <c r="L28" s="635">
        <v>1.9939024390243902</v>
      </c>
      <c r="M28" s="635">
        <v>327</v>
      </c>
      <c r="N28" s="635">
        <v>3</v>
      </c>
      <c r="O28" s="635">
        <v>984</v>
      </c>
      <c r="P28" s="656">
        <v>3</v>
      </c>
      <c r="Q28" s="636">
        <v>328</v>
      </c>
    </row>
    <row r="29" spans="1:17" ht="14.4" customHeight="1" x14ac:dyDescent="0.3">
      <c r="A29" s="631" t="s">
        <v>4335</v>
      </c>
      <c r="B29" s="632" t="s">
        <v>4284</v>
      </c>
      <c r="C29" s="632" t="s">
        <v>4261</v>
      </c>
      <c r="D29" s="632" t="s">
        <v>4268</v>
      </c>
      <c r="E29" s="632" t="s">
        <v>4269</v>
      </c>
      <c r="F29" s="635"/>
      <c r="G29" s="635"/>
      <c r="H29" s="635"/>
      <c r="I29" s="635"/>
      <c r="J29" s="635">
        <v>1</v>
      </c>
      <c r="K29" s="635">
        <v>327</v>
      </c>
      <c r="L29" s="635"/>
      <c r="M29" s="635">
        <v>327</v>
      </c>
      <c r="N29" s="635"/>
      <c r="O29" s="635"/>
      <c r="P29" s="656"/>
      <c r="Q29" s="636"/>
    </row>
    <row r="30" spans="1:17" ht="14.4" customHeight="1" x14ac:dyDescent="0.3">
      <c r="A30" s="631" t="s">
        <v>4336</v>
      </c>
      <c r="B30" s="632" t="s">
        <v>4284</v>
      </c>
      <c r="C30" s="632" t="s">
        <v>4261</v>
      </c>
      <c r="D30" s="632" t="s">
        <v>4268</v>
      </c>
      <c r="E30" s="632" t="s">
        <v>4269</v>
      </c>
      <c r="F30" s="635">
        <v>1</v>
      </c>
      <c r="G30" s="635">
        <v>328</v>
      </c>
      <c r="H30" s="635">
        <v>1</v>
      </c>
      <c r="I30" s="635">
        <v>328</v>
      </c>
      <c r="J30" s="635">
        <v>2</v>
      </c>
      <c r="K30" s="635">
        <v>654</v>
      </c>
      <c r="L30" s="635">
        <v>1.9939024390243902</v>
      </c>
      <c r="M30" s="635">
        <v>327</v>
      </c>
      <c r="N30" s="635">
        <v>3</v>
      </c>
      <c r="O30" s="635">
        <v>984</v>
      </c>
      <c r="P30" s="656">
        <v>3</v>
      </c>
      <c r="Q30" s="636">
        <v>328</v>
      </c>
    </row>
    <row r="31" spans="1:17" ht="14.4" customHeight="1" x14ac:dyDescent="0.3">
      <c r="A31" s="631" t="s">
        <v>4337</v>
      </c>
      <c r="B31" s="632" t="s">
        <v>4284</v>
      </c>
      <c r="C31" s="632" t="s">
        <v>4261</v>
      </c>
      <c r="D31" s="632" t="s">
        <v>4262</v>
      </c>
      <c r="E31" s="632" t="s">
        <v>4263</v>
      </c>
      <c r="F31" s="635"/>
      <c r="G31" s="635"/>
      <c r="H31" s="635"/>
      <c r="I31" s="635"/>
      <c r="J31" s="635">
        <v>1</v>
      </c>
      <c r="K31" s="635">
        <v>34</v>
      </c>
      <c r="L31" s="635"/>
      <c r="M31" s="635">
        <v>34</v>
      </c>
      <c r="N31" s="635">
        <v>2</v>
      </c>
      <c r="O31" s="635">
        <v>68</v>
      </c>
      <c r="P31" s="656"/>
      <c r="Q31" s="636">
        <v>34</v>
      </c>
    </row>
    <row r="32" spans="1:17" ht="14.4" customHeight="1" x14ac:dyDescent="0.3">
      <c r="A32" s="631" t="s">
        <v>4337</v>
      </c>
      <c r="B32" s="632" t="s">
        <v>4284</v>
      </c>
      <c r="C32" s="632" t="s">
        <v>4261</v>
      </c>
      <c r="D32" s="632" t="s">
        <v>4268</v>
      </c>
      <c r="E32" s="632" t="s">
        <v>4269</v>
      </c>
      <c r="F32" s="635">
        <v>72</v>
      </c>
      <c r="G32" s="635">
        <v>23616</v>
      </c>
      <c r="H32" s="635">
        <v>1</v>
      </c>
      <c r="I32" s="635">
        <v>328</v>
      </c>
      <c r="J32" s="635">
        <v>88</v>
      </c>
      <c r="K32" s="635">
        <v>28776</v>
      </c>
      <c r="L32" s="635">
        <v>1.2184959349593496</v>
      </c>
      <c r="M32" s="635">
        <v>327</v>
      </c>
      <c r="N32" s="635">
        <v>69</v>
      </c>
      <c r="O32" s="635">
        <v>22617</v>
      </c>
      <c r="P32" s="656">
        <v>0.95769817073170727</v>
      </c>
      <c r="Q32" s="636">
        <v>327.78260869565219</v>
      </c>
    </row>
    <row r="33" spans="1:17" ht="14.4" customHeight="1" x14ac:dyDescent="0.3">
      <c r="A33" s="631" t="s">
        <v>4338</v>
      </c>
      <c r="B33" s="632" t="s">
        <v>4284</v>
      </c>
      <c r="C33" s="632" t="s">
        <v>4261</v>
      </c>
      <c r="D33" s="632" t="s">
        <v>4268</v>
      </c>
      <c r="E33" s="632" t="s">
        <v>4269</v>
      </c>
      <c r="F33" s="635">
        <v>2</v>
      </c>
      <c r="G33" s="635">
        <v>656</v>
      </c>
      <c r="H33" s="635">
        <v>1</v>
      </c>
      <c r="I33" s="635">
        <v>328</v>
      </c>
      <c r="J33" s="635"/>
      <c r="K33" s="635"/>
      <c r="L33" s="635"/>
      <c r="M33" s="635"/>
      <c r="N33" s="635"/>
      <c r="O33" s="635"/>
      <c r="P33" s="656"/>
      <c r="Q33" s="636"/>
    </row>
    <row r="34" spans="1:17" ht="14.4" customHeight="1" x14ac:dyDescent="0.3">
      <c r="A34" s="631" t="s">
        <v>4339</v>
      </c>
      <c r="B34" s="632" t="s">
        <v>4284</v>
      </c>
      <c r="C34" s="632" t="s">
        <v>4261</v>
      </c>
      <c r="D34" s="632" t="s">
        <v>4268</v>
      </c>
      <c r="E34" s="632" t="s">
        <v>4269</v>
      </c>
      <c r="F34" s="635">
        <v>8</v>
      </c>
      <c r="G34" s="635">
        <v>2624</v>
      </c>
      <c r="H34" s="635">
        <v>1</v>
      </c>
      <c r="I34" s="635">
        <v>328</v>
      </c>
      <c r="J34" s="635">
        <v>2</v>
      </c>
      <c r="K34" s="635">
        <v>654</v>
      </c>
      <c r="L34" s="635">
        <v>0.24923780487804878</v>
      </c>
      <c r="M34" s="635">
        <v>327</v>
      </c>
      <c r="N34" s="635">
        <v>4</v>
      </c>
      <c r="O34" s="635">
        <v>1317</v>
      </c>
      <c r="P34" s="656">
        <v>0.50190548780487809</v>
      </c>
      <c r="Q34" s="636">
        <v>329.25</v>
      </c>
    </row>
    <row r="35" spans="1:17" ht="14.4" customHeight="1" x14ac:dyDescent="0.3">
      <c r="A35" s="631" t="s">
        <v>4340</v>
      </c>
      <c r="B35" s="632" t="s">
        <v>239</v>
      </c>
      <c r="C35" s="632" t="s">
        <v>4261</v>
      </c>
      <c r="D35" s="632" t="s">
        <v>4264</v>
      </c>
      <c r="E35" s="632" t="s">
        <v>4265</v>
      </c>
      <c r="F35" s="635">
        <v>1</v>
      </c>
      <c r="G35" s="635">
        <v>433</v>
      </c>
      <c r="H35" s="635">
        <v>1</v>
      </c>
      <c r="I35" s="635">
        <v>433</v>
      </c>
      <c r="J35" s="635"/>
      <c r="K35" s="635"/>
      <c r="L35" s="635"/>
      <c r="M35" s="635"/>
      <c r="N35" s="635"/>
      <c r="O35" s="635"/>
      <c r="P35" s="656"/>
      <c r="Q35" s="636"/>
    </row>
    <row r="36" spans="1:17" ht="14.4" customHeight="1" x14ac:dyDescent="0.3">
      <c r="A36" s="631" t="s">
        <v>4340</v>
      </c>
      <c r="B36" s="632" t="s">
        <v>4284</v>
      </c>
      <c r="C36" s="632" t="s">
        <v>4261</v>
      </c>
      <c r="D36" s="632" t="s">
        <v>4268</v>
      </c>
      <c r="E36" s="632" t="s">
        <v>4269</v>
      </c>
      <c r="F36" s="635"/>
      <c r="G36" s="635"/>
      <c r="H36" s="635"/>
      <c r="I36" s="635"/>
      <c r="J36" s="635">
        <v>1</v>
      </c>
      <c r="K36" s="635">
        <v>327</v>
      </c>
      <c r="L36" s="635"/>
      <c r="M36" s="635">
        <v>327</v>
      </c>
      <c r="N36" s="635"/>
      <c r="O36" s="635"/>
      <c r="P36" s="656"/>
      <c r="Q36" s="636"/>
    </row>
    <row r="37" spans="1:17" ht="14.4" customHeight="1" x14ac:dyDescent="0.3">
      <c r="A37" s="631" t="s">
        <v>4341</v>
      </c>
      <c r="B37" s="632" t="s">
        <v>4284</v>
      </c>
      <c r="C37" s="632" t="s">
        <v>4261</v>
      </c>
      <c r="D37" s="632" t="s">
        <v>4268</v>
      </c>
      <c r="E37" s="632" t="s">
        <v>4269</v>
      </c>
      <c r="F37" s="635">
        <v>4</v>
      </c>
      <c r="G37" s="635">
        <v>1312</v>
      </c>
      <c r="H37" s="635">
        <v>1</v>
      </c>
      <c r="I37" s="635">
        <v>328</v>
      </c>
      <c r="J37" s="635">
        <v>4</v>
      </c>
      <c r="K37" s="635">
        <v>1308</v>
      </c>
      <c r="L37" s="635">
        <v>0.99695121951219512</v>
      </c>
      <c r="M37" s="635">
        <v>327</v>
      </c>
      <c r="N37" s="635"/>
      <c r="O37" s="635"/>
      <c r="P37" s="656"/>
      <c r="Q37" s="636"/>
    </row>
    <row r="38" spans="1:17" ht="14.4" customHeight="1" x14ac:dyDescent="0.3">
      <c r="A38" s="631" t="s">
        <v>532</v>
      </c>
      <c r="B38" s="632" t="s">
        <v>4329</v>
      </c>
      <c r="C38" s="632" t="s">
        <v>4255</v>
      </c>
      <c r="D38" s="632" t="s">
        <v>4342</v>
      </c>
      <c r="E38" s="632" t="s">
        <v>4251</v>
      </c>
      <c r="F38" s="635">
        <v>14</v>
      </c>
      <c r="G38" s="635">
        <v>4391.5200000000004</v>
      </c>
      <c r="H38" s="635">
        <v>1</v>
      </c>
      <c r="I38" s="635">
        <v>313.68</v>
      </c>
      <c r="J38" s="635"/>
      <c r="K38" s="635"/>
      <c r="L38" s="635"/>
      <c r="M38" s="635"/>
      <c r="N38" s="635"/>
      <c r="O38" s="635"/>
      <c r="P38" s="656"/>
      <c r="Q38" s="636"/>
    </row>
    <row r="39" spans="1:17" ht="14.4" customHeight="1" x14ac:dyDescent="0.3">
      <c r="A39" s="631" t="s">
        <v>532</v>
      </c>
      <c r="B39" s="632" t="s">
        <v>4329</v>
      </c>
      <c r="C39" s="632" t="s">
        <v>4255</v>
      </c>
      <c r="D39" s="632" t="s">
        <v>4343</v>
      </c>
      <c r="E39" s="632" t="s">
        <v>4344</v>
      </c>
      <c r="F39" s="635">
        <v>18</v>
      </c>
      <c r="G39" s="635">
        <v>2932.38</v>
      </c>
      <c r="H39" s="635">
        <v>1</v>
      </c>
      <c r="I39" s="635">
        <v>162.91</v>
      </c>
      <c r="J39" s="635">
        <v>48</v>
      </c>
      <c r="K39" s="635">
        <v>3998.4</v>
      </c>
      <c r="L39" s="635">
        <v>1.3635340576596484</v>
      </c>
      <c r="M39" s="635">
        <v>83.3</v>
      </c>
      <c r="N39" s="635">
        <v>21</v>
      </c>
      <c r="O39" s="635">
        <v>2317.77</v>
      </c>
      <c r="P39" s="656">
        <v>0.79040574550365228</v>
      </c>
      <c r="Q39" s="636">
        <v>110.37</v>
      </c>
    </row>
    <row r="40" spans="1:17" ht="14.4" customHeight="1" x14ac:dyDescent="0.3">
      <c r="A40" s="631" t="s">
        <v>532</v>
      </c>
      <c r="B40" s="632" t="s">
        <v>4329</v>
      </c>
      <c r="C40" s="632" t="s">
        <v>4255</v>
      </c>
      <c r="D40" s="632" t="s">
        <v>4345</v>
      </c>
      <c r="E40" s="632" t="s">
        <v>2949</v>
      </c>
      <c r="F40" s="635"/>
      <c r="G40" s="635"/>
      <c r="H40" s="635"/>
      <c r="I40" s="635"/>
      <c r="J40" s="635"/>
      <c r="K40" s="635"/>
      <c r="L40" s="635"/>
      <c r="M40" s="635"/>
      <c r="N40" s="635">
        <v>21</v>
      </c>
      <c r="O40" s="635">
        <v>1741.32</v>
      </c>
      <c r="P40" s="656"/>
      <c r="Q40" s="636">
        <v>82.92</v>
      </c>
    </row>
    <row r="41" spans="1:17" ht="14.4" customHeight="1" x14ac:dyDescent="0.3">
      <c r="A41" s="631" t="s">
        <v>532</v>
      </c>
      <c r="B41" s="632" t="s">
        <v>4329</v>
      </c>
      <c r="C41" s="632" t="s">
        <v>4255</v>
      </c>
      <c r="D41" s="632" t="s">
        <v>4346</v>
      </c>
      <c r="E41" s="632" t="s">
        <v>2949</v>
      </c>
      <c r="F41" s="635"/>
      <c r="G41" s="635"/>
      <c r="H41" s="635"/>
      <c r="I41" s="635"/>
      <c r="J41" s="635"/>
      <c r="K41" s="635"/>
      <c r="L41" s="635"/>
      <c r="M41" s="635"/>
      <c r="N41" s="635">
        <v>28.5</v>
      </c>
      <c r="O41" s="635">
        <v>3361.86</v>
      </c>
      <c r="P41" s="656"/>
      <c r="Q41" s="636">
        <v>117.96000000000001</v>
      </c>
    </row>
    <row r="42" spans="1:17" ht="14.4" customHeight="1" x14ac:dyDescent="0.3">
      <c r="A42" s="631" t="s">
        <v>532</v>
      </c>
      <c r="B42" s="632" t="s">
        <v>4329</v>
      </c>
      <c r="C42" s="632" t="s">
        <v>4255</v>
      </c>
      <c r="D42" s="632" t="s">
        <v>4347</v>
      </c>
      <c r="E42" s="632" t="s">
        <v>2949</v>
      </c>
      <c r="F42" s="635">
        <v>2</v>
      </c>
      <c r="G42" s="635">
        <v>418.34</v>
      </c>
      <c r="H42" s="635">
        <v>1</v>
      </c>
      <c r="I42" s="635">
        <v>209.17</v>
      </c>
      <c r="J42" s="635"/>
      <c r="K42" s="635"/>
      <c r="L42" s="635"/>
      <c r="M42" s="635"/>
      <c r="N42" s="635"/>
      <c r="O42" s="635"/>
      <c r="P42" s="656"/>
      <c r="Q42" s="636"/>
    </row>
    <row r="43" spans="1:17" ht="14.4" customHeight="1" x14ac:dyDescent="0.3">
      <c r="A43" s="631" t="s">
        <v>532</v>
      </c>
      <c r="B43" s="632" t="s">
        <v>4329</v>
      </c>
      <c r="C43" s="632" t="s">
        <v>4255</v>
      </c>
      <c r="D43" s="632" t="s">
        <v>4348</v>
      </c>
      <c r="E43" s="632" t="s">
        <v>4349</v>
      </c>
      <c r="F43" s="635">
        <v>2.2999999999999998</v>
      </c>
      <c r="G43" s="635">
        <v>1425.69</v>
      </c>
      <c r="H43" s="635">
        <v>1</v>
      </c>
      <c r="I43" s="635">
        <v>619.86521739130444</v>
      </c>
      <c r="J43" s="635"/>
      <c r="K43" s="635"/>
      <c r="L43" s="635"/>
      <c r="M43" s="635"/>
      <c r="N43" s="635"/>
      <c r="O43" s="635"/>
      <c r="P43" s="656"/>
      <c r="Q43" s="636"/>
    </row>
    <row r="44" spans="1:17" ht="14.4" customHeight="1" x14ac:dyDescent="0.3">
      <c r="A44" s="631" t="s">
        <v>532</v>
      </c>
      <c r="B44" s="632" t="s">
        <v>4329</v>
      </c>
      <c r="C44" s="632" t="s">
        <v>4255</v>
      </c>
      <c r="D44" s="632" t="s">
        <v>4350</v>
      </c>
      <c r="E44" s="632" t="s">
        <v>2621</v>
      </c>
      <c r="F44" s="635">
        <v>1.8</v>
      </c>
      <c r="G44" s="635">
        <v>491.98</v>
      </c>
      <c r="H44" s="635">
        <v>1</v>
      </c>
      <c r="I44" s="635">
        <v>273.32222222222225</v>
      </c>
      <c r="J44" s="635"/>
      <c r="K44" s="635"/>
      <c r="L44" s="635"/>
      <c r="M44" s="635"/>
      <c r="N44" s="635"/>
      <c r="O44" s="635"/>
      <c r="P44" s="656"/>
      <c r="Q44" s="636"/>
    </row>
    <row r="45" spans="1:17" ht="14.4" customHeight="1" x14ac:dyDescent="0.3">
      <c r="A45" s="631" t="s">
        <v>532</v>
      </c>
      <c r="B45" s="632" t="s">
        <v>4329</v>
      </c>
      <c r="C45" s="632" t="s">
        <v>4255</v>
      </c>
      <c r="D45" s="632" t="s">
        <v>4351</v>
      </c>
      <c r="E45" s="632" t="s">
        <v>4352</v>
      </c>
      <c r="F45" s="635"/>
      <c r="G45" s="635"/>
      <c r="H45" s="635"/>
      <c r="I45" s="635"/>
      <c r="J45" s="635">
        <v>36</v>
      </c>
      <c r="K45" s="635">
        <v>3026.88</v>
      </c>
      <c r="L45" s="635"/>
      <c r="M45" s="635">
        <v>84.08</v>
      </c>
      <c r="N45" s="635">
        <v>4</v>
      </c>
      <c r="O45" s="635">
        <v>336.32</v>
      </c>
      <c r="P45" s="656"/>
      <c r="Q45" s="636">
        <v>84.08</v>
      </c>
    </row>
    <row r="46" spans="1:17" ht="14.4" customHeight="1" x14ac:dyDescent="0.3">
      <c r="A46" s="631" t="s">
        <v>532</v>
      </c>
      <c r="B46" s="632" t="s">
        <v>4329</v>
      </c>
      <c r="C46" s="632" t="s">
        <v>4255</v>
      </c>
      <c r="D46" s="632" t="s">
        <v>4353</v>
      </c>
      <c r="E46" s="632" t="s">
        <v>4354</v>
      </c>
      <c r="F46" s="635"/>
      <c r="G46" s="635"/>
      <c r="H46" s="635"/>
      <c r="I46" s="635"/>
      <c r="J46" s="635">
        <v>0.6</v>
      </c>
      <c r="K46" s="635">
        <v>647.58000000000004</v>
      </c>
      <c r="L46" s="635"/>
      <c r="M46" s="635">
        <v>1079.3000000000002</v>
      </c>
      <c r="N46" s="635"/>
      <c r="O46" s="635"/>
      <c r="P46" s="656"/>
      <c r="Q46" s="636"/>
    </row>
    <row r="47" spans="1:17" ht="14.4" customHeight="1" x14ac:dyDescent="0.3">
      <c r="A47" s="631" t="s">
        <v>532</v>
      </c>
      <c r="B47" s="632" t="s">
        <v>4329</v>
      </c>
      <c r="C47" s="632" t="s">
        <v>4255</v>
      </c>
      <c r="D47" s="632" t="s">
        <v>4355</v>
      </c>
      <c r="E47" s="632" t="s">
        <v>2557</v>
      </c>
      <c r="F47" s="635">
        <v>97</v>
      </c>
      <c r="G47" s="635">
        <v>8485.5300000000007</v>
      </c>
      <c r="H47" s="635">
        <v>1</v>
      </c>
      <c r="I47" s="635">
        <v>87.47969072164949</v>
      </c>
      <c r="J47" s="635">
        <v>28</v>
      </c>
      <c r="K47" s="635">
        <v>1709.4</v>
      </c>
      <c r="L47" s="635">
        <v>0.20144881934304634</v>
      </c>
      <c r="M47" s="635">
        <v>61.050000000000004</v>
      </c>
      <c r="N47" s="635"/>
      <c r="O47" s="635"/>
      <c r="P47" s="656"/>
      <c r="Q47" s="636"/>
    </row>
    <row r="48" spans="1:17" ht="14.4" customHeight="1" x14ac:dyDescent="0.3">
      <c r="A48" s="631" t="s">
        <v>532</v>
      </c>
      <c r="B48" s="632" t="s">
        <v>4329</v>
      </c>
      <c r="C48" s="632" t="s">
        <v>4255</v>
      </c>
      <c r="D48" s="632" t="s">
        <v>4356</v>
      </c>
      <c r="E48" s="632" t="s">
        <v>4251</v>
      </c>
      <c r="F48" s="635">
        <v>3.14</v>
      </c>
      <c r="G48" s="635">
        <v>11479.14</v>
      </c>
      <c r="H48" s="635">
        <v>1</v>
      </c>
      <c r="I48" s="635">
        <v>3655.7770700636938</v>
      </c>
      <c r="J48" s="635"/>
      <c r="K48" s="635"/>
      <c r="L48" s="635"/>
      <c r="M48" s="635"/>
      <c r="N48" s="635"/>
      <c r="O48" s="635"/>
      <c r="P48" s="656"/>
      <c r="Q48" s="636"/>
    </row>
    <row r="49" spans="1:17" ht="14.4" customHeight="1" x14ac:dyDescent="0.3">
      <c r="A49" s="631" t="s">
        <v>532</v>
      </c>
      <c r="B49" s="632" t="s">
        <v>4329</v>
      </c>
      <c r="C49" s="632" t="s">
        <v>4255</v>
      </c>
      <c r="D49" s="632" t="s">
        <v>4357</v>
      </c>
      <c r="E49" s="632" t="s">
        <v>2565</v>
      </c>
      <c r="F49" s="635"/>
      <c r="G49" s="635"/>
      <c r="H49" s="635"/>
      <c r="I49" s="635"/>
      <c r="J49" s="635">
        <v>1.05</v>
      </c>
      <c r="K49" s="635">
        <v>850.07999999999993</v>
      </c>
      <c r="L49" s="635"/>
      <c r="M49" s="635">
        <v>809.59999999999991</v>
      </c>
      <c r="N49" s="635"/>
      <c r="O49" s="635"/>
      <c r="P49" s="656"/>
      <c r="Q49" s="636"/>
    </row>
    <row r="50" spans="1:17" ht="14.4" customHeight="1" x14ac:dyDescent="0.3">
      <c r="A50" s="631" t="s">
        <v>532</v>
      </c>
      <c r="B50" s="632" t="s">
        <v>4329</v>
      </c>
      <c r="C50" s="632" t="s">
        <v>4255</v>
      </c>
      <c r="D50" s="632" t="s">
        <v>4358</v>
      </c>
      <c r="E50" s="632" t="s">
        <v>2613</v>
      </c>
      <c r="F50" s="635"/>
      <c r="G50" s="635"/>
      <c r="H50" s="635"/>
      <c r="I50" s="635"/>
      <c r="J50" s="635">
        <v>8</v>
      </c>
      <c r="K50" s="635">
        <v>9857.1200000000008</v>
      </c>
      <c r="L50" s="635"/>
      <c r="M50" s="635">
        <v>1232.1400000000001</v>
      </c>
      <c r="N50" s="635">
        <v>3</v>
      </c>
      <c r="O50" s="635">
        <v>3471.33</v>
      </c>
      <c r="P50" s="656"/>
      <c r="Q50" s="636">
        <v>1157.1099999999999</v>
      </c>
    </row>
    <row r="51" spans="1:17" ht="14.4" customHeight="1" x14ac:dyDescent="0.3">
      <c r="A51" s="631" t="s">
        <v>532</v>
      </c>
      <c r="B51" s="632" t="s">
        <v>4329</v>
      </c>
      <c r="C51" s="632" t="s">
        <v>4255</v>
      </c>
      <c r="D51" s="632" t="s">
        <v>4359</v>
      </c>
      <c r="E51" s="632" t="s">
        <v>4360</v>
      </c>
      <c r="F51" s="635">
        <v>1.5</v>
      </c>
      <c r="G51" s="635">
        <v>20861.25</v>
      </c>
      <c r="H51" s="635">
        <v>1</v>
      </c>
      <c r="I51" s="635">
        <v>13907.5</v>
      </c>
      <c r="J51" s="635"/>
      <c r="K51" s="635"/>
      <c r="L51" s="635"/>
      <c r="M51" s="635"/>
      <c r="N51" s="635"/>
      <c r="O51" s="635"/>
      <c r="P51" s="656"/>
      <c r="Q51" s="636"/>
    </row>
    <row r="52" spans="1:17" ht="14.4" customHeight="1" x14ac:dyDescent="0.3">
      <c r="A52" s="631" t="s">
        <v>532</v>
      </c>
      <c r="B52" s="632" t="s">
        <v>4329</v>
      </c>
      <c r="C52" s="632" t="s">
        <v>4255</v>
      </c>
      <c r="D52" s="632" t="s">
        <v>4361</v>
      </c>
      <c r="E52" s="632" t="s">
        <v>4362</v>
      </c>
      <c r="F52" s="635">
        <v>5.6</v>
      </c>
      <c r="G52" s="635">
        <v>3908.98</v>
      </c>
      <c r="H52" s="635">
        <v>1</v>
      </c>
      <c r="I52" s="635">
        <v>698.03214285714296</v>
      </c>
      <c r="J52" s="635">
        <v>1.5</v>
      </c>
      <c r="K52" s="635">
        <v>662.16</v>
      </c>
      <c r="L52" s="635">
        <v>0.169394573520458</v>
      </c>
      <c r="M52" s="635">
        <v>441.44</v>
      </c>
      <c r="N52" s="635"/>
      <c r="O52" s="635"/>
      <c r="P52" s="656"/>
      <c r="Q52" s="636"/>
    </row>
    <row r="53" spans="1:17" ht="14.4" customHeight="1" x14ac:dyDescent="0.3">
      <c r="A53" s="631" t="s">
        <v>532</v>
      </c>
      <c r="B53" s="632" t="s">
        <v>4329</v>
      </c>
      <c r="C53" s="632" t="s">
        <v>4255</v>
      </c>
      <c r="D53" s="632" t="s">
        <v>4363</v>
      </c>
      <c r="E53" s="632" t="s">
        <v>4364</v>
      </c>
      <c r="F53" s="635">
        <v>67</v>
      </c>
      <c r="G53" s="635">
        <v>4899.3599999999997</v>
      </c>
      <c r="H53" s="635">
        <v>1</v>
      </c>
      <c r="I53" s="635">
        <v>73.124776119402981</v>
      </c>
      <c r="J53" s="635">
        <v>79</v>
      </c>
      <c r="K53" s="635">
        <v>4579.29</v>
      </c>
      <c r="L53" s="635">
        <v>0.93467105907710402</v>
      </c>
      <c r="M53" s="635">
        <v>57.965696202531646</v>
      </c>
      <c r="N53" s="635">
        <v>61</v>
      </c>
      <c r="O53" s="635">
        <v>2461.96</v>
      </c>
      <c r="P53" s="656">
        <v>0.50250644982201764</v>
      </c>
      <c r="Q53" s="636">
        <v>40.36</v>
      </c>
    </row>
    <row r="54" spans="1:17" ht="14.4" customHeight="1" x14ac:dyDescent="0.3">
      <c r="A54" s="631" t="s">
        <v>532</v>
      </c>
      <c r="B54" s="632" t="s">
        <v>4329</v>
      </c>
      <c r="C54" s="632" t="s">
        <v>4255</v>
      </c>
      <c r="D54" s="632" t="s">
        <v>4365</v>
      </c>
      <c r="E54" s="632" t="s">
        <v>4251</v>
      </c>
      <c r="F54" s="635">
        <v>4</v>
      </c>
      <c r="G54" s="635">
        <v>1128.8399999999999</v>
      </c>
      <c r="H54" s="635">
        <v>1</v>
      </c>
      <c r="I54" s="635">
        <v>282.20999999999998</v>
      </c>
      <c r="J54" s="635">
        <v>11</v>
      </c>
      <c r="K54" s="635">
        <v>2990.79</v>
      </c>
      <c r="L54" s="635">
        <v>2.6494365897735732</v>
      </c>
      <c r="M54" s="635">
        <v>271.89</v>
      </c>
      <c r="N54" s="635"/>
      <c r="O54" s="635"/>
      <c r="P54" s="656"/>
      <c r="Q54" s="636"/>
    </row>
    <row r="55" spans="1:17" ht="14.4" customHeight="1" x14ac:dyDescent="0.3">
      <c r="A55" s="631" t="s">
        <v>532</v>
      </c>
      <c r="B55" s="632" t="s">
        <v>4329</v>
      </c>
      <c r="C55" s="632" t="s">
        <v>4255</v>
      </c>
      <c r="D55" s="632" t="s">
        <v>4366</v>
      </c>
      <c r="E55" s="632" t="s">
        <v>2959</v>
      </c>
      <c r="F55" s="635">
        <v>37</v>
      </c>
      <c r="G55" s="635">
        <v>2960</v>
      </c>
      <c r="H55" s="635">
        <v>1</v>
      </c>
      <c r="I55" s="635">
        <v>80</v>
      </c>
      <c r="J55" s="635">
        <v>59</v>
      </c>
      <c r="K55" s="635">
        <v>2802.5</v>
      </c>
      <c r="L55" s="635">
        <v>0.94679054054054057</v>
      </c>
      <c r="M55" s="635">
        <v>47.5</v>
      </c>
      <c r="N55" s="635">
        <v>23</v>
      </c>
      <c r="O55" s="635">
        <v>1092.5</v>
      </c>
      <c r="P55" s="656">
        <v>0.36908783783783783</v>
      </c>
      <c r="Q55" s="636">
        <v>47.5</v>
      </c>
    </row>
    <row r="56" spans="1:17" ht="14.4" customHeight="1" x14ac:dyDescent="0.3">
      <c r="A56" s="631" t="s">
        <v>532</v>
      </c>
      <c r="B56" s="632" t="s">
        <v>4329</v>
      </c>
      <c r="C56" s="632" t="s">
        <v>4255</v>
      </c>
      <c r="D56" s="632" t="s">
        <v>4367</v>
      </c>
      <c r="E56" s="632" t="s">
        <v>4368</v>
      </c>
      <c r="F56" s="635">
        <v>25</v>
      </c>
      <c r="G56" s="635">
        <v>2875</v>
      </c>
      <c r="H56" s="635">
        <v>1</v>
      </c>
      <c r="I56" s="635">
        <v>115</v>
      </c>
      <c r="J56" s="635">
        <v>24</v>
      </c>
      <c r="K56" s="635">
        <v>2784</v>
      </c>
      <c r="L56" s="635">
        <v>0.96834782608695658</v>
      </c>
      <c r="M56" s="635">
        <v>116</v>
      </c>
      <c r="N56" s="635"/>
      <c r="O56" s="635"/>
      <c r="P56" s="656"/>
      <c r="Q56" s="636"/>
    </row>
    <row r="57" spans="1:17" ht="14.4" customHeight="1" x14ac:dyDescent="0.3">
      <c r="A57" s="631" t="s">
        <v>532</v>
      </c>
      <c r="B57" s="632" t="s">
        <v>4329</v>
      </c>
      <c r="C57" s="632" t="s">
        <v>4255</v>
      </c>
      <c r="D57" s="632" t="s">
        <v>4369</v>
      </c>
      <c r="E57" s="632" t="s">
        <v>2932</v>
      </c>
      <c r="F57" s="635">
        <v>82.2</v>
      </c>
      <c r="G57" s="635">
        <v>49986.47</v>
      </c>
      <c r="H57" s="635">
        <v>1</v>
      </c>
      <c r="I57" s="635">
        <v>608.10790754257903</v>
      </c>
      <c r="J57" s="635">
        <v>72.399999999999991</v>
      </c>
      <c r="K57" s="635">
        <v>27463.54</v>
      </c>
      <c r="L57" s="635">
        <v>0.54941947290936932</v>
      </c>
      <c r="M57" s="635">
        <v>379.3306629834255</v>
      </c>
      <c r="N57" s="635">
        <v>36.6</v>
      </c>
      <c r="O57" s="635">
        <v>13898.85</v>
      </c>
      <c r="P57" s="656">
        <v>0.27805224093639741</v>
      </c>
      <c r="Q57" s="636">
        <v>379.75</v>
      </c>
    </row>
    <row r="58" spans="1:17" ht="14.4" customHeight="1" x14ac:dyDescent="0.3">
      <c r="A58" s="631" t="s">
        <v>532</v>
      </c>
      <c r="B58" s="632" t="s">
        <v>4329</v>
      </c>
      <c r="C58" s="632" t="s">
        <v>4255</v>
      </c>
      <c r="D58" s="632" t="s">
        <v>4370</v>
      </c>
      <c r="E58" s="632" t="s">
        <v>4371</v>
      </c>
      <c r="F58" s="635">
        <v>26</v>
      </c>
      <c r="G58" s="635">
        <v>1630.46</v>
      </c>
      <c r="H58" s="635">
        <v>1</v>
      </c>
      <c r="I58" s="635">
        <v>62.71</v>
      </c>
      <c r="J58" s="635"/>
      <c r="K58" s="635"/>
      <c r="L58" s="635"/>
      <c r="M58" s="635"/>
      <c r="N58" s="635">
        <v>5</v>
      </c>
      <c r="O58" s="635">
        <v>313.55</v>
      </c>
      <c r="P58" s="656">
        <v>0.19230769230769232</v>
      </c>
      <c r="Q58" s="636">
        <v>62.71</v>
      </c>
    </row>
    <row r="59" spans="1:17" ht="14.4" customHeight="1" x14ac:dyDescent="0.3">
      <c r="A59" s="631" t="s">
        <v>532</v>
      </c>
      <c r="B59" s="632" t="s">
        <v>4329</v>
      </c>
      <c r="C59" s="632" t="s">
        <v>4255</v>
      </c>
      <c r="D59" s="632" t="s">
        <v>4372</v>
      </c>
      <c r="E59" s="632" t="s">
        <v>4373</v>
      </c>
      <c r="F59" s="635">
        <v>27</v>
      </c>
      <c r="G59" s="635">
        <v>2178.36</v>
      </c>
      <c r="H59" s="635">
        <v>1</v>
      </c>
      <c r="I59" s="635">
        <v>80.680000000000007</v>
      </c>
      <c r="J59" s="635"/>
      <c r="K59" s="635"/>
      <c r="L59" s="635"/>
      <c r="M59" s="635"/>
      <c r="N59" s="635"/>
      <c r="O59" s="635"/>
      <c r="P59" s="656"/>
      <c r="Q59" s="636"/>
    </row>
    <row r="60" spans="1:17" ht="14.4" customHeight="1" x14ac:dyDescent="0.3">
      <c r="A60" s="631" t="s">
        <v>532</v>
      </c>
      <c r="B60" s="632" t="s">
        <v>4329</v>
      </c>
      <c r="C60" s="632" t="s">
        <v>4255</v>
      </c>
      <c r="D60" s="632" t="s">
        <v>4374</v>
      </c>
      <c r="E60" s="632" t="s">
        <v>2939</v>
      </c>
      <c r="F60" s="635">
        <v>63</v>
      </c>
      <c r="G60" s="635">
        <v>3091.29</v>
      </c>
      <c r="H60" s="635">
        <v>1</v>
      </c>
      <c r="I60" s="635">
        <v>49.068095238095239</v>
      </c>
      <c r="J60" s="635">
        <v>36</v>
      </c>
      <c r="K60" s="635">
        <v>1474.1999999999998</v>
      </c>
      <c r="L60" s="635">
        <v>0.47688828935492944</v>
      </c>
      <c r="M60" s="635">
        <v>40.949999999999996</v>
      </c>
      <c r="N60" s="635">
        <v>18</v>
      </c>
      <c r="O60" s="635">
        <v>737.1</v>
      </c>
      <c r="P60" s="656">
        <v>0.23844414467746475</v>
      </c>
      <c r="Q60" s="636">
        <v>40.950000000000003</v>
      </c>
    </row>
    <row r="61" spans="1:17" ht="14.4" customHeight="1" x14ac:dyDescent="0.3">
      <c r="A61" s="631" t="s">
        <v>532</v>
      </c>
      <c r="B61" s="632" t="s">
        <v>4329</v>
      </c>
      <c r="C61" s="632" t="s">
        <v>4255</v>
      </c>
      <c r="D61" s="632" t="s">
        <v>4375</v>
      </c>
      <c r="E61" s="632" t="s">
        <v>2940</v>
      </c>
      <c r="F61" s="635"/>
      <c r="G61" s="635"/>
      <c r="H61" s="635"/>
      <c r="I61" s="635"/>
      <c r="J61" s="635">
        <v>17</v>
      </c>
      <c r="K61" s="635">
        <v>348.16</v>
      </c>
      <c r="L61" s="635"/>
      <c r="M61" s="635">
        <v>20.48</v>
      </c>
      <c r="N61" s="635"/>
      <c r="O61" s="635"/>
      <c r="P61" s="656"/>
      <c r="Q61" s="636"/>
    </row>
    <row r="62" spans="1:17" ht="14.4" customHeight="1" x14ac:dyDescent="0.3">
      <c r="A62" s="631" t="s">
        <v>532</v>
      </c>
      <c r="B62" s="632" t="s">
        <v>4329</v>
      </c>
      <c r="C62" s="632" t="s">
        <v>4255</v>
      </c>
      <c r="D62" s="632" t="s">
        <v>4376</v>
      </c>
      <c r="E62" s="632" t="s">
        <v>2647</v>
      </c>
      <c r="F62" s="635"/>
      <c r="G62" s="635"/>
      <c r="H62" s="635"/>
      <c r="I62" s="635"/>
      <c r="J62" s="635"/>
      <c r="K62" s="635"/>
      <c r="L62" s="635"/>
      <c r="M62" s="635"/>
      <c r="N62" s="635">
        <v>34</v>
      </c>
      <c r="O62" s="635">
        <v>2337.16</v>
      </c>
      <c r="P62" s="656"/>
      <c r="Q62" s="636">
        <v>68.739999999999995</v>
      </c>
    </row>
    <row r="63" spans="1:17" ht="14.4" customHeight="1" x14ac:dyDescent="0.3">
      <c r="A63" s="631" t="s">
        <v>532</v>
      </c>
      <c r="B63" s="632" t="s">
        <v>4329</v>
      </c>
      <c r="C63" s="632" t="s">
        <v>4255</v>
      </c>
      <c r="D63" s="632" t="s">
        <v>4377</v>
      </c>
      <c r="E63" s="632" t="s">
        <v>4378</v>
      </c>
      <c r="F63" s="635">
        <v>2.1</v>
      </c>
      <c r="G63" s="635">
        <v>12982.62</v>
      </c>
      <c r="H63" s="635">
        <v>1</v>
      </c>
      <c r="I63" s="635">
        <v>6182.2</v>
      </c>
      <c r="J63" s="635">
        <v>14.9</v>
      </c>
      <c r="K63" s="635">
        <v>58495.91</v>
      </c>
      <c r="L63" s="635">
        <v>4.505709171184245</v>
      </c>
      <c r="M63" s="635">
        <v>3925.9</v>
      </c>
      <c r="N63" s="635">
        <v>0.3</v>
      </c>
      <c r="O63" s="635">
        <v>1177.77</v>
      </c>
      <c r="P63" s="656">
        <v>9.0718976601025056E-2</v>
      </c>
      <c r="Q63" s="636">
        <v>3925.9</v>
      </c>
    </row>
    <row r="64" spans="1:17" ht="14.4" customHeight="1" x14ac:dyDescent="0.3">
      <c r="A64" s="631" t="s">
        <v>532</v>
      </c>
      <c r="B64" s="632" t="s">
        <v>4329</v>
      </c>
      <c r="C64" s="632" t="s">
        <v>4255</v>
      </c>
      <c r="D64" s="632" t="s">
        <v>4379</v>
      </c>
      <c r="E64" s="632" t="s">
        <v>2956</v>
      </c>
      <c r="F64" s="635"/>
      <c r="G64" s="635"/>
      <c r="H64" s="635"/>
      <c r="I64" s="635"/>
      <c r="J64" s="635">
        <v>18</v>
      </c>
      <c r="K64" s="635">
        <v>2062.44</v>
      </c>
      <c r="L64" s="635"/>
      <c r="M64" s="635">
        <v>114.58</v>
      </c>
      <c r="N64" s="635">
        <v>25</v>
      </c>
      <c r="O64" s="635">
        <v>2864.49</v>
      </c>
      <c r="P64" s="656"/>
      <c r="Q64" s="636">
        <v>114.57959999999999</v>
      </c>
    </row>
    <row r="65" spans="1:17" ht="14.4" customHeight="1" x14ac:dyDescent="0.3">
      <c r="A65" s="631" t="s">
        <v>532</v>
      </c>
      <c r="B65" s="632" t="s">
        <v>4329</v>
      </c>
      <c r="C65" s="632" t="s">
        <v>4255</v>
      </c>
      <c r="D65" s="632" t="s">
        <v>4380</v>
      </c>
      <c r="E65" s="632" t="s">
        <v>4381</v>
      </c>
      <c r="F65" s="635"/>
      <c r="G65" s="635"/>
      <c r="H65" s="635"/>
      <c r="I65" s="635"/>
      <c r="J65" s="635">
        <v>19</v>
      </c>
      <c r="K65" s="635">
        <v>4354.04</v>
      </c>
      <c r="L65" s="635"/>
      <c r="M65" s="635">
        <v>229.16</v>
      </c>
      <c r="N65" s="635">
        <v>2</v>
      </c>
      <c r="O65" s="635">
        <v>458.32</v>
      </c>
      <c r="P65" s="656"/>
      <c r="Q65" s="636">
        <v>229.16</v>
      </c>
    </row>
    <row r="66" spans="1:17" ht="14.4" customHeight="1" x14ac:dyDescent="0.3">
      <c r="A66" s="631" t="s">
        <v>532</v>
      </c>
      <c r="B66" s="632" t="s">
        <v>4329</v>
      </c>
      <c r="C66" s="632" t="s">
        <v>4255</v>
      </c>
      <c r="D66" s="632" t="s">
        <v>4382</v>
      </c>
      <c r="E66" s="632" t="s">
        <v>4383</v>
      </c>
      <c r="F66" s="635">
        <v>0.7</v>
      </c>
      <c r="G66" s="635">
        <v>330.71</v>
      </c>
      <c r="H66" s="635">
        <v>1</v>
      </c>
      <c r="I66" s="635">
        <v>472.44285714285712</v>
      </c>
      <c r="J66" s="635"/>
      <c r="K66" s="635"/>
      <c r="L66" s="635"/>
      <c r="M66" s="635"/>
      <c r="N66" s="635"/>
      <c r="O66" s="635"/>
      <c r="P66" s="656"/>
      <c r="Q66" s="636"/>
    </row>
    <row r="67" spans="1:17" ht="14.4" customHeight="1" x14ac:dyDescent="0.3">
      <c r="A67" s="631" t="s">
        <v>532</v>
      </c>
      <c r="B67" s="632" t="s">
        <v>4329</v>
      </c>
      <c r="C67" s="632" t="s">
        <v>4255</v>
      </c>
      <c r="D67" s="632" t="s">
        <v>4384</v>
      </c>
      <c r="E67" s="632" t="s">
        <v>4385</v>
      </c>
      <c r="F67" s="635"/>
      <c r="G67" s="635"/>
      <c r="H67" s="635"/>
      <c r="I67" s="635"/>
      <c r="J67" s="635">
        <v>72</v>
      </c>
      <c r="K67" s="635">
        <v>14783.76</v>
      </c>
      <c r="L67" s="635"/>
      <c r="M67" s="635">
        <v>205.33</v>
      </c>
      <c r="N67" s="635"/>
      <c r="O67" s="635"/>
      <c r="P67" s="656"/>
      <c r="Q67" s="636"/>
    </row>
    <row r="68" spans="1:17" ht="14.4" customHeight="1" x14ac:dyDescent="0.3">
      <c r="A68" s="631" t="s">
        <v>532</v>
      </c>
      <c r="B68" s="632" t="s">
        <v>4329</v>
      </c>
      <c r="C68" s="632" t="s">
        <v>4255</v>
      </c>
      <c r="D68" s="632" t="s">
        <v>4386</v>
      </c>
      <c r="E68" s="632" t="s">
        <v>2535</v>
      </c>
      <c r="F68" s="635">
        <v>11.299999999999999</v>
      </c>
      <c r="G68" s="635">
        <v>1021.42</v>
      </c>
      <c r="H68" s="635">
        <v>1</v>
      </c>
      <c r="I68" s="635">
        <v>90.39115044247788</v>
      </c>
      <c r="J68" s="635">
        <v>13.5</v>
      </c>
      <c r="K68" s="635">
        <v>1307.99</v>
      </c>
      <c r="L68" s="635">
        <v>1.2805603963110181</v>
      </c>
      <c r="M68" s="635">
        <v>96.888148148148147</v>
      </c>
      <c r="N68" s="635">
        <v>6</v>
      </c>
      <c r="O68" s="635">
        <v>581.77</v>
      </c>
      <c r="P68" s="656">
        <v>0.5695698145718705</v>
      </c>
      <c r="Q68" s="636">
        <v>96.961666666666659</v>
      </c>
    </row>
    <row r="69" spans="1:17" ht="14.4" customHeight="1" x14ac:dyDescent="0.3">
      <c r="A69" s="631" t="s">
        <v>532</v>
      </c>
      <c r="B69" s="632" t="s">
        <v>4329</v>
      </c>
      <c r="C69" s="632" t="s">
        <v>4255</v>
      </c>
      <c r="D69" s="632" t="s">
        <v>4387</v>
      </c>
      <c r="E69" s="632" t="s">
        <v>4388</v>
      </c>
      <c r="F69" s="635"/>
      <c r="G69" s="635"/>
      <c r="H69" s="635"/>
      <c r="I69" s="635"/>
      <c r="J69" s="635"/>
      <c r="K69" s="635"/>
      <c r="L69" s="635"/>
      <c r="M69" s="635"/>
      <c r="N69" s="635">
        <v>8</v>
      </c>
      <c r="O69" s="635">
        <v>10767.04</v>
      </c>
      <c r="P69" s="656"/>
      <c r="Q69" s="636">
        <v>1345.88</v>
      </c>
    </row>
    <row r="70" spans="1:17" ht="14.4" customHeight="1" x14ac:dyDescent="0.3">
      <c r="A70" s="631" t="s">
        <v>532</v>
      </c>
      <c r="B70" s="632" t="s">
        <v>4329</v>
      </c>
      <c r="C70" s="632" t="s">
        <v>4255</v>
      </c>
      <c r="D70" s="632" t="s">
        <v>4389</v>
      </c>
      <c r="E70" s="632" t="s">
        <v>4390</v>
      </c>
      <c r="F70" s="635">
        <v>2</v>
      </c>
      <c r="G70" s="635">
        <v>1600</v>
      </c>
      <c r="H70" s="635">
        <v>1</v>
      </c>
      <c r="I70" s="635">
        <v>800</v>
      </c>
      <c r="J70" s="635">
        <v>1</v>
      </c>
      <c r="K70" s="635">
        <v>800</v>
      </c>
      <c r="L70" s="635">
        <v>0.5</v>
      </c>
      <c r="M70" s="635">
        <v>800</v>
      </c>
      <c r="N70" s="635">
        <v>0.55000000000000004</v>
      </c>
      <c r="O70" s="635">
        <v>440</v>
      </c>
      <c r="P70" s="656">
        <v>0.27500000000000002</v>
      </c>
      <c r="Q70" s="636">
        <v>799.99999999999989</v>
      </c>
    </row>
    <row r="71" spans="1:17" ht="14.4" customHeight="1" x14ac:dyDescent="0.3">
      <c r="A71" s="631" t="s">
        <v>532</v>
      </c>
      <c r="B71" s="632" t="s">
        <v>4329</v>
      </c>
      <c r="C71" s="632" t="s">
        <v>4255</v>
      </c>
      <c r="D71" s="632" t="s">
        <v>4391</v>
      </c>
      <c r="E71" s="632" t="s">
        <v>2714</v>
      </c>
      <c r="F71" s="635"/>
      <c r="G71" s="635"/>
      <c r="H71" s="635"/>
      <c r="I71" s="635"/>
      <c r="J71" s="635">
        <v>0.3</v>
      </c>
      <c r="K71" s="635">
        <v>647.58000000000004</v>
      </c>
      <c r="L71" s="635"/>
      <c r="M71" s="635">
        <v>2158.6000000000004</v>
      </c>
      <c r="N71" s="635">
        <v>2.9</v>
      </c>
      <c r="O71" s="635">
        <v>6259.95</v>
      </c>
      <c r="P71" s="656"/>
      <c r="Q71" s="636">
        <v>2158.6034482758619</v>
      </c>
    </row>
    <row r="72" spans="1:17" ht="14.4" customHeight="1" x14ac:dyDescent="0.3">
      <c r="A72" s="631" t="s">
        <v>532</v>
      </c>
      <c r="B72" s="632" t="s">
        <v>4329</v>
      </c>
      <c r="C72" s="632" t="s">
        <v>4255</v>
      </c>
      <c r="D72" s="632" t="s">
        <v>4392</v>
      </c>
      <c r="E72" s="632" t="s">
        <v>2568</v>
      </c>
      <c r="F72" s="635"/>
      <c r="G72" s="635"/>
      <c r="H72" s="635"/>
      <c r="I72" s="635"/>
      <c r="J72" s="635">
        <v>4.9000000000000004</v>
      </c>
      <c r="K72" s="635">
        <v>3072.79</v>
      </c>
      <c r="L72" s="635"/>
      <c r="M72" s="635">
        <v>627.09999999999991</v>
      </c>
      <c r="N72" s="635">
        <v>2.6</v>
      </c>
      <c r="O72" s="635">
        <v>1630.46</v>
      </c>
      <c r="P72" s="656"/>
      <c r="Q72" s="636">
        <v>627.1</v>
      </c>
    </row>
    <row r="73" spans="1:17" ht="14.4" customHeight="1" x14ac:dyDescent="0.3">
      <c r="A73" s="631" t="s">
        <v>532</v>
      </c>
      <c r="B73" s="632" t="s">
        <v>4329</v>
      </c>
      <c r="C73" s="632" t="s">
        <v>4255</v>
      </c>
      <c r="D73" s="632" t="s">
        <v>4393</v>
      </c>
      <c r="E73" s="632" t="s">
        <v>2681</v>
      </c>
      <c r="F73" s="635"/>
      <c r="G73" s="635"/>
      <c r="H73" s="635"/>
      <c r="I73" s="635"/>
      <c r="J73" s="635">
        <v>14</v>
      </c>
      <c r="K73" s="635">
        <v>3832.64</v>
      </c>
      <c r="L73" s="635"/>
      <c r="M73" s="635">
        <v>273.76</v>
      </c>
      <c r="N73" s="635"/>
      <c r="O73" s="635"/>
      <c r="P73" s="656"/>
      <c r="Q73" s="636"/>
    </row>
    <row r="74" spans="1:17" ht="14.4" customHeight="1" x14ac:dyDescent="0.3">
      <c r="A74" s="631" t="s">
        <v>532</v>
      </c>
      <c r="B74" s="632" t="s">
        <v>4329</v>
      </c>
      <c r="C74" s="632" t="s">
        <v>4255</v>
      </c>
      <c r="D74" s="632" t="s">
        <v>4394</v>
      </c>
      <c r="E74" s="632" t="s">
        <v>4395</v>
      </c>
      <c r="F74" s="635"/>
      <c r="G74" s="635"/>
      <c r="H74" s="635"/>
      <c r="I74" s="635"/>
      <c r="J74" s="635"/>
      <c r="K74" s="635"/>
      <c r="L74" s="635"/>
      <c r="M74" s="635"/>
      <c r="N74" s="635">
        <v>2</v>
      </c>
      <c r="O74" s="635">
        <v>2691.76</v>
      </c>
      <c r="P74" s="656"/>
      <c r="Q74" s="636">
        <v>1345.88</v>
      </c>
    </row>
    <row r="75" spans="1:17" ht="14.4" customHeight="1" x14ac:dyDescent="0.3">
      <c r="A75" s="631" t="s">
        <v>532</v>
      </c>
      <c r="B75" s="632" t="s">
        <v>4329</v>
      </c>
      <c r="C75" s="632" t="s">
        <v>4255</v>
      </c>
      <c r="D75" s="632" t="s">
        <v>4396</v>
      </c>
      <c r="E75" s="632" t="s">
        <v>4397</v>
      </c>
      <c r="F75" s="635"/>
      <c r="G75" s="635"/>
      <c r="H75" s="635"/>
      <c r="I75" s="635"/>
      <c r="J75" s="635"/>
      <c r="K75" s="635"/>
      <c r="L75" s="635"/>
      <c r="M75" s="635"/>
      <c r="N75" s="635">
        <v>0.5</v>
      </c>
      <c r="O75" s="635">
        <v>825.75</v>
      </c>
      <c r="P75" s="656"/>
      <c r="Q75" s="636">
        <v>1651.5</v>
      </c>
    </row>
    <row r="76" spans="1:17" ht="14.4" customHeight="1" x14ac:dyDescent="0.3">
      <c r="A76" s="631" t="s">
        <v>532</v>
      </c>
      <c r="B76" s="632" t="s">
        <v>4329</v>
      </c>
      <c r="C76" s="632" t="s">
        <v>4255</v>
      </c>
      <c r="D76" s="632" t="s">
        <v>4398</v>
      </c>
      <c r="E76" s="632" t="s">
        <v>4399</v>
      </c>
      <c r="F76" s="635"/>
      <c r="G76" s="635"/>
      <c r="H76" s="635"/>
      <c r="I76" s="635"/>
      <c r="J76" s="635"/>
      <c r="K76" s="635"/>
      <c r="L76" s="635"/>
      <c r="M76" s="635"/>
      <c r="N76" s="635">
        <v>6</v>
      </c>
      <c r="O76" s="635">
        <v>687.48</v>
      </c>
      <c r="P76" s="656"/>
      <c r="Q76" s="636">
        <v>114.58</v>
      </c>
    </row>
    <row r="77" spans="1:17" ht="14.4" customHeight="1" x14ac:dyDescent="0.3">
      <c r="A77" s="631" t="s">
        <v>532</v>
      </c>
      <c r="B77" s="632" t="s">
        <v>4329</v>
      </c>
      <c r="C77" s="632" t="s">
        <v>4255</v>
      </c>
      <c r="D77" s="632" t="s">
        <v>4400</v>
      </c>
      <c r="E77" s="632" t="s">
        <v>2596</v>
      </c>
      <c r="F77" s="635"/>
      <c r="G77" s="635"/>
      <c r="H77" s="635"/>
      <c r="I77" s="635"/>
      <c r="J77" s="635">
        <v>1.8</v>
      </c>
      <c r="K77" s="635">
        <v>2069.9</v>
      </c>
      <c r="L77" s="635"/>
      <c r="M77" s="635">
        <v>1149.9444444444446</v>
      </c>
      <c r="N77" s="635"/>
      <c r="O77" s="635"/>
      <c r="P77" s="656"/>
      <c r="Q77" s="636"/>
    </row>
    <row r="78" spans="1:17" ht="14.4" customHeight="1" x14ac:dyDescent="0.3">
      <c r="A78" s="631" t="s">
        <v>532</v>
      </c>
      <c r="B78" s="632" t="s">
        <v>4329</v>
      </c>
      <c r="C78" s="632" t="s">
        <v>4255</v>
      </c>
      <c r="D78" s="632" t="s">
        <v>4401</v>
      </c>
      <c r="E78" s="632" t="s">
        <v>4402</v>
      </c>
      <c r="F78" s="635"/>
      <c r="G78" s="635"/>
      <c r="H78" s="635"/>
      <c r="I78" s="635"/>
      <c r="J78" s="635">
        <v>5.09</v>
      </c>
      <c r="K78" s="635">
        <v>18444.939999999999</v>
      </c>
      <c r="L78" s="635"/>
      <c r="M78" s="635">
        <v>3623.7603143418464</v>
      </c>
      <c r="N78" s="635">
        <v>8.49</v>
      </c>
      <c r="O78" s="635">
        <v>30562.539999999997</v>
      </c>
      <c r="P78" s="656"/>
      <c r="Q78" s="636">
        <v>3599.8280329799759</v>
      </c>
    </row>
    <row r="79" spans="1:17" ht="14.4" customHeight="1" x14ac:dyDescent="0.3">
      <c r="A79" s="631" t="s">
        <v>532</v>
      </c>
      <c r="B79" s="632" t="s">
        <v>4329</v>
      </c>
      <c r="C79" s="632" t="s">
        <v>4255</v>
      </c>
      <c r="D79" s="632" t="s">
        <v>4403</v>
      </c>
      <c r="E79" s="632" t="s">
        <v>4404</v>
      </c>
      <c r="F79" s="635"/>
      <c r="G79" s="635"/>
      <c r="H79" s="635"/>
      <c r="I79" s="635"/>
      <c r="J79" s="635"/>
      <c r="K79" s="635"/>
      <c r="L79" s="635"/>
      <c r="M79" s="635"/>
      <c r="N79" s="635">
        <v>0.1</v>
      </c>
      <c r="O79" s="635">
        <v>82.57</v>
      </c>
      <c r="P79" s="656"/>
      <c r="Q79" s="636">
        <v>825.69999999999993</v>
      </c>
    </row>
    <row r="80" spans="1:17" ht="14.4" customHeight="1" x14ac:dyDescent="0.3">
      <c r="A80" s="631" t="s">
        <v>532</v>
      </c>
      <c r="B80" s="632" t="s">
        <v>4329</v>
      </c>
      <c r="C80" s="632" t="s">
        <v>4405</v>
      </c>
      <c r="D80" s="632" t="s">
        <v>4406</v>
      </c>
      <c r="E80" s="632" t="s">
        <v>4251</v>
      </c>
      <c r="F80" s="635">
        <v>4</v>
      </c>
      <c r="G80" s="635">
        <v>7151.66</v>
      </c>
      <c r="H80" s="635">
        <v>1</v>
      </c>
      <c r="I80" s="635">
        <v>1787.915</v>
      </c>
      <c r="J80" s="635">
        <v>16</v>
      </c>
      <c r="K80" s="635">
        <v>29608.959999999999</v>
      </c>
      <c r="L80" s="635">
        <v>4.1401520765808222</v>
      </c>
      <c r="M80" s="635">
        <v>1850.56</v>
      </c>
      <c r="N80" s="635">
        <v>12</v>
      </c>
      <c r="O80" s="635">
        <v>22386.959999999999</v>
      </c>
      <c r="P80" s="656">
        <v>3.1303165978248404</v>
      </c>
      <c r="Q80" s="636">
        <v>1865.58</v>
      </c>
    </row>
    <row r="81" spans="1:17" ht="14.4" customHeight="1" x14ac:dyDescent="0.3">
      <c r="A81" s="631" t="s">
        <v>532</v>
      </c>
      <c r="B81" s="632" t="s">
        <v>4329</v>
      </c>
      <c r="C81" s="632" t="s">
        <v>4405</v>
      </c>
      <c r="D81" s="632" t="s">
        <v>4407</v>
      </c>
      <c r="E81" s="632" t="s">
        <v>4251</v>
      </c>
      <c r="F81" s="635">
        <v>2</v>
      </c>
      <c r="G81" s="635">
        <v>5159.6400000000003</v>
      </c>
      <c r="H81" s="635">
        <v>1</v>
      </c>
      <c r="I81" s="635">
        <v>2579.8200000000002</v>
      </c>
      <c r="J81" s="635">
        <v>1</v>
      </c>
      <c r="K81" s="635">
        <v>2728.71</v>
      </c>
      <c r="L81" s="635">
        <v>0.52885666441844781</v>
      </c>
      <c r="M81" s="635">
        <v>2728.71</v>
      </c>
      <c r="N81" s="635"/>
      <c r="O81" s="635"/>
      <c r="P81" s="656"/>
      <c r="Q81" s="636"/>
    </row>
    <row r="82" spans="1:17" ht="14.4" customHeight="1" x14ac:dyDescent="0.3">
      <c r="A82" s="631" t="s">
        <v>532</v>
      </c>
      <c r="B82" s="632" t="s">
        <v>4329</v>
      </c>
      <c r="C82" s="632" t="s">
        <v>4405</v>
      </c>
      <c r="D82" s="632" t="s">
        <v>4408</v>
      </c>
      <c r="E82" s="632" t="s">
        <v>4251</v>
      </c>
      <c r="F82" s="635">
        <v>1</v>
      </c>
      <c r="G82" s="635">
        <v>9039.01</v>
      </c>
      <c r="H82" s="635">
        <v>1</v>
      </c>
      <c r="I82" s="635">
        <v>9039.01</v>
      </c>
      <c r="J82" s="635"/>
      <c r="K82" s="635"/>
      <c r="L82" s="635"/>
      <c r="M82" s="635"/>
      <c r="N82" s="635"/>
      <c r="O82" s="635"/>
      <c r="P82" s="656"/>
      <c r="Q82" s="636"/>
    </row>
    <row r="83" spans="1:17" ht="14.4" customHeight="1" x14ac:dyDescent="0.3">
      <c r="A83" s="631" t="s">
        <v>532</v>
      </c>
      <c r="B83" s="632" t="s">
        <v>4329</v>
      </c>
      <c r="C83" s="632" t="s">
        <v>4409</v>
      </c>
      <c r="D83" s="632" t="s">
        <v>4410</v>
      </c>
      <c r="E83" s="632" t="s">
        <v>4411</v>
      </c>
      <c r="F83" s="635">
        <v>1</v>
      </c>
      <c r="G83" s="635">
        <v>28950</v>
      </c>
      <c r="H83" s="635">
        <v>1</v>
      </c>
      <c r="I83" s="635">
        <v>28950</v>
      </c>
      <c r="J83" s="635"/>
      <c r="K83" s="635"/>
      <c r="L83" s="635"/>
      <c r="M83" s="635"/>
      <c r="N83" s="635"/>
      <c r="O83" s="635"/>
      <c r="P83" s="656"/>
      <c r="Q83" s="636"/>
    </row>
    <row r="84" spans="1:17" ht="14.4" customHeight="1" x14ac:dyDescent="0.3">
      <c r="A84" s="631" t="s">
        <v>532</v>
      </c>
      <c r="B84" s="632" t="s">
        <v>4329</v>
      </c>
      <c r="C84" s="632" t="s">
        <v>4409</v>
      </c>
      <c r="D84" s="632" t="s">
        <v>4412</v>
      </c>
      <c r="E84" s="632" t="s">
        <v>4413</v>
      </c>
      <c r="F84" s="635">
        <v>1</v>
      </c>
      <c r="G84" s="635">
        <v>1796</v>
      </c>
      <c r="H84" s="635">
        <v>1</v>
      </c>
      <c r="I84" s="635">
        <v>1796</v>
      </c>
      <c r="J84" s="635"/>
      <c r="K84" s="635"/>
      <c r="L84" s="635"/>
      <c r="M84" s="635"/>
      <c r="N84" s="635"/>
      <c r="O84" s="635"/>
      <c r="P84" s="656"/>
      <c r="Q84" s="636"/>
    </row>
    <row r="85" spans="1:17" ht="14.4" customHeight="1" x14ac:dyDescent="0.3">
      <c r="A85" s="631" t="s">
        <v>532</v>
      </c>
      <c r="B85" s="632" t="s">
        <v>4329</v>
      </c>
      <c r="C85" s="632" t="s">
        <v>4409</v>
      </c>
      <c r="D85" s="632" t="s">
        <v>4414</v>
      </c>
      <c r="E85" s="632" t="s">
        <v>4415</v>
      </c>
      <c r="F85" s="635">
        <v>1</v>
      </c>
      <c r="G85" s="635">
        <v>1796</v>
      </c>
      <c r="H85" s="635">
        <v>1</v>
      </c>
      <c r="I85" s="635">
        <v>1796</v>
      </c>
      <c r="J85" s="635"/>
      <c r="K85" s="635"/>
      <c r="L85" s="635"/>
      <c r="M85" s="635"/>
      <c r="N85" s="635"/>
      <c r="O85" s="635"/>
      <c r="P85" s="656"/>
      <c r="Q85" s="636"/>
    </row>
    <row r="86" spans="1:17" ht="14.4" customHeight="1" x14ac:dyDescent="0.3">
      <c r="A86" s="631" t="s">
        <v>532</v>
      </c>
      <c r="B86" s="632" t="s">
        <v>4329</v>
      </c>
      <c r="C86" s="632" t="s">
        <v>4409</v>
      </c>
      <c r="D86" s="632" t="s">
        <v>4416</v>
      </c>
      <c r="E86" s="632" t="s">
        <v>4417</v>
      </c>
      <c r="F86" s="635">
        <v>1</v>
      </c>
      <c r="G86" s="635">
        <v>2016</v>
      </c>
      <c r="H86" s="635">
        <v>1</v>
      </c>
      <c r="I86" s="635">
        <v>2016</v>
      </c>
      <c r="J86" s="635"/>
      <c r="K86" s="635"/>
      <c r="L86" s="635"/>
      <c r="M86" s="635"/>
      <c r="N86" s="635"/>
      <c r="O86" s="635"/>
      <c r="P86" s="656"/>
      <c r="Q86" s="636"/>
    </row>
    <row r="87" spans="1:17" ht="14.4" customHeight="1" x14ac:dyDescent="0.3">
      <c r="A87" s="631" t="s">
        <v>532</v>
      </c>
      <c r="B87" s="632" t="s">
        <v>4329</v>
      </c>
      <c r="C87" s="632" t="s">
        <v>4261</v>
      </c>
      <c r="D87" s="632" t="s">
        <v>4418</v>
      </c>
      <c r="E87" s="632" t="s">
        <v>4419</v>
      </c>
      <c r="F87" s="635">
        <v>5871</v>
      </c>
      <c r="G87" s="635">
        <v>6452576</v>
      </c>
      <c r="H87" s="635">
        <v>1</v>
      </c>
      <c r="I87" s="635">
        <v>1099.0591040708568</v>
      </c>
      <c r="J87" s="635">
        <v>5199</v>
      </c>
      <c r="K87" s="635">
        <v>5684029</v>
      </c>
      <c r="L87" s="635">
        <v>0.88089299529366261</v>
      </c>
      <c r="M87" s="635">
        <v>1093.2927486055009</v>
      </c>
      <c r="N87" s="635">
        <v>5102</v>
      </c>
      <c r="O87" s="635">
        <v>5590083</v>
      </c>
      <c r="P87" s="656">
        <v>0.86633353872933849</v>
      </c>
      <c r="Q87" s="636">
        <v>1095.6650333202665</v>
      </c>
    </row>
    <row r="88" spans="1:17" ht="14.4" customHeight="1" x14ac:dyDescent="0.3">
      <c r="A88" s="631" t="s">
        <v>532</v>
      </c>
      <c r="B88" s="632" t="s">
        <v>4329</v>
      </c>
      <c r="C88" s="632" t="s">
        <v>4261</v>
      </c>
      <c r="D88" s="632" t="s">
        <v>4420</v>
      </c>
      <c r="E88" s="632" t="s">
        <v>4421</v>
      </c>
      <c r="F88" s="635"/>
      <c r="G88" s="635"/>
      <c r="H88" s="635"/>
      <c r="I88" s="635"/>
      <c r="J88" s="635">
        <v>1</v>
      </c>
      <c r="K88" s="635">
        <v>277</v>
      </c>
      <c r="L88" s="635"/>
      <c r="M88" s="635">
        <v>277</v>
      </c>
      <c r="N88" s="635"/>
      <c r="O88" s="635"/>
      <c r="P88" s="656"/>
      <c r="Q88" s="636"/>
    </row>
    <row r="89" spans="1:17" ht="14.4" customHeight="1" x14ac:dyDescent="0.3">
      <c r="A89" s="631" t="s">
        <v>532</v>
      </c>
      <c r="B89" s="632" t="s">
        <v>4329</v>
      </c>
      <c r="C89" s="632" t="s">
        <v>4261</v>
      </c>
      <c r="D89" s="632" t="s">
        <v>4422</v>
      </c>
      <c r="E89" s="632" t="s">
        <v>4423</v>
      </c>
      <c r="F89" s="635">
        <v>7</v>
      </c>
      <c r="G89" s="635">
        <v>1295</v>
      </c>
      <c r="H89" s="635">
        <v>1</v>
      </c>
      <c r="I89" s="635">
        <v>185</v>
      </c>
      <c r="J89" s="635">
        <v>15</v>
      </c>
      <c r="K89" s="635">
        <v>2775</v>
      </c>
      <c r="L89" s="635">
        <v>2.1428571428571428</v>
      </c>
      <c r="M89" s="635">
        <v>185</v>
      </c>
      <c r="N89" s="635">
        <v>15</v>
      </c>
      <c r="O89" s="635">
        <v>2802</v>
      </c>
      <c r="P89" s="656">
        <v>2.1637065637065636</v>
      </c>
      <c r="Q89" s="636">
        <v>186.8</v>
      </c>
    </row>
    <row r="90" spans="1:17" ht="14.4" customHeight="1" x14ac:dyDescent="0.3">
      <c r="A90" s="631" t="s">
        <v>532</v>
      </c>
      <c r="B90" s="632" t="s">
        <v>4329</v>
      </c>
      <c r="C90" s="632" t="s">
        <v>4261</v>
      </c>
      <c r="D90" s="632" t="s">
        <v>4291</v>
      </c>
      <c r="E90" s="632" t="s">
        <v>4292</v>
      </c>
      <c r="F90" s="635">
        <v>351</v>
      </c>
      <c r="G90" s="635">
        <v>225994</v>
      </c>
      <c r="H90" s="635">
        <v>1</v>
      </c>
      <c r="I90" s="635">
        <v>643.85754985754988</v>
      </c>
      <c r="J90" s="635">
        <v>290</v>
      </c>
      <c r="K90" s="635">
        <v>187032</v>
      </c>
      <c r="L90" s="635">
        <v>0.82759719284582778</v>
      </c>
      <c r="M90" s="635">
        <v>644.93793103448274</v>
      </c>
      <c r="N90" s="635">
        <v>295</v>
      </c>
      <c r="O90" s="635">
        <v>191025</v>
      </c>
      <c r="P90" s="656">
        <v>0.8452658035169075</v>
      </c>
      <c r="Q90" s="636">
        <v>647.54237288135596</v>
      </c>
    </row>
    <row r="91" spans="1:17" ht="14.4" customHeight="1" x14ac:dyDescent="0.3">
      <c r="A91" s="631" t="s">
        <v>532</v>
      </c>
      <c r="B91" s="632" t="s">
        <v>4329</v>
      </c>
      <c r="C91" s="632" t="s">
        <v>4261</v>
      </c>
      <c r="D91" s="632" t="s">
        <v>4293</v>
      </c>
      <c r="E91" s="632" t="s">
        <v>4294</v>
      </c>
      <c r="F91" s="635">
        <v>335</v>
      </c>
      <c r="G91" s="635">
        <v>136642</v>
      </c>
      <c r="H91" s="635">
        <v>1</v>
      </c>
      <c r="I91" s="635">
        <v>407.8865671641791</v>
      </c>
      <c r="J91" s="635">
        <v>247</v>
      </c>
      <c r="K91" s="635">
        <v>101484</v>
      </c>
      <c r="L91" s="635">
        <v>0.74269990193351976</v>
      </c>
      <c r="M91" s="635">
        <v>410.86639676113361</v>
      </c>
      <c r="N91" s="635">
        <v>245</v>
      </c>
      <c r="O91" s="635">
        <v>101289</v>
      </c>
      <c r="P91" s="656">
        <v>0.74127281509345588</v>
      </c>
      <c r="Q91" s="636">
        <v>413.42448979591836</v>
      </c>
    </row>
    <row r="92" spans="1:17" ht="14.4" customHeight="1" x14ac:dyDescent="0.3">
      <c r="A92" s="631" t="s">
        <v>532</v>
      </c>
      <c r="B92" s="632" t="s">
        <v>4329</v>
      </c>
      <c r="C92" s="632" t="s">
        <v>4261</v>
      </c>
      <c r="D92" s="632" t="s">
        <v>4295</v>
      </c>
      <c r="E92" s="632" t="s">
        <v>4296</v>
      </c>
      <c r="F92" s="635">
        <v>320</v>
      </c>
      <c r="G92" s="635">
        <v>65566</v>
      </c>
      <c r="H92" s="635">
        <v>1</v>
      </c>
      <c r="I92" s="635">
        <v>204.89375000000001</v>
      </c>
      <c r="J92" s="635">
        <v>254</v>
      </c>
      <c r="K92" s="635">
        <v>52315</v>
      </c>
      <c r="L92" s="635">
        <v>0.79789830094866243</v>
      </c>
      <c r="M92" s="635">
        <v>205.96456692913387</v>
      </c>
      <c r="N92" s="635">
        <v>263</v>
      </c>
      <c r="O92" s="635">
        <v>54526</v>
      </c>
      <c r="P92" s="656">
        <v>0.83162004697556657</v>
      </c>
      <c r="Q92" s="636">
        <v>207.32319391634982</v>
      </c>
    </row>
    <row r="93" spans="1:17" ht="14.4" customHeight="1" x14ac:dyDescent="0.3">
      <c r="A93" s="631" t="s">
        <v>532</v>
      </c>
      <c r="B93" s="632" t="s">
        <v>4329</v>
      </c>
      <c r="C93" s="632" t="s">
        <v>4261</v>
      </c>
      <c r="D93" s="632" t="s">
        <v>4424</v>
      </c>
      <c r="E93" s="632" t="s">
        <v>4425</v>
      </c>
      <c r="F93" s="635">
        <v>0</v>
      </c>
      <c r="G93" s="635">
        <v>0</v>
      </c>
      <c r="H93" s="635"/>
      <c r="I93" s="635"/>
      <c r="J93" s="635">
        <v>0</v>
      </c>
      <c r="K93" s="635">
        <v>0</v>
      </c>
      <c r="L93" s="635"/>
      <c r="M93" s="635"/>
      <c r="N93" s="635">
        <v>0</v>
      </c>
      <c r="O93" s="635">
        <v>0</v>
      </c>
      <c r="P93" s="656"/>
      <c r="Q93" s="636"/>
    </row>
    <row r="94" spans="1:17" ht="14.4" customHeight="1" x14ac:dyDescent="0.3">
      <c r="A94" s="631" t="s">
        <v>532</v>
      </c>
      <c r="B94" s="632" t="s">
        <v>4329</v>
      </c>
      <c r="C94" s="632" t="s">
        <v>4261</v>
      </c>
      <c r="D94" s="632" t="s">
        <v>4426</v>
      </c>
      <c r="E94" s="632" t="s">
        <v>4427</v>
      </c>
      <c r="F94" s="635">
        <v>87</v>
      </c>
      <c r="G94" s="635">
        <v>0</v>
      </c>
      <c r="H94" s="635"/>
      <c r="I94" s="635">
        <v>0</v>
      </c>
      <c r="J94" s="635">
        <v>68</v>
      </c>
      <c r="K94" s="635">
        <v>0</v>
      </c>
      <c r="L94" s="635"/>
      <c r="M94" s="635">
        <v>0</v>
      </c>
      <c r="N94" s="635">
        <v>184</v>
      </c>
      <c r="O94" s="635">
        <v>0</v>
      </c>
      <c r="P94" s="656"/>
      <c r="Q94" s="636">
        <v>0</v>
      </c>
    </row>
    <row r="95" spans="1:17" ht="14.4" customHeight="1" x14ac:dyDescent="0.3">
      <c r="A95" s="631" t="s">
        <v>532</v>
      </c>
      <c r="B95" s="632" t="s">
        <v>4329</v>
      </c>
      <c r="C95" s="632" t="s">
        <v>4261</v>
      </c>
      <c r="D95" s="632" t="s">
        <v>4428</v>
      </c>
      <c r="E95" s="632" t="s">
        <v>4429</v>
      </c>
      <c r="F95" s="635">
        <v>53</v>
      </c>
      <c r="G95" s="635">
        <v>0</v>
      </c>
      <c r="H95" s="635"/>
      <c r="I95" s="635">
        <v>0</v>
      </c>
      <c r="J95" s="635"/>
      <c r="K95" s="635"/>
      <c r="L95" s="635"/>
      <c r="M95" s="635"/>
      <c r="N95" s="635"/>
      <c r="O95" s="635"/>
      <c r="P95" s="656"/>
      <c r="Q95" s="636"/>
    </row>
    <row r="96" spans="1:17" ht="14.4" customHeight="1" x14ac:dyDescent="0.3">
      <c r="A96" s="631" t="s">
        <v>532</v>
      </c>
      <c r="B96" s="632" t="s">
        <v>4329</v>
      </c>
      <c r="C96" s="632" t="s">
        <v>4261</v>
      </c>
      <c r="D96" s="632" t="s">
        <v>4268</v>
      </c>
      <c r="E96" s="632" t="s">
        <v>4269</v>
      </c>
      <c r="F96" s="635">
        <v>379</v>
      </c>
      <c r="G96" s="635">
        <v>124308</v>
      </c>
      <c r="H96" s="635">
        <v>1</v>
      </c>
      <c r="I96" s="635">
        <v>327.98944591029021</v>
      </c>
      <c r="J96" s="635">
        <v>295</v>
      </c>
      <c r="K96" s="635">
        <v>96468</v>
      </c>
      <c r="L96" s="635">
        <v>0.7760401583164398</v>
      </c>
      <c r="M96" s="635">
        <v>327.0101694915254</v>
      </c>
      <c r="N96" s="635">
        <v>313</v>
      </c>
      <c r="O96" s="635">
        <v>102750</v>
      </c>
      <c r="P96" s="656">
        <v>0.82657592431701898</v>
      </c>
      <c r="Q96" s="636">
        <v>328.27476038338659</v>
      </c>
    </row>
    <row r="97" spans="1:17" ht="14.4" customHeight="1" x14ac:dyDescent="0.3">
      <c r="A97" s="631" t="s">
        <v>532</v>
      </c>
      <c r="B97" s="632" t="s">
        <v>4329</v>
      </c>
      <c r="C97" s="632" t="s">
        <v>4261</v>
      </c>
      <c r="D97" s="632" t="s">
        <v>4330</v>
      </c>
      <c r="E97" s="632" t="s">
        <v>4331</v>
      </c>
      <c r="F97" s="635">
        <v>5327</v>
      </c>
      <c r="G97" s="635">
        <v>0</v>
      </c>
      <c r="H97" s="635"/>
      <c r="I97" s="635">
        <v>0</v>
      </c>
      <c r="J97" s="635">
        <v>4479</v>
      </c>
      <c r="K97" s="635">
        <v>0</v>
      </c>
      <c r="L97" s="635"/>
      <c r="M97" s="635">
        <v>0</v>
      </c>
      <c r="N97" s="635"/>
      <c r="O97" s="635"/>
      <c r="P97" s="656"/>
      <c r="Q97" s="636"/>
    </row>
    <row r="98" spans="1:17" ht="14.4" customHeight="1" x14ac:dyDescent="0.3">
      <c r="A98" s="631" t="s">
        <v>532</v>
      </c>
      <c r="B98" s="632" t="s">
        <v>4329</v>
      </c>
      <c r="C98" s="632" t="s">
        <v>4261</v>
      </c>
      <c r="D98" s="632" t="s">
        <v>4430</v>
      </c>
      <c r="E98" s="632" t="s">
        <v>4431</v>
      </c>
      <c r="F98" s="635"/>
      <c r="G98" s="635"/>
      <c r="H98" s="635"/>
      <c r="I98" s="635"/>
      <c r="J98" s="635">
        <v>3</v>
      </c>
      <c r="K98" s="635">
        <v>168</v>
      </c>
      <c r="L98" s="635"/>
      <c r="M98" s="635">
        <v>56</v>
      </c>
      <c r="N98" s="635">
        <v>5</v>
      </c>
      <c r="O98" s="635">
        <v>285</v>
      </c>
      <c r="P98" s="656"/>
      <c r="Q98" s="636">
        <v>57</v>
      </c>
    </row>
    <row r="99" spans="1:17" ht="14.4" customHeight="1" x14ac:dyDescent="0.3">
      <c r="A99" s="631" t="s">
        <v>532</v>
      </c>
      <c r="B99" s="632" t="s">
        <v>4329</v>
      </c>
      <c r="C99" s="632" t="s">
        <v>4261</v>
      </c>
      <c r="D99" s="632" t="s">
        <v>4432</v>
      </c>
      <c r="E99" s="632" t="s">
        <v>4433</v>
      </c>
      <c r="F99" s="635">
        <v>11</v>
      </c>
      <c r="G99" s="635">
        <v>0</v>
      </c>
      <c r="H99" s="635"/>
      <c r="I99" s="635">
        <v>0</v>
      </c>
      <c r="J99" s="635"/>
      <c r="K99" s="635"/>
      <c r="L99" s="635"/>
      <c r="M99" s="635"/>
      <c r="N99" s="635">
        <v>14</v>
      </c>
      <c r="O99" s="635">
        <v>0</v>
      </c>
      <c r="P99" s="656"/>
      <c r="Q99" s="636">
        <v>0</v>
      </c>
    </row>
    <row r="100" spans="1:17" ht="14.4" customHeight="1" x14ac:dyDescent="0.3">
      <c r="A100" s="631" t="s">
        <v>532</v>
      </c>
      <c r="B100" s="632" t="s">
        <v>4329</v>
      </c>
      <c r="C100" s="632" t="s">
        <v>4261</v>
      </c>
      <c r="D100" s="632" t="s">
        <v>4434</v>
      </c>
      <c r="E100" s="632" t="s">
        <v>4435</v>
      </c>
      <c r="F100" s="635"/>
      <c r="G100" s="635"/>
      <c r="H100" s="635"/>
      <c r="I100" s="635"/>
      <c r="J100" s="635">
        <v>12</v>
      </c>
      <c r="K100" s="635">
        <v>0</v>
      </c>
      <c r="L100" s="635"/>
      <c r="M100" s="635">
        <v>0</v>
      </c>
      <c r="N100" s="635">
        <v>7</v>
      </c>
      <c r="O100" s="635">
        <v>0</v>
      </c>
      <c r="P100" s="656"/>
      <c r="Q100" s="636">
        <v>0</v>
      </c>
    </row>
    <row r="101" spans="1:17" ht="14.4" customHeight="1" x14ac:dyDescent="0.3">
      <c r="A101" s="631" t="s">
        <v>532</v>
      </c>
      <c r="B101" s="632" t="s">
        <v>4329</v>
      </c>
      <c r="C101" s="632" t="s">
        <v>4261</v>
      </c>
      <c r="D101" s="632" t="s">
        <v>4436</v>
      </c>
      <c r="E101" s="632" t="s">
        <v>4437</v>
      </c>
      <c r="F101" s="635"/>
      <c r="G101" s="635"/>
      <c r="H101" s="635"/>
      <c r="I101" s="635"/>
      <c r="J101" s="635"/>
      <c r="K101" s="635"/>
      <c r="L101" s="635"/>
      <c r="M101" s="635"/>
      <c r="N101" s="635">
        <v>1</v>
      </c>
      <c r="O101" s="635">
        <v>228</v>
      </c>
      <c r="P101" s="656"/>
      <c r="Q101" s="636">
        <v>228</v>
      </c>
    </row>
    <row r="102" spans="1:17" ht="14.4" customHeight="1" x14ac:dyDescent="0.3">
      <c r="A102" s="631" t="s">
        <v>532</v>
      </c>
      <c r="B102" s="632" t="s">
        <v>4438</v>
      </c>
      <c r="C102" s="632" t="s">
        <v>4261</v>
      </c>
      <c r="D102" s="632" t="s">
        <v>4439</v>
      </c>
      <c r="E102" s="632" t="s">
        <v>4440</v>
      </c>
      <c r="F102" s="635"/>
      <c r="G102" s="635"/>
      <c r="H102" s="635"/>
      <c r="I102" s="635"/>
      <c r="J102" s="635"/>
      <c r="K102" s="635"/>
      <c r="L102" s="635"/>
      <c r="M102" s="635"/>
      <c r="N102" s="635">
        <v>1</v>
      </c>
      <c r="O102" s="635">
        <v>1889</v>
      </c>
      <c r="P102" s="656"/>
      <c r="Q102" s="636">
        <v>1889</v>
      </c>
    </row>
    <row r="103" spans="1:17" ht="14.4" customHeight="1" x14ac:dyDescent="0.3">
      <c r="A103" s="631" t="s">
        <v>532</v>
      </c>
      <c r="B103" s="632" t="s">
        <v>4438</v>
      </c>
      <c r="C103" s="632" t="s">
        <v>4261</v>
      </c>
      <c r="D103" s="632" t="s">
        <v>4441</v>
      </c>
      <c r="E103" s="632" t="s">
        <v>4442</v>
      </c>
      <c r="F103" s="635"/>
      <c r="G103" s="635"/>
      <c r="H103" s="635"/>
      <c r="I103" s="635"/>
      <c r="J103" s="635">
        <v>1</v>
      </c>
      <c r="K103" s="635">
        <v>0</v>
      </c>
      <c r="L103" s="635"/>
      <c r="M103" s="635">
        <v>0</v>
      </c>
      <c r="N103" s="635"/>
      <c r="O103" s="635"/>
      <c r="P103" s="656"/>
      <c r="Q103" s="636"/>
    </row>
    <row r="104" spans="1:17" ht="14.4" customHeight="1" x14ac:dyDescent="0.3">
      <c r="A104" s="631" t="s">
        <v>532</v>
      </c>
      <c r="B104" s="632" t="s">
        <v>4438</v>
      </c>
      <c r="C104" s="632" t="s">
        <v>4261</v>
      </c>
      <c r="D104" s="632" t="s">
        <v>4443</v>
      </c>
      <c r="E104" s="632" t="s">
        <v>4444</v>
      </c>
      <c r="F104" s="635"/>
      <c r="G104" s="635"/>
      <c r="H104" s="635"/>
      <c r="I104" s="635"/>
      <c r="J104" s="635">
        <v>1</v>
      </c>
      <c r="K104" s="635">
        <v>0</v>
      </c>
      <c r="L104" s="635"/>
      <c r="M104" s="635">
        <v>0</v>
      </c>
      <c r="N104" s="635"/>
      <c r="O104" s="635"/>
      <c r="P104" s="656"/>
      <c r="Q104" s="636"/>
    </row>
    <row r="105" spans="1:17" ht="14.4" customHeight="1" x14ac:dyDescent="0.3">
      <c r="A105" s="631" t="s">
        <v>532</v>
      </c>
      <c r="B105" s="632" t="s">
        <v>4438</v>
      </c>
      <c r="C105" s="632" t="s">
        <v>4261</v>
      </c>
      <c r="D105" s="632" t="s">
        <v>4445</v>
      </c>
      <c r="E105" s="632" t="s">
        <v>4446</v>
      </c>
      <c r="F105" s="635"/>
      <c r="G105" s="635"/>
      <c r="H105" s="635"/>
      <c r="I105" s="635"/>
      <c r="J105" s="635">
        <v>1</v>
      </c>
      <c r="K105" s="635">
        <v>0</v>
      </c>
      <c r="L105" s="635"/>
      <c r="M105" s="635">
        <v>0</v>
      </c>
      <c r="N105" s="635"/>
      <c r="O105" s="635"/>
      <c r="P105" s="656"/>
      <c r="Q105" s="636"/>
    </row>
    <row r="106" spans="1:17" ht="14.4" customHeight="1" x14ac:dyDescent="0.3">
      <c r="A106" s="631" t="s">
        <v>532</v>
      </c>
      <c r="B106" s="632" t="s">
        <v>4438</v>
      </c>
      <c r="C106" s="632" t="s">
        <v>4261</v>
      </c>
      <c r="D106" s="632" t="s">
        <v>4447</v>
      </c>
      <c r="E106" s="632" t="s">
        <v>4448</v>
      </c>
      <c r="F106" s="635">
        <v>1</v>
      </c>
      <c r="G106" s="635">
        <v>505</v>
      </c>
      <c r="H106" s="635">
        <v>1</v>
      </c>
      <c r="I106" s="635">
        <v>505</v>
      </c>
      <c r="J106" s="635"/>
      <c r="K106" s="635"/>
      <c r="L106" s="635"/>
      <c r="M106" s="635"/>
      <c r="N106" s="635"/>
      <c r="O106" s="635"/>
      <c r="P106" s="656"/>
      <c r="Q106" s="636"/>
    </row>
    <row r="107" spans="1:17" ht="14.4" customHeight="1" x14ac:dyDescent="0.3">
      <c r="A107" s="631" t="s">
        <v>532</v>
      </c>
      <c r="B107" s="632" t="s">
        <v>4438</v>
      </c>
      <c r="C107" s="632" t="s">
        <v>4261</v>
      </c>
      <c r="D107" s="632" t="s">
        <v>4449</v>
      </c>
      <c r="E107" s="632" t="s">
        <v>4450</v>
      </c>
      <c r="F107" s="635">
        <v>1</v>
      </c>
      <c r="G107" s="635">
        <v>9000</v>
      </c>
      <c r="H107" s="635">
        <v>1</v>
      </c>
      <c r="I107" s="635">
        <v>9000</v>
      </c>
      <c r="J107" s="635"/>
      <c r="K107" s="635"/>
      <c r="L107" s="635"/>
      <c r="M107" s="635"/>
      <c r="N107" s="635"/>
      <c r="O107" s="635"/>
      <c r="P107" s="656"/>
      <c r="Q107" s="636"/>
    </row>
    <row r="108" spans="1:17" ht="14.4" customHeight="1" x14ac:dyDescent="0.3">
      <c r="A108" s="631" t="s">
        <v>532</v>
      </c>
      <c r="B108" s="632" t="s">
        <v>4438</v>
      </c>
      <c r="C108" s="632" t="s">
        <v>4261</v>
      </c>
      <c r="D108" s="632" t="s">
        <v>4451</v>
      </c>
      <c r="E108" s="632" t="s">
        <v>4452</v>
      </c>
      <c r="F108" s="635"/>
      <c r="G108" s="635"/>
      <c r="H108" s="635"/>
      <c r="I108" s="635"/>
      <c r="J108" s="635">
        <v>1</v>
      </c>
      <c r="K108" s="635">
        <v>2651</v>
      </c>
      <c r="L108" s="635"/>
      <c r="M108" s="635">
        <v>2651</v>
      </c>
      <c r="N108" s="635"/>
      <c r="O108" s="635"/>
      <c r="P108" s="656"/>
      <c r="Q108" s="636"/>
    </row>
    <row r="109" spans="1:17" ht="14.4" customHeight="1" x14ac:dyDescent="0.3">
      <c r="A109" s="631" t="s">
        <v>532</v>
      </c>
      <c r="B109" s="632" t="s">
        <v>4438</v>
      </c>
      <c r="C109" s="632" t="s">
        <v>4261</v>
      </c>
      <c r="D109" s="632" t="s">
        <v>4453</v>
      </c>
      <c r="E109" s="632" t="s">
        <v>4454</v>
      </c>
      <c r="F109" s="635"/>
      <c r="G109" s="635"/>
      <c r="H109" s="635"/>
      <c r="I109" s="635"/>
      <c r="J109" s="635">
        <v>1</v>
      </c>
      <c r="K109" s="635">
        <v>0</v>
      </c>
      <c r="L109" s="635"/>
      <c r="M109" s="635">
        <v>0</v>
      </c>
      <c r="N109" s="635"/>
      <c r="O109" s="635"/>
      <c r="P109" s="656"/>
      <c r="Q109" s="636"/>
    </row>
    <row r="110" spans="1:17" ht="14.4" customHeight="1" x14ac:dyDescent="0.3">
      <c r="A110" s="631" t="s">
        <v>532</v>
      </c>
      <c r="B110" s="632" t="s">
        <v>4438</v>
      </c>
      <c r="C110" s="632" t="s">
        <v>4261</v>
      </c>
      <c r="D110" s="632" t="s">
        <v>4455</v>
      </c>
      <c r="E110" s="632" t="s">
        <v>4456</v>
      </c>
      <c r="F110" s="635"/>
      <c r="G110" s="635"/>
      <c r="H110" s="635"/>
      <c r="I110" s="635"/>
      <c r="J110" s="635">
        <v>1</v>
      </c>
      <c r="K110" s="635">
        <v>0</v>
      </c>
      <c r="L110" s="635"/>
      <c r="M110" s="635">
        <v>0</v>
      </c>
      <c r="N110" s="635"/>
      <c r="O110" s="635"/>
      <c r="P110" s="656"/>
      <c r="Q110" s="636"/>
    </row>
    <row r="111" spans="1:17" ht="14.4" customHeight="1" x14ac:dyDescent="0.3">
      <c r="A111" s="631" t="s">
        <v>532</v>
      </c>
      <c r="B111" s="632" t="s">
        <v>4438</v>
      </c>
      <c r="C111" s="632" t="s">
        <v>4261</v>
      </c>
      <c r="D111" s="632" t="s">
        <v>4457</v>
      </c>
      <c r="E111" s="632" t="s">
        <v>4458</v>
      </c>
      <c r="F111" s="635">
        <v>1</v>
      </c>
      <c r="G111" s="635">
        <v>6016</v>
      </c>
      <c r="H111" s="635">
        <v>1</v>
      </c>
      <c r="I111" s="635">
        <v>6016</v>
      </c>
      <c r="J111" s="635"/>
      <c r="K111" s="635"/>
      <c r="L111" s="635"/>
      <c r="M111" s="635"/>
      <c r="N111" s="635"/>
      <c r="O111" s="635"/>
      <c r="P111" s="656"/>
      <c r="Q111" s="636"/>
    </row>
    <row r="112" spans="1:17" ht="14.4" customHeight="1" x14ac:dyDescent="0.3">
      <c r="A112" s="631" t="s">
        <v>532</v>
      </c>
      <c r="B112" s="632" t="s">
        <v>4438</v>
      </c>
      <c r="C112" s="632" t="s">
        <v>4261</v>
      </c>
      <c r="D112" s="632" t="s">
        <v>4459</v>
      </c>
      <c r="E112" s="632" t="s">
        <v>4460</v>
      </c>
      <c r="F112" s="635">
        <v>1</v>
      </c>
      <c r="G112" s="635">
        <v>4594</v>
      </c>
      <c r="H112" s="635">
        <v>1</v>
      </c>
      <c r="I112" s="635">
        <v>4594</v>
      </c>
      <c r="J112" s="635"/>
      <c r="K112" s="635"/>
      <c r="L112" s="635"/>
      <c r="M112" s="635"/>
      <c r="N112" s="635"/>
      <c r="O112" s="635"/>
      <c r="P112" s="656"/>
      <c r="Q112" s="636"/>
    </row>
    <row r="113" spans="1:17" ht="14.4" customHeight="1" x14ac:dyDescent="0.3">
      <c r="A113" s="631" t="s">
        <v>532</v>
      </c>
      <c r="B113" s="632" t="s">
        <v>4438</v>
      </c>
      <c r="C113" s="632" t="s">
        <v>4261</v>
      </c>
      <c r="D113" s="632" t="s">
        <v>4461</v>
      </c>
      <c r="E113" s="632" t="s">
        <v>4462</v>
      </c>
      <c r="F113" s="635">
        <v>1</v>
      </c>
      <c r="G113" s="635">
        <v>6076</v>
      </c>
      <c r="H113" s="635">
        <v>1</v>
      </c>
      <c r="I113" s="635">
        <v>6076</v>
      </c>
      <c r="J113" s="635"/>
      <c r="K113" s="635"/>
      <c r="L113" s="635"/>
      <c r="M113" s="635"/>
      <c r="N113" s="635"/>
      <c r="O113" s="635"/>
      <c r="P113" s="656"/>
      <c r="Q113" s="636"/>
    </row>
    <row r="114" spans="1:17" ht="14.4" customHeight="1" x14ac:dyDescent="0.3">
      <c r="A114" s="631" t="s">
        <v>4463</v>
      </c>
      <c r="B114" s="632" t="s">
        <v>4284</v>
      </c>
      <c r="C114" s="632" t="s">
        <v>4261</v>
      </c>
      <c r="D114" s="632" t="s">
        <v>4262</v>
      </c>
      <c r="E114" s="632" t="s">
        <v>4263</v>
      </c>
      <c r="F114" s="635"/>
      <c r="G114" s="635"/>
      <c r="H114" s="635"/>
      <c r="I114" s="635"/>
      <c r="J114" s="635"/>
      <c r="K114" s="635"/>
      <c r="L114" s="635"/>
      <c r="M114" s="635"/>
      <c r="N114" s="635">
        <v>2</v>
      </c>
      <c r="O114" s="635">
        <v>69</v>
      </c>
      <c r="P114" s="656"/>
      <c r="Q114" s="636">
        <v>34.5</v>
      </c>
    </row>
    <row r="115" spans="1:17" ht="14.4" customHeight="1" x14ac:dyDescent="0.3">
      <c r="A115" s="631" t="s">
        <v>4463</v>
      </c>
      <c r="B115" s="632" t="s">
        <v>4284</v>
      </c>
      <c r="C115" s="632" t="s">
        <v>4261</v>
      </c>
      <c r="D115" s="632" t="s">
        <v>4268</v>
      </c>
      <c r="E115" s="632" t="s">
        <v>4269</v>
      </c>
      <c r="F115" s="635">
        <v>61</v>
      </c>
      <c r="G115" s="635">
        <v>20008</v>
      </c>
      <c r="H115" s="635">
        <v>1</v>
      </c>
      <c r="I115" s="635">
        <v>328</v>
      </c>
      <c r="J115" s="635">
        <v>65</v>
      </c>
      <c r="K115" s="635">
        <v>21255</v>
      </c>
      <c r="L115" s="635">
        <v>1.0623250699720113</v>
      </c>
      <c r="M115" s="635">
        <v>327</v>
      </c>
      <c r="N115" s="635">
        <v>61</v>
      </c>
      <c r="O115" s="635">
        <v>20031</v>
      </c>
      <c r="P115" s="656">
        <v>1.0011495401839263</v>
      </c>
      <c r="Q115" s="636">
        <v>328.37704918032784</v>
      </c>
    </row>
    <row r="116" spans="1:17" ht="14.4" customHeight="1" x14ac:dyDescent="0.3">
      <c r="A116" s="631" t="s">
        <v>4464</v>
      </c>
      <c r="B116" s="632" t="s">
        <v>4284</v>
      </c>
      <c r="C116" s="632" t="s">
        <v>4261</v>
      </c>
      <c r="D116" s="632" t="s">
        <v>4268</v>
      </c>
      <c r="E116" s="632" t="s">
        <v>4269</v>
      </c>
      <c r="F116" s="635"/>
      <c r="G116" s="635"/>
      <c r="H116" s="635"/>
      <c r="I116" s="635"/>
      <c r="J116" s="635">
        <v>1</v>
      </c>
      <c r="K116" s="635">
        <v>327</v>
      </c>
      <c r="L116" s="635"/>
      <c r="M116" s="635">
        <v>327</v>
      </c>
      <c r="N116" s="635"/>
      <c r="O116" s="635"/>
      <c r="P116" s="656"/>
      <c r="Q116" s="636"/>
    </row>
    <row r="117" spans="1:17" ht="14.4" customHeight="1" x14ac:dyDescent="0.3">
      <c r="A117" s="631" t="s">
        <v>4465</v>
      </c>
      <c r="B117" s="632" t="s">
        <v>4284</v>
      </c>
      <c r="C117" s="632" t="s">
        <v>4261</v>
      </c>
      <c r="D117" s="632" t="s">
        <v>4268</v>
      </c>
      <c r="E117" s="632" t="s">
        <v>4269</v>
      </c>
      <c r="F117" s="635"/>
      <c r="G117" s="635"/>
      <c r="H117" s="635"/>
      <c r="I117" s="635"/>
      <c r="J117" s="635">
        <v>2</v>
      </c>
      <c r="K117" s="635">
        <v>654</v>
      </c>
      <c r="L117" s="635"/>
      <c r="M117" s="635">
        <v>327</v>
      </c>
      <c r="N117" s="635">
        <v>1</v>
      </c>
      <c r="O117" s="635">
        <v>330</v>
      </c>
      <c r="P117" s="656"/>
      <c r="Q117" s="636">
        <v>330</v>
      </c>
    </row>
    <row r="118" spans="1:17" ht="14.4" customHeight="1" thickBot="1" x14ac:dyDescent="0.35">
      <c r="A118" s="637" t="s">
        <v>4466</v>
      </c>
      <c r="B118" s="638" t="s">
        <v>4284</v>
      </c>
      <c r="C118" s="638" t="s">
        <v>4261</v>
      </c>
      <c r="D118" s="638" t="s">
        <v>4268</v>
      </c>
      <c r="E118" s="638" t="s">
        <v>4269</v>
      </c>
      <c r="F118" s="641">
        <v>3</v>
      </c>
      <c r="G118" s="641">
        <v>984</v>
      </c>
      <c r="H118" s="641">
        <v>1</v>
      </c>
      <c r="I118" s="641">
        <v>328</v>
      </c>
      <c r="J118" s="641">
        <v>3</v>
      </c>
      <c r="K118" s="641">
        <v>981</v>
      </c>
      <c r="L118" s="641">
        <v>0.99695121951219512</v>
      </c>
      <c r="M118" s="641">
        <v>327</v>
      </c>
      <c r="N118" s="641">
        <v>2</v>
      </c>
      <c r="O118" s="641">
        <v>654</v>
      </c>
      <c r="P118" s="649">
        <v>0.66463414634146345</v>
      </c>
      <c r="Q118" s="642">
        <v>327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4" customWidth="1"/>
    <col min="2" max="4" width="7.88671875" style="364" customWidth="1"/>
    <col min="5" max="5" width="7.88671875" style="373" customWidth="1"/>
    <col min="6" max="8" width="7.88671875" style="364" customWidth="1"/>
    <col min="9" max="9" width="7.88671875" style="374" customWidth="1"/>
    <col min="10" max="13" width="7.88671875" style="364" customWidth="1"/>
    <col min="14" max="16384" width="9.33203125" style="364"/>
  </cols>
  <sheetData>
    <row r="1" spans="1:13" ht="18.600000000000001" customHeight="1" thickBot="1" x14ac:dyDescent="0.4">
      <c r="A1" s="547" t="s">
        <v>136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</row>
    <row r="2" spans="1:13" ht="14.4" customHeight="1" thickBot="1" x14ac:dyDescent="0.35">
      <c r="A2" s="386" t="s">
        <v>321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</row>
    <row r="3" spans="1:13" ht="14.4" customHeight="1" thickBot="1" x14ac:dyDescent="0.35">
      <c r="A3" s="548" t="s">
        <v>70</v>
      </c>
      <c r="B3" s="527" t="s">
        <v>71</v>
      </c>
      <c r="C3" s="528"/>
      <c r="D3" s="528"/>
      <c r="E3" s="529"/>
      <c r="F3" s="527" t="s">
        <v>315</v>
      </c>
      <c r="G3" s="528"/>
      <c r="H3" s="528"/>
      <c r="I3" s="529"/>
      <c r="J3" s="123"/>
      <c r="K3" s="124"/>
      <c r="L3" s="123"/>
      <c r="M3" s="125"/>
    </row>
    <row r="4" spans="1:13" ht="14.4" customHeight="1" thickBot="1" x14ac:dyDescent="0.35">
      <c r="A4" s="549"/>
      <c r="B4" s="126">
        <v>2012</v>
      </c>
      <c r="C4" s="127">
        <v>2013</v>
      </c>
      <c r="D4" s="127">
        <v>2014</v>
      </c>
      <c r="E4" s="128" t="s">
        <v>2</v>
      </c>
      <c r="F4" s="127">
        <v>2012</v>
      </c>
      <c r="G4" s="127">
        <v>2013</v>
      </c>
      <c r="H4" s="127">
        <v>2014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169</v>
      </c>
      <c r="B5" s="121">
        <v>345.786</v>
      </c>
      <c r="C5" s="114">
        <v>268.62099999999998</v>
      </c>
      <c r="D5" s="114">
        <v>319.62</v>
      </c>
      <c r="E5" s="131">
        <v>0.92432892019919832</v>
      </c>
      <c r="F5" s="132">
        <v>216</v>
      </c>
      <c r="G5" s="114">
        <v>179</v>
      </c>
      <c r="H5" s="114">
        <v>159</v>
      </c>
      <c r="I5" s="133">
        <v>0.73611111111111116</v>
      </c>
      <c r="J5" s="123"/>
      <c r="K5" s="123"/>
      <c r="L5" s="7">
        <f>D5-B5</f>
        <v>-26.165999999999997</v>
      </c>
      <c r="M5" s="8">
        <f>H5-F5</f>
        <v>-57</v>
      </c>
    </row>
    <row r="6" spans="1:13" ht="14.4" hidden="1" customHeight="1" outlineLevel="1" x14ac:dyDescent="0.3">
      <c r="A6" s="119" t="s">
        <v>170</v>
      </c>
      <c r="B6" s="122">
        <v>81.968000000000004</v>
      </c>
      <c r="C6" s="113">
        <v>60.469000000000001</v>
      </c>
      <c r="D6" s="113">
        <v>75.260000000000005</v>
      </c>
      <c r="E6" s="134">
        <v>0.91816318563341792</v>
      </c>
      <c r="F6" s="135">
        <v>52</v>
      </c>
      <c r="G6" s="113">
        <v>43</v>
      </c>
      <c r="H6" s="113">
        <v>42</v>
      </c>
      <c r="I6" s="136">
        <v>0.80769230769230771</v>
      </c>
      <c r="J6" s="123"/>
      <c r="K6" s="123"/>
      <c r="L6" s="5">
        <f t="shared" ref="L6:L11" si="0">D6-B6</f>
        <v>-6.7079999999999984</v>
      </c>
      <c r="M6" s="6">
        <f t="shared" ref="M6:M13" si="1">H6-F6</f>
        <v>-10</v>
      </c>
    </row>
    <row r="7" spans="1:13" ht="14.4" hidden="1" customHeight="1" outlineLevel="1" x14ac:dyDescent="0.3">
      <c r="A7" s="119" t="s">
        <v>171</v>
      </c>
      <c r="B7" s="122">
        <v>85.248000000000005</v>
      </c>
      <c r="C7" s="113">
        <v>69.84</v>
      </c>
      <c r="D7" s="113">
        <v>54.710999999999999</v>
      </c>
      <c r="E7" s="134">
        <v>0.64178631756756754</v>
      </c>
      <c r="F7" s="135">
        <v>33</v>
      </c>
      <c r="G7" s="113">
        <v>28</v>
      </c>
      <c r="H7" s="113">
        <v>33</v>
      </c>
      <c r="I7" s="136">
        <v>1</v>
      </c>
      <c r="J7" s="123"/>
      <c r="K7" s="123"/>
      <c r="L7" s="5">
        <f t="shared" si="0"/>
        <v>-30.537000000000006</v>
      </c>
      <c r="M7" s="6">
        <f t="shared" si="1"/>
        <v>0</v>
      </c>
    </row>
    <row r="8" spans="1:13" ht="14.4" hidden="1" customHeight="1" outlineLevel="1" x14ac:dyDescent="0.3">
      <c r="A8" s="119" t="s">
        <v>172</v>
      </c>
      <c r="B8" s="122">
        <v>5.8550000000000004</v>
      </c>
      <c r="C8" s="113">
        <v>6.9509999999999996</v>
      </c>
      <c r="D8" s="113">
        <v>9.1199999999999992</v>
      </c>
      <c r="E8" s="134">
        <v>1.557643040136635</v>
      </c>
      <c r="F8" s="135">
        <v>5</v>
      </c>
      <c r="G8" s="113">
        <v>4</v>
      </c>
      <c r="H8" s="113">
        <v>7</v>
      </c>
      <c r="I8" s="136">
        <v>1.4</v>
      </c>
      <c r="J8" s="123"/>
      <c r="K8" s="123"/>
      <c r="L8" s="5">
        <f t="shared" si="0"/>
        <v>3.2649999999999988</v>
      </c>
      <c r="M8" s="6">
        <f t="shared" si="1"/>
        <v>2</v>
      </c>
    </row>
    <row r="9" spans="1:13" ht="14.4" hidden="1" customHeight="1" outlineLevel="1" x14ac:dyDescent="0.3">
      <c r="A9" s="119" t="s">
        <v>173</v>
      </c>
      <c r="B9" s="122">
        <v>0</v>
      </c>
      <c r="C9" s="113">
        <v>0</v>
      </c>
      <c r="D9" s="113">
        <v>0</v>
      </c>
      <c r="E9" s="134" t="s">
        <v>534</v>
      </c>
      <c r="F9" s="135">
        <v>0</v>
      </c>
      <c r="G9" s="113">
        <v>0</v>
      </c>
      <c r="H9" s="113">
        <v>0</v>
      </c>
      <c r="I9" s="136" t="s">
        <v>534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174</v>
      </c>
      <c r="B10" s="122">
        <v>53.978999999999999</v>
      </c>
      <c r="C10" s="113">
        <v>50.186999999999998</v>
      </c>
      <c r="D10" s="113">
        <v>60.427999999999997</v>
      </c>
      <c r="E10" s="134">
        <v>1.1194723874099186</v>
      </c>
      <c r="F10" s="135">
        <v>33</v>
      </c>
      <c r="G10" s="113">
        <v>35</v>
      </c>
      <c r="H10" s="113">
        <v>39</v>
      </c>
      <c r="I10" s="136">
        <v>1.1818181818181819</v>
      </c>
      <c r="J10" s="123"/>
      <c r="K10" s="123"/>
      <c r="L10" s="5">
        <f t="shared" si="0"/>
        <v>6.4489999999999981</v>
      </c>
      <c r="M10" s="6">
        <f t="shared" si="1"/>
        <v>6</v>
      </c>
    </row>
    <row r="11" spans="1:13" ht="14.4" hidden="1" customHeight="1" outlineLevel="1" x14ac:dyDescent="0.3">
      <c r="A11" s="119" t="s">
        <v>175</v>
      </c>
      <c r="B11" s="122">
        <v>7.2770000000000001</v>
      </c>
      <c r="C11" s="113">
        <v>0</v>
      </c>
      <c r="D11" s="113">
        <v>0.497</v>
      </c>
      <c r="E11" s="134">
        <v>6.8297375292015933E-2</v>
      </c>
      <c r="F11" s="135">
        <v>2</v>
      </c>
      <c r="G11" s="113">
        <v>0</v>
      </c>
      <c r="H11" s="113">
        <v>1</v>
      </c>
      <c r="I11" s="136">
        <v>0.5</v>
      </c>
      <c r="J11" s="123"/>
      <c r="K11" s="123"/>
      <c r="L11" s="5">
        <f t="shared" si="0"/>
        <v>-6.78</v>
      </c>
      <c r="M11" s="6">
        <f t="shared" si="1"/>
        <v>-1</v>
      </c>
    </row>
    <row r="12" spans="1:13" ht="14.4" hidden="1" customHeight="1" outlineLevel="1" thickBot="1" x14ac:dyDescent="0.35">
      <c r="A12" s="247" t="s">
        <v>234</v>
      </c>
      <c r="B12" s="248">
        <v>0</v>
      </c>
      <c r="C12" s="249">
        <v>0</v>
      </c>
      <c r="D12" s="249">
        <v>0</v>
      </c>
      <c r="E12" s="250"/>
      <c r="F12" s="251">
        <v>0</v>
      </c>
      <c r="G12" s="249">
        <v>0</v>
      </c>
      <c r="H12" s="249">
        <v>0</v>
      </c>
      <c r="I12" s="252"/>
      <c r="J12" s="123"/>
      <c r="K12" s="123"/>
      <c r="L12" s="253">
        <f>D12-B12</f>
        <v>0</v>
      </c>
      <c r="M12" s="254">
        <f>H12-F12</f>
        <v>0</v>
      </c>
    </row>
    <row r="13" spans="1:13" ht="14.4" customHeight="1" collapsed="1" thickBot="1" x14ac:dyDescent="0.35">
      <c r="A13" s="120" t="s">
        <v>3</v>
      </c>
      <c r="B13" s="115">
        <f>SUM(B5:B12)</f>
        <v>580.11300000000017</v>
      </c>
      <c r="C13" s="116">
        <f>SUM(C5:C12)</f>
        <v>456.06799999999998</v>
      </c>
      <c r="D13" s="116">
        <f>SUM(D5:D12)</f>
        <v>519.63599999999997</v>
      </c>
      <c r="E13" s="137">
        <f>IF(OR(D13=0,B13=0),0,D13/B13)</f>
        <v>0.89574962119449109</v>
      </c>
      <c r="F13" s="138">
        <f>SUM(F5:F12)</f>
        <v>341</v>
      </c>
      <c r="G13" s="116">
        <f>SUM(G5:G12)</f>
        <v>289</v>
      </c>
      <c r="H13" s="116">
        <f>SUM(H5:H12)</f>
        <v>281</v>
      </c>
      <c r="I13" s="139">
        <f>IF(OR(H13=0,F13=0),0,H13/F13)</f>
        <v>0.82404692082111441</v>
      </c>
      <c r="J13" s="123"/>
      <c r="K13" s="123"/>
      <c r="L13" s="129">
        <f>D13-B13</f>
        <v>-60.477000000000203</v>
      </c>
      <c r="M13" s="140">
        <f t="shared" si="1"/>
        <v>-60</v>
      </c>
    </row>
    <row r="14" spans="1:13" ht="14.4" customHeight="1" x14ac:dyDescent="0.3">
      <c r="A14" s="141"/>
      <c r="B14" s="550"/>
      <c r="C14" s="550"/>
      <c r="D14" s="550"/>
      <c r="E14" s="550"/>
      <c r="F14" s="550"/>
      <c r="G14" s="550"/>
      <c r="H14" s="550"/>
      <c r="I14" s="550"/>
      <c r="J14" s="123"/>
      <c r="K14" s="123"/>
      <c r="L14" s="123"/>
      <c r="M14" s="125"/>
    </row>
    <row r="15" spans="1:13" ht="14.4" customHeight="1" thickBot="1" x14ac:dyDescent="0.35">
      <c r="A15" s="141"/>
      <c r="B15" s="366"/>
      <c r="C15" s="367"/>
      <c r="D15" s="367"/>
      <c r="E15" s="367"/>
      <c r="F15" s="366"/>
      <c r="G15" s="367"/>
      <c r="H15" s="367"/>
      <c r="I15" s="367"/>
      <c r="J15" s="123"/>
      <c r="K15" s="123"/>
      <c r="L15" s="123"/>
      <c r="M15" s="125"/>
    </row>
    <row r="16" spans="1:13" ht="14.4" customHeight="1" thickBot="1" x14ac:dyDescent="0.35">
      <c r="A16" s="556" t="s">
        <v>230</v>
      </c>
      <c r="B16" s="558" t="s">
        <v>71</v>
      </c>
      <c r="C16" s="559"/>
      <c r="D16" s="559"/>
      <c r="E16" s="560"/>
      <c r="F16" s="558" t="s">
        <v>315</v>
      </c>
      <c r="G16" s="559"/>
      <c r="H16" s="559"/>
      <c r="I16" s="560"/>
      <c r="J16" s="541" t="s">
        <v>180</v>
      </c>
      <c r="K16" s="542"/>
      <c r="L16" s="158"/>
      <c r="M16" s="158"/>
    </row>
    <row r="17" spans="1:13" ht="14.4" customHeight="1" thickBot="1" x14ac:dyDescent="0.35">
      <c r="A17" s="557"/>
      <c r="B17" s="142">
        <v>2012</v>
      </c>
      <c r="C17" s="143">
        <v>2013</v>
      </c>
      <c r="D17" s="143">
        <v>2014</v>
      </c>
      <c r="E17" s="144" t="s">
        <v>2</v>
      </c>
      <c r="F17" s="142">
        <v>2012</v>
      </c>
      <c r="G17" s="143">
        <v>2013</v>
      </c>
      <c r="H17" s="143">
        <v>2014</v>
      </c>
      <c r="I17" s="144" t="s">
        <v>2</v>
      </c>
      <c r="J17" s="543" t="s">
        <v>181</v>
      </c>
      <c r="K17" s="544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169</v>
      </c>
      <c r="B18" s="121">
        <v>345.786</v>
      </c>
      <c r="C18" s="114">
        <v>257.10000000000002</v>
      </c>
      <c r="D18" s="114">
        <v>281.77199999999999</v>
      </c>
      <c r="E18" s="131">
        <v>0.81487393937290686</v>
      </c>
      <c r="F18" s="121">
        <v>216</v>
      </c>
      <c r="G18" s="114">
        <v>177</v>
      </c>
      <c r="H18" s="114">
        <v>157</v>
      </c>
      <c r="I18" s="133">
        <v>0.72685185185185186</v>
      </c>
      <c r="J18" s="545">
        <f>0.97*0.976</f>
        <v>0.94672000000000001</v>
      </c>
      <c r="K18" s="546"/>
      <c r="L18" s="147">
        <f>D18-B18</f>
        <v>-64.01400000000001</v>
      </c>
      <c r="M18" s="148">
        <f>H18-F18</f>
        <v>-59</v>
      </c>
    </row>
    <row r="19" spans="1:13" ht="14.4" hidden="1" customHeight="1" outlineLevel="1" x14ac:dyDescent="0.3">
      <c r="A19" s="119" t="s">
        <v>170</v>
      </c>
      <c r="B19" s="122">
        <v>81.968000000000004</v>
      </c>
      <c r="C19" s="113">
        <v>60.469000000000001</v>
      </c>
      <c r="D19" s="113">
        <v>69.706999999999994</v>
      </c>
      <c r="E19" s="134">
        <v>0.85041723599453434</v>
      </c>
      <c r="F19" s="122">
        <v>52</v>
      </c>
      <c r="G19" s="113">
        <v>43</v>
      </c>
      <c r="H19" s="113">
        <v>41</v>
      </c>
      <c r="I19" s="136">
        <v>0.78846153846153844</v>
      </c>
      <c r="J19" s="545">
        <f>0.97*1.096</f>
        <v>1.0631200000000001</v>
      </c>
      <c r="K19" s="546"/>
      <c r="L19" s="149">
        <f t="shared" ref="L19:L26" si="2">D19-B19</f>
        <v>-12.26100000000001</v>
      </c>
      <c r="M19" s="150">
        <f t="shared" ref="M19:M26" si="3">H19-F19</f>
        <v>-11</v>
      </c>
    </row>
    <row r="20" spans="1:13" ht="14.4" hidden="1" customHeight="1" outlineLevel="1" x14ac:dyDescent="0.3">
      <c r="A20" s="119" t="s">
        <v>171</v>
      </c>
      <c r="B20" s="122">
        <v>85.248000000000005</v>
      </c>
      <c r="C20" s="113">
        <v>69.84</v>
      </c>
      <c r="D20" s="113">
        <v>54.710999999999999</v>
      </c>
      <c r="E20" s="134">
        <v>0.64178631756756754</v>
      </c>
      <c r="F20" s="122">
        <v>33</v>
      </c>
      <c r="G20" s="113">
        <v>28</v>
      </c>
      <c r="H20" s="113">
        <v>33</v>
      </c>
      <c r="I20" s="136">
        <v>1</v>
      </c>
      <c r="J20" s="545">
        <f>0.97*1.047</f>
        <v>1.01559</v>
      </c>
      <c r="K20" s="546"/>
      <c r="L20" s="149">
        <f t="shared" si="2"/>
        <v>-30.537000000000006</v>
      </c>
      <c r="M20" s="150">
        <f t="shared" si="3"/>
        <v>0</v>
      </c>
    </row>
    <row r="21" spans="1:13" ht="14.4" hidden="1" customHeight="1" outlineLevel="1" x14ac:dyDescent="0.3">
      <c r="A21" s="119" t="s">
        <v>172</v>
      </c>
      <c r="B21" s="122">
        <v>5.8550000000000004</v>
      </c>
      <c r="C21" s="113">
        <v>6.9509999999999996</v>
      </c>
      <c r="D21" s="113">
        <v>9.1199999999999992</v>
      </c>
      <c r="E21" s="134">
        <v>1.557643040136635</v>
      </c>
      <c r="F21" s="122">
        <v>5</v>
      </c>
      <c r="G21" s="113">
        <v>4</v>
      </c>
      <c r="H21" s="113">
        <v>7</v>
      </c>
      <c r="I21" s="136">
        <v>1.4</v>
      </c>
      <c r="J21" s="545">
        <f>0.97*1.091</f>
        <v>1.05827</v>
      </c>
      <c r="K21" s="546"/>
      <c r="L21" s="149">
        <f t="shared" si="2"/>
        <v>3.2649999999999988</v>
      </c>
      <c r="M21" s="150">
        <f t="shared" si="3"/>
        <v>2</v>
      </c>
    </row>
    <row r="22" spans="1:13" ht="14.4" hidden="1" customHeight="1" outlineLevel="1" x14ac:dyDescent="0.3">
      <c r="A22" s="119" t="s">
        <v>173</v>
      </c>
      <c r="B22" s="122">
        <v>0</v>
      </c>
      <c r="C22" s="113">
        <v>0</v>
      </c>
      <c r="D22" s="113">
        <v>0</v>
      </c>
      <c r="E22" s="134" t="s">
        <v>534</v>
      </c>
      <c r="F22" s="122">
        <v>0</v>
      </c>
      <c r="G22" s="113">
        <v>0</v>
      </c>
      <c r="H22" s="113">
        <v>0</v>
      </c>
      <c r="I22" s="136" t="s">
        <v>534</v>
      </c>
      <c r="J22" s="545">
        <f>0.97*1</f>
        <v>0.97</v>
      </c>
      <c r="K22" s="546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174</v>
      </c>
      <c r="B23" s="122">
        <v>53.978999999999999</v>
      </c>
      <c r="C23" s="113">
        <v>50.186999999999998</v>
      </c>
      <c r="D23" s="113">
        <v>54.948</v>
      </c>
      <c r="E23" s="134">
        <v>1.0179514255543822</v>
      </c>
      <c r="F23" s="122">
        <v>33</v>
      </c>
      <c r="G23" s="113">
        <v>35</v>
      </c>
      <c r="H23" s="113">
        <v>38</v>
      </c>
      <c r="I23" s="136">
        <v>1.1515151515151516</v>
      </c>
      <c r="J23" s="545">
        <f>0.97*1.096</f>
        <v>1.0631200000000001</v>
      </c>
      <c r="K23" s="546"/>
      <c r="L23" s="149">
        <f t="shared" si="2"/>
        <v>0.96900000000000119</v>
      </c>
      <c r="M23" s="150">
        <f t="shared" si="3"/>
        <v>5</v>
      </c>
    </row>
    <row r="24" spans="1:13" ht="14.4" hidden="1" customHeight="1" outlineLevel="1" x14ac:dyDescent="0.3">
      <c r="A24" s="119" t="s">
        <v>175</v>
      </c>
      <c r="B24" s="122">
        <v>7.2770000000000001</v>
      </c>
      <c r="C24" s="113">
        <v>0</v>
      </c>
      <c r="D24" s="113">
        <v>0.497</v>
      </c>
      <c r="E24" s="134">
        <v>6.8297375292015933E-2</v>
      </c>
      <c r="F24" s="122">
        <v>2</v>
      </c>
      <c r="G24" s="113">
        <v>0</v>
      </c>
      <c r="H24" s="113">
        <v>1</v>
      </c>
      <c r="I24" s="136">
        <v>0.5</v>
      </c>
      <c r="J24" s="545">
        <f>0.97*0.989</f>
        <v>0.95933000000000002</v>
      </c>
      <c r="K24" s="546"/>
      <c r="L24" s="149">
        <f t="shared" si="2"/>
        <v>-6.78</v>
      </c>
      <c r="M24" s="150">
        <f t="shared" si="3"/>
        <v>-1</v>
      </c>
    </row>
    <row r="25" spans="1:13" ht="14.4" hidden="1" customHeight="1" outlineLevel="1" thickBot="1" x14ac:dyDescent="0.35">
      <c r="A25" s="247" t="s">
        <v>234</v>
      </c>
      <c r="B25" s="248">
        <v>0</v>
      </c>
      <c r="C25" s="249">
        <v>0</v>
      </c>
      <c r="D25" s="249">
        <v>0</v>
      </c>
      <c r="E25" s="250"/>
      <c r="F25" s="248">
        <v>0</v>
      </c>
      <c r="G25" s="249">
        <v>0</v>
      </c>
      <c r="H25" s="249">
        <v>0</v>
      </c>
      <c r="I25" s="252"/>
      <c r="J25" s="368"/>
      <c r="K25" s="369"/>
      <c r="L25" s="255">
        <f>D25-B25</f>
        <v>0</v>
      </c>
      <c r="M25" s="256">
        <f>H25-F25</f>
        <v>0</v>
      </c>
    </row>
    <row r="26" spans="1:13" ht="14.4" customHeight="1" collapsed="1" thickBot="1" x14ac:dyDescent="0.35">
      <c r="A26" s="151" t="s">
        <v>3</v>
      </c>
      <c r="B26" s="152">
        <f>SUM(B18:B25)</f>
        <v>580.11300000000017</v>
      </c>
      <c r="C26" s="153">
        <f>SUM(C18:C25)</f>
        <v>444.54700000000003</v>
      </c>
      <c r="D26" s="153">
        <f>SUM(D18:D25)</f>
        <v>470.755</v>
      </c>
      <c r="E26" s="154">
        <f>IF(OR(D26=0,B26=0),0,D26/B26)</f>
        <v>0.81148845138791903</v>
      </c>
      <c r="F26" s="152">
        <f>SUM(F18:F25)</f>
        <v>341</v>
      </c>
      <c r="G26" s="153">
        <f>SUM(G18:G25)</f>
        <v>287</v>
      </c>
      <c r="H26" s="153">
        <f>SUM(H18:H25)</f>
        <v>277</v>
      </c>
      <c r="I26" s="155">
        <f>IF(OR(H26=0,F26=0),0,H26/F26)</f>
        <v>0.81231671554252194</v>
      </c>
      <c r="J26" s="123"/>
      <c r="K26" s="123"/>
      <c r="L26" s="145">
        <f t="shared" si="2"/>
        <v>-109.35800000000017</v>
      </c>
      <c r="M26" s="156">
        <f t="shared" si="3"/>
        <v>-64</v>
      </c>
    </row>
    <row r="27" spans="1:13" ht="14.4" customHeight="1" x14ac:dyDescent="0.3">
      <c r="A27" s="157"/>
      <c r="B27" s="550" t="s">
        <v>232</v>
      </c>
      <c r="C27" s="561"/>
      <c r="D27" s="561"/>
      <c r="E27" s="561"/>
      <c r="F27" s="550" t="s">
        <v>233</v>
      </c>
      <c r="G27" s="561"/>
      <c r="H27" s="561"/>
      <c r="I27" s="561"/>
      <c r="J27" s="158"/>
      <c r="K27" s="158"/>
      <c r="L27" s="158"/>
      <c r="M27" s="159"/>
    </row>
    <row r="28" spans="1:13" ht="14.4" customHeight="1" thickBot="1" x14ac:dyDescent="0.35">
      <c r="A28" s="157"/>
      <c r="B28" s="366"/>
      <c r="C28" s="367"/>
      <c r="D28" s="367"/>
      <c r="E28" s="367"/>
      <c r="F28" s="366"/>
      <c r="G28" s="367"/>
      <c r="H28" s="367"/>
      <c r="I28" s="367"/>
      <c r="J28" s="158"/>
      <c r="K28" s="158"/>
      <c r="L28" s="158"/>
      <c r="M28" s="159"/>
    </row>
    <row r="29" spans="1:13" ht="14.4" customHeight="1" thickBot="1" x14ac:dyDescent="0.35">
      <c r="A29" s="551" t="s">
        <v>231</v>
      </c>
      <c r="B29" s="553" t="s">
        <v>71</v>
      </c>
      <c r="C29" s="554"/>
      <c r="D29" s="554"/>
      <c r="E29" s="555"/>
      <c r="F29" s="554" t="s">
        <v>315</v>
      </c>
      <c r="G29" s="554"/>
      <c r="H29" s="554"/>
      <c r="I29" s="555"/>
      <c r="J29" s="158"/>
      <c r="K29" s="158"/>
      <c r="L29" s="158"/>
      <c r="M29" s="159"/>
    </row>
    <row r="30" spans="1:13" ht="14.4" customHeight="1" thickBot="1" x14ac:dyDescent="0.35">
      <c r="A30" s="552"/>
      <c r="B30" s="160">
        <v>2012</v>
      </c>
      <c r="C30" s="161">
        <v>2013</v>
      </c>
      <c r="D30" s="161">
        <v>2014</v>
      </c>
      <c r="E30" s="162" t="s">
        <v>2</v>
      </c>
      <c r="F30" s="161">
        <v>2012</v>
      </c>
      <c r="G30" s="161">
        <v>2013</v>
      </c>
      <c r="H30" s="161">
        <v>2014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169</v>
      </c>
      <c r="B31" s="121">
        <v>0</v>
      </c>
      <c r="C31" s="114">
        <v>11.521000000000001</v>
      </c>
      <c r="D31" s="114">
        <v>37.847999999999999</v>
      </c>
      <c r="E31" s="131" t="s">
        <v>534</v>
      </c>
      <c r="F31" s="132">
        <v>0</v>
      </c>
      <c r="G31" s="114">
        <v>2</v>
      </c>
      <c r="H31" s="114">
        <v>2</v>
      </c>
      <c r="I31" s="133" t="s">
        <v>534</v>
      </c>
      <c r="J31" s="158"/>
      <c r="K31" s="158"/>
      <c r="L31" s="147">
        <f t="shared" ref="L31:L39" si="4">D31-B31</f>
        <v>37.847999999999999</v>
      </c>
      <c r="M31" s="148">
        <f t="shared" ref="M31:M39" si="5">H31-F31</f>
        <v>2</v>
      </c>
    </row>
    <row r="32" spans="1:13" ht="14.4" hidden="1" customHeight="1" outlineLevel="1" x14ac:dyDescent="0.3">
      <c r="A32" s="119" t="s">
        <v>170</v>
      </c>
      <c r="B32" s="122">
        <v>0</v>
      </c>
      <c r="C32" s="113">
        <v>0</v>
      </c>
      <c r="D32" s="113">
        <v>5.5529999999999999</v>
      </c>
      <c r="E32" s="134" t="s">
        <v>534</v>
      </c>
      <c r="F32" s="135">
        <v>0</v>
      </c>
      <c r="G32" s="113">
        <v>0</v>
      </c>
      <c r="H32" s="113">
        <v>1</v>
      </c>
      <c r="I32" s="136" t="s">
        <v>534</v>
      </c>
      <c r="J32" s="158"/>
      <c r="K32" s="158"/>
      <c r="L32" s="149">
        <f t="shared" si="4"/>
        <v>5.5529999999999999</v>
      </c>
      <c r="M32" s="150">
        <f t="shared" si="5"/>
        <v>1</v>
      </c>
    </row>
    <row r="33" spans="1:13" ht="14.4" hidden="1" customHeight="1" outlineLevel="1" x14ac:dyDescent="0.3">
      <c r="A33" s="119" t="s">
        <v>171</v>
      </c>
      <c r="B33" s="122">
        <v>0</v>
      </c>
      <c r="C33" s="113">
        <v>0</v>
      </c>
      <c r="D33" s="113">
        <v>0</v>
      </c>
      <c r="E33" s="134" t="s">
        <v>534</v>
      </c>
      <c r="F33" s="135">
        <v>0</v>
      </c>
      <c r="G33" s="113">
        <v>0</v>
      </c>
      <c r="H33" s="113">
        <v>0</v>
      </c>
      <c r="I33" s="136" t="s">
        <v>534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172</v>
      </c>
      <c r="B34" s="122">
        <v>0</v>
      </c>
      <c r="C34" s="113">
        <v>0</v>
      </c>
      <c r="D34" s="113">
        <v>0</v>
      </c>
      <c r="E34" s="134" t="s">
        <v>534</v>
      </c>
      <c r="F34" s="135">
        <v>0</v>
      </c>
      <c r="G34" s="113">
        <v>0</v>
      </c>
      <c r="H34" s="113">
        <v>0</v>
      </c>
      <c r="I34" s="136" t="s">
        <v>534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173</v>
      </c>
      <c r="B35" s="122">
        <v>0</v>
      </c>
      <c r="C35" s="113">
        <v>0</v>
      </c>
      <c r="D35" s="113">
        <v>0</v>
      </c>
      <c r="E35" s="134" t="s">
        <v>534</v>
      </c>
      <c r="F35" s="135">
        <v>0</v>
      </c>
      <c r="G35" s="113">
        <v>0</v>
      </c>
      <c r="H35" s="113">
        <v>0</v>
      </c>
      <c r="I35" s="136" t="s">
        <v>534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174</v>
      </c>
      <c r="B36" s="122">
        <v>0</v>
      </c>
      <c r="C36" s="113">
        <v>0</v>
      </c>
      <c r="D36" s="113">
        <v>5.48</v>
      </c>
      <c r="E36" s="134" t="s">
        <v>534</v>
      </c>
      <c r="F36" s="135">
        <v>0</v>
      </c>
      <c r="G36" s="113">
        <v>0</v>
      </c>
      <c r="H36" s="113">
        <v>1</v>
      </c>
      <c r="I36" s="136" t="s">
        <v>534</v>
      </c>
      <c r="J36" s="158"/>
      <c r="K36" s="158"/>
      <c r="L36" s="149">
        <f t="shared" si="4"/>
        <v>5.48</v>
      </c>
      <c r="M36" s="150">
        <f t="shared" si="5"/>
        <v>1</v>
      </c>
    </row>
    <row r="37" spans="1:13" ht="14.4" hidden="1" customHeight="1" outlineLevel="1" x14ac:dyDescent="0.3">
      <c r="A37" s="119" t="s">
        <v>175</v>
      </c>
      <c r="B37" s="122">
        <v>0</v>
      </c>
      <c r="C37" s="113">
        <v>0</v>
      </c>
      <c r="D37" s="113">
        <v>0</v>
      </c>
      <c r="E37" s="134" t="s">
        <v>534</v>
      </c>
      <c r="F37" s="135">
        <v>0</v>
      </c>
      <c r="G37" s="113">
        <v>0</v>
      </c>
      <c r="H37" s="113">
        <v>0</v>
      </c>
      <c r="I37" s="136" t="s">
        <v>534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7" t="s">
        <v>234</v>
      </c>
      <c r="B38" s="248">
        <v>0</v>
      </c>
      <c r="C38" s="249">
        <v>0</v>
      </c>
      <c r="D38" s="249">
        <v>0</v>
      </c>
      <c r="E38" s="250"/>
      <c r="F38" s="251">
        <v>0</v>
      </c>
      <c r="G38" s="249">
        <v>0</v>
      </c>
      <c r="H38" s="249">
        <v>0</v>
      </c>
      <c r="I38" s="252"/>
      <c r="J38" s="158"/>
      <c r="K38" s="158"/>
      <c r="L38" s="255">
        <f>D38-B38</f>
        <v>0</v>
      </c>
      <c r="M38" s="256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11.521000000000001</v>
      </c>
      <c r="D39" s="166">
        <f>SUM(D31:D38)</f>
        <v>48.881</v>
      </c>
      <c r="E39" s="167">
        <f>IF(OR(D39=0,B39=0),0,D39/B39)</f>
        <v>0</v>
      </c>
      <c r="F39" s="168">
        <f>SUM(F31:F38)</f>
        <v>0</v>
      </c>
      <c r="G39" s="166">
        <f>SUM(G31:G38)</f>
        <v>2</v>
      </c>
      <c r="H39" s="166">
        <f>SUM(H31:H38)</f>
        <v>4</v>
      </c>
      <c r="I39" s="169">
        <f>IF(OR(H39=0,F39=0),0,H39/F39)</f>
        <v>0</v>
      </c>
      <c r="J39" s="158"/>
      <c r="K39" s="158"/>
      <c r="L39" s="163">
        <f t="shared" si="4"/>
        <v>48.881</v>
      </c>
      <c r="M39" s="170">
        <f t="shared" si="5"/>
        <v>4</v>
      </c>
    </row>
    <row r="40" spans="1:13" ht="14.4" customHeight="1" x14ac:dyDescent="0.25">
      <c r="A40" s="370"/>
      <c r="B40" s="370"/>
      <c r="C40" s="370"/>
      <c r="D40" s="370"/>
      <c r="E40" s="371"/>
      <c r="F40" s="370"/>
      <c r="G40" s="370"/>
      <c r="H40" s="370"/>
      <c r="I40" s="372"/>
      <c r="J40" s="370"/>
      <c r="K40" s="370"/>
      <c r="L40" s="370"/>
      <c r="M40" s="370"/>
    </row>
    <row r="41" spans="1:13" ht="14.4" customHeight="1" x14ac:dyDescent="0.3">
      <c r="A41" s="265" t="s">
        <v>318</v>
      </c>
      <c r="B41" s="370"/>
      <c r="C41" s="370"/>
      <c r="D41" s="370"/>
      <c r="E41" s="371"/>
      <c r="F41" s="370"/>
      <c r="G41" s="370"/>
      <c r="H41" s="370"/>
      <c r="I41" s="372"/>
      <c r="J41" s="370"/>
      <c r="K41" s="370"/>
      <c r="L41" s="370"/>
      <c r="M41" s="370"/>
    </row>
    <row r="42" spans="1:13" ht="14.4" customHeight="1" x14ac:dyDescent="0.25">
      <c r="A42" s="452" t="s">
        <v>314</v>
      </c>
    </row>
    <row r="43" spans="1:13" ht="14.4" customHeight="1" x14ac:dyDescent="0.25">
      <c r="A43" s="453" t="s">
        <v>320</v>
      </c>
    </row>
    <row r="44" spans="1:13" ht="14.4" customHeight="1" x14ac:dyDescent="0.25">
      <c r="A44" s="452" t="s">
        <v>316</v>
      </c>
    </row>
    <row r="45" spans="1:13" ht="14.4" customHeight="1" x14ac:dyDescent="0.25">
      <c r="A45" s="453" t="s">
        <v>317</v>
      </c>
    </row>
    <row r="46" spans="1:13" ht="14.4" customHeight="1" x14ac:dyDescent="0.3">
      <c r="A46" s="246" t="s">
        <v>319</v>
      </c>
    </row>
  </sheetData>
  <mergeCells count="23">
    <mergeCell ref="J24:K24"/>
    <mergeCell ref="J19:K19"/>
    <mergeCell ref="J20:K20"/>
    <mergeCell ref="J21:K21"/>
    <mergeCell ref="J22:K22"/>
    <mergeCell ref="J23:K23"/>
    <mergeCell ref="A29:A30"/>
    <mergeCell ref="B29:E29"/>
    <mergeCell ref="F29:I29"/>
    <mergeCell ref="A16:A17"/>
    <mergeCell ref="B16:E16"/>
    <mergeCell ref="F16:I16"/>
    <mergeCell ref="B27:E27"/>
    <mergeCell ref="F27:I27"/>
    <mergeCell ref="J16:K16"/>
    <mergeCell ref="J17:K17"/>
    <mergeCell ref="J18:K18"/>
    <mergeCell ref="A1:M1"/>
    <mergeCell ref="A3:A4"/>
    <mergeCell ref="B3:E3"/>
    <mergeCell ref="F3:I3"/>
    <mergeCell ref="B14:E14"/>
    <mergeCell ref="F14:I14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9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488" t="s">
        <v>115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</row>
    <row r="2" spans="1:13" ht="14.4" customHeight="1" x14ac:dyDescent="0.3">
      <c r="A2" s="386" t="s">
        <v>321</v>
      </c>
      <c r="B2" s="205"/>
      <c r="C2" s="205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5"/>
      <c r="C3" s="375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5"/>
      <c r="C4" s="375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5"/>
      <c r="C5" s="375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5"/>
      <c r="C6" s="375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5"/>
      <c r="C7" s="375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5"/>
      <c r="C8" s="375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5"/>
      <c r="C9" s="375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5"/>
      <c r="C10" s="375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5"/>
      <c r="C11" s="375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5"/>
      <c r="C12" s="375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5"/>
      <c r="C13" s="375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5"/>
      <c r="C14" s="375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5"/>
      <c r="C15" s="375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5"/>
      <c r="C16" s="375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5"/>
      <c r="C17" s="375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5"/>
      <c r="C18" s="375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5"/>
      <c r="C19" s="375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5"/>
      <c r="C20" s="375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5"/>
      <c r="C21" s="375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5"/>
      <c r="C22" s="375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5"/>
      <c r="C23" s="375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5"/>
      <c r="C24" s="375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5"/>
      <c r="C25" s="375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5"/>
      <c r="C26" s="375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5"/>
      <c r="C27" s="375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5"/>
      <c r="C28" s="375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5"/>
      <c r="C29" s="375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5"/>
      <c r="C30" s="375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62" t="s">
        <v>83</v>
      </c>
      <c r="C31" s="563"/>
      <c r="D31" s="563"/>
      <c r="E31" s="564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6"/>
      <c r="H32" s="376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6">
        <v>538.53</v>
      </c>
      <c r="C33" s="206">
        <v>1502</v>
      </c>
      <c r="D33" s="84">
        <f>IF(C33="","",C33-B33)</f>
        <v>963.47</v>
      </c>
      <c r="E33" s="85">
        <f>IF(C33="","",C33/B33)</f>
        <v>2.7890739605964385</v>
      </c>
      <c r="F33" s="86">
        <v>979.76</v>
      </c>
      <c r="G33" s="376">
        <v>0</v>
      </c>
      <c r="H33" s="377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7">
        <v>1108.93</v>
      </c>
      <c r="C34" s="207">
        <v>2953</v>
      </c>
      <c r="D34" s="87">
        <f t="shared" ref="D34:D45" si="0">IF(C34="","",C34-B34)</f>
        <v>1844.07</v>
      </c>
      <c r="E34" s="88">
        <f t="shared" ref="E34:E45" si="1">IF(C34="","",C34/B34)</f>
        <v>2.6629273263416082</v>
      </c>
      <c r="F34" s="89">
        <v>1865.93</v>
      </c>
      <c r="G34" s="376">
        <v>1</v>
      </c>
      <c r="H34" s="377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7">
        <v>1659.52</v>
      </c>
      <c r="C35" s="207">
        <v>4665</v>
      </c>
      <c r="D35" s="87">
        <f t="shared" si="0"/>
        <v>3005.48</v>
      </c>
      <c r="E35" s="88">
        <f t="shared" si="1"/>
        <v>2.8110537986887776</v>
      </c>
      <c r="F35" s="89">
        <v>3024.39</v>
      </c>
      <c r="G35" s="378"/>
      <c r="H35" s="378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7">
        <v>2227.1999999999998</v>
      </c>
      <c r="C36" s="207">
        <v>6355</v>
      </c>
      <c r="D36" s="87">
        <f t="shared" si="0"/>
        <v>4127.8</v>
      </c>
      <c r="E36" s="88">
        <f t="shared" si="1"/>
        <v>2.8533584770114944</v>
      </c>
      <c r="F36" s="89">
        <v>4156.1099999999997</v>
      </c>
      <c r="G36" s="378"/>
      <c r="H36" s="378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7">
        <v>2772.21</v>
      </c>
      <c r="C37" s="207">
        <v>7867</v>
      </c>
      <c r="D37" s="87">
        <f t="shared" si="0"/>
        <v>5094.79</v>
      </c>
      <c r="E37" s="88">
        <f t="shared" si="1"/>
        <v>2.8378081025607726</v>
      </c>
      <c r="F37" s="89">
        <v>5119.2</v>
      </c>
      <c r="G37" s="378"/>
      <c r="H37" s="378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7"/>
      <c r="C38" s="207"/>
      <c r="D38" s="87" t="str">
        <f t="shared" si="0"/>
        <v/>
      </c>
      <c r="E38" s="88" t="str">
        <f t="shared" si="1"/>
        <v/>
      </c>
      <c r="F38" s="89"/>
      <c r="G38" s="378"/>
      <c r="H38" s="378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7"/>
      <c r="C39" s="207"/>
      <c r="D39" s="87" t="str">
        <f t="shared" si="0"/>
        <v/>
      </c>
      <c r="E39" s="88" t="str">
        <f t="shared" si="1"/>
        <v/>
      </c>
      <c r="F39" s="89"/>
      <c r="G39" s="378"/>
      <c r="H39" s="378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7"/>
      <c r="C40" s="207"/>
      <c r="D40" s="87" t="str">
        <f t="shared" si="0"/>
        <v/>
      </c>
      <c r="E40" s="88" t="str">
        <f t="shared" si="1"/>
        <v/>
      </c>
      <c r="F40" s="89"/>
      <c r="G40" s="378"/>
      <c r="H40" s="378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7"/>
      <c r="C41" s="207"/>
      <c r="D41" s="87" t="str">
        <f t="shared" si="0"/>
        <v/>
      </c>
      <c r="E41" s="88" t="str">
        <f t="shared" si="1"/>
        <v/>
      </c>
      <c r="F41" s="89"/>
      <c r="G41" s="378"/>
      <c r="H41" s="378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7"/>
      <c r="C42" s="207"/>
      <c r="D42" s="87" t="str">
        <f t="shared" si="0"/>
        <v/>
      </c>
      <c r="E42" s="88" t="str">
        <f t="shared" si="1"/>
        <v/>
      </c>
      <c r="F42" s="89"/>
      <c r="G42" s="378"/>
      <c r="H42" s="378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7"/>
      <c r="C43" s="207"/>
      <c r="D43" s="87" t="str">
        <f t="shared" si="0"/>
        <v/>
      </c>
      <c r="E43" s="88" t="str">
        <f t="shared" si="1"/>
        <v/>
      </c>
      <c r="F43" s="89"/>
      <c r="G43" s="378"/>
      <c r="H43" s="378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7"/>
      <c r="C44" s="207"/>
      <c r="D44" s="87" t="str">
        <f t="shared" si="0"/>
        <v/>
      </c>
      <c r="E44" s="88" t="str">
        <f t="shared" si="1"/>
        <v/>
      </c>
      <c r="F44" s="89"/>
      <c r="G44" s="378"/>
      <c r="H44" s="378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8"/>
      <c r="C45" s="208"/>
      <c r="D45" s="90" t="str">
        <f t="shared" si="0"/>
        <v/>
      </c>
      <c r="E45" s="91" t="str">
        <f t="shared" si="1"/>
        <v/>
      </c>
      <c r="F45" s="92"/>
      <c r="G45" s="378"/>
      <c r="H45" s="378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236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20" customWidth="1"/>
    <col min="3" max="3" width="5.88671875" style="220" customWidth="1"/>
    <col min="4" max="4" width="7.6640625" style="220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20" customWidth="1"/>
    <col min="20" max="20" width="9.6640625" style="220" customWidth="1"/>
    <col min="21" max="21" width="7.6640625" style="220" bestFit="1" customWidth="1"/>
    <col min="22" max="22" width="7.109375" style="100" bestFit="1" customWidth="1"/>
    <col min="23" max="23" width="17.21875" style="98" bestFit="1" customWidth="1"/>
    <col min="24" max="16384" width="8.88671875" style="93"/>
  </cols>
  <sheetData>
    <row r="1" spans="1:23" s="324" customFormat="1" ht="18.600000000000001" customHeight="1" thickBot="1" x14ac:dyDescent="0.4">
      <c r="A1" s="521" t="s">
        <v>4933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9"/>
      <c r="W1" s="459"/>
    </row>
    <row r="2" spans="1:23" ht="14.4" customHeight="1" thickBot="1" x14ac:dyDescent="0.35">
      <c r="A2" s="386" t="s">
        <v>321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79"/>
      <c r="Q2" s="379"/>
      <c r="R2" s="379"/>
      <c r="S2" s="380"/>
      <c r="T2" s="380"/>
      <c r="U2" s="380"/>
      <c r="V2" s="379"/>
      <c r="W2" s="381"/>
    </row>
    <row r="3" spans="1:23" s="94" customFormat="1" ht="14.4" customHeight="1" x14ac:dyDescent="0.3">
      <c r="A3" s="571" t="s">
        <v>75</v>
      </c>
      <c r="B3" s="572">
        <v>2012</v>
      </c>
      <c r="C3" s="573"/>
      <c r="D3" s="574"/>
      <c r="E3" s="572">
        <v>2013</v>
      </c>
      <c r="F3" s="573"/>
      <c r="G3" s="574"/>
      <c r="H3" s="572">
        <v>2014</v>
      </c>
      <c r="I3" s="573"/>
      <c r="J3" s="574"/>
      <c r="K3" s="575" t="s">
        <v>76</v>
      </c>
      <c r="L3" s="567" t="s">
        <v>77</v>
      </c>
      <c r="M3" s="567" t="s">
        <v>78</v>
      </c>
      <c r="N3" s="567" t="s">
        <v>79</v>
      </c>
      <c r="O3" s="273" t="s">
        <v>80</v>
      </c>
      <c r="P3" s="568" t="s">
        <v>81</v>
      </c>
      <c r="Q3" s="569" t="s">
        <v>82</v>
      </c>
      <c r="R3" s="570"/>
      <c r="S3" s="565" t="s">
        <v>83</v>
      </c>
      <c r="T3" s="566"/>
      <c r="U3" s="566"/>
      <c r="V3" s="566"/>
      <c r="W3" s="221" t="s">
        <v>83</v>
      </c>
    </row>
    <row r="4" spans="1:23" s="95" customFormat="1" ht="14.4" customHeight="1" thickBot="1" x14ac:dyDescent="0.35">
      <c r="A4" s="784"/>
      <c r="B4" s="785" t="s">
        <v>84</v>
      </c>
      <c r="C4" s="786" t="s">
        <v>72</v>
      </c>
      <c r="D4" s="787" t="s">
        <v>85</v>
      </c>
      <c r="E4" s="785" t="s">
        <v>84</v>
      </c>
      <c r="F4" s="786" t="s">
        <v>72</v>
      </c>
      <c r="G4" s="787" t="s">
        <v>85</v>
      </c>
      <c r="H4" s="785" t="s">
        <v>84</v>
      </c>
      <c r="I4" s="786" t="s">
        <v>72</v>
      </c>
      <c r="J4" s="787" t="s">
        <v>85</v>
      </c>
      <c r="K4" s="788"/>
      <c r="L4" s="789"/>
      <c r="M4" s="789"/>
      <c r="N4" s="789"/>
      <c r="O4" s="790"/>
      <c r="P4" s="791"/>
      <c r="Q4" s="792" t="s">
        <v>73</v>
      </c>
      <c r="R4" s="793" t="s">
        <v>72</v>
      </c>
      <c r="S4" s="794" t="s">
        <v>86</v>
      </c>
      <c r="T4" s="795" t="s">
        <v>87</v>
      </c>
      <c r="U4" s="795" t="s">
        <v>88</v>
      </c>
      <c r="V4" s="796" t="s">
        <v>2</v>
      </c>
      <c r="W4" s="797" t="s">
        <v>89</v>
      </c>
    </row>
    <row r="5" spans="1:23" ht="14.4" customHeight="1" x14ac:dyDescent="0.3">
      <c r="A5" s="826" t="s">
        <v>4468</v>
      </c>
      <c r="B5" s="404"/>
      <c r="C5" s="798"/>
      <c r="D5" s="799"/>
      <c r="E5" s="800">
        <v>1</v>
      </c>
      <c r="F5" s="801">
        <v>11.32</v>
      </c>
      <c r="G5" s="802">
        <v>64</v>
      </c>
      <c r="H5" s="803"/>
      <c r="I5" s="804"/>
      <c r="J5" s="805"/>
      <c r="K5" s="806">
        <v>8.6300000000000008</v>
      </c>
      <c r="L5" s="803">
        <v>6</v>
      </c>
      <c r="M5" s="803">
        <v>56</v>
      </c>
      <c r="N5" s="807">
        <v>18.63</v>
      </c>
      <c r="O5" s="803" t="s">
        <v>4469</v>
      </c>
      <c r="P5" s="808" t="s">
        <v>4470</v>
      </c>
      <c r="Q5" s="809">
        <f>H5-B5</f>
        <v>0</v>
      </c>
      <c r="R5" s="809">
        <f>I5-C5</f>
        <v>0</v>
      </c>
      <c r="S5" s="404" t="str">
        <f>IF(H5=0,"",H5*N5)</f>
        <v/>
      </c>
      <c r="T5" s="404" t="str">
        <f>IF(H5=0,"",H5*J5)</f>
        <v/>
      </c>
      <c r="U5" s="404" t="str">
        <f>IF(H5=0,"",T5-S5)</f>
        <v/>
      </c>
      <c r="V5" s="810" t="str">
        <f>IF(H5=0,"",T5/S5)</f>
        <v/>
      </c>
      <c r="W5" s="811"/>
    </row>
    <row r="6" spans="1:23" ht="14.4" customHeight="1" x14ac:dyDescent="0.3">
      <c r="A6" s="827" t="s">
        <v>4471</v>
      </c>
      <c r="B6" s="777"/>
      <c r="C6" s="778"/>
      <c r="D6" s="779"/>
      <c r="E6" s="782"/>
      <c r="F6" s="762"/>
      <c r="G6" s="763"/>
      <c r="H6" s="758">
        <v>1</v>
      </c>
      <c r="I6" s="759">
        <v>23.62</v>
      </c>
      <c r="J6" s="768">
        <v>70</v>
      </c>
      <c r="K6" s="764">
        <v>23.62</v>
      </c>
      <c r="L6" s="761">
        <v>11</v>
      </c>
      <c r="M6" s="761">
        <v>99</v>
      </c>
      <c r="N6" s="765">
        <v>32.9</v>
      </c>
      <c r="O6" s="761" t="s">
        <v>4469</v>
      </c>
      <c r="P6" s="780" t="s">
        <v>4472</v>
      </c>
      <c r="Q6" s="766">
        <f t="shared" ref="Q6:R69" si="0">H6-B6</f>
        <v>1</v>
      </c>
      <c r="R6" s="766">
        <f t="shared" si="0"/>
        <v>23.62</v>
      </c>
      <c r="S6" s="777">
        <f t="shared" ref="S6:S69" si="1">IF(H6=0,"",H6*N6)</f>
        <v>32.9</v>
      </c>
      <c r="T6" s="777">
        <f t="shared" ref="T6:T69" si="2">IF(H6=0,"",H6*J6)</f>
        <v>70</v>
      </c>
      <c r="U6" s="777">
        <f t="shared" ref="U6:U69" si="3">IF(H6=0,"",T6-S6)</f>
        <v>37.1</v>
      </c>
      <c r="V6" s="781">
        <f t="shared" ref="V6:V69" si="4">IF(H6=0,"",T6/S6)</f>
        <v>2.1276595744680851</v>
      </c>
      <c r="W6" s="767">
        <v>37</v>
      </c>
    </row>
    <row r="7" spans="1:23" ht="14.4" customHeight="1" x14ac:dyDescent="0.3">
      <c r="A7" s="827" t="s">
        <v>4473</v>
      </c>
      <c r="B7" s="777">
        <v>1</v>
      </c>
      <c r="C7" s="778">
        <v>13.53</v>
      </c>
      <c r="D7" s="779">
        <v>39</v>
      </c>
      <c r="E7" s="758">
        <v>1</v>
      </c>
      <c r="F7" s="759">
        <v>13.07</v>
      </c>
      <c r="G7" s="760">
        <v>46</v>
      </c>
      <c r="H7" s="761"/>
      <c r="I7" s="762"/>
      <c r="J7" s="763"/>
      <c r="K7" s="764">
        <v>13.53</v>
      </c>
      <c r="L7" s="761">
        <v>8</v>
      </c>
      <c r="M7" s="761">
        <v>70</v>
      </c>
      <c r="N7" s="765">
        <v>23.48</v>
      </c>
      <c r="O7" s="761" t="s">
        <v>4469</v>
      </c>
      <c r="P7" s="780" t="s">
        <v>4474</v>
      </c>
      <c r="Q7" s="766">
        <f t="shared" si="0"/>
        <v>-1</v>
      </c>
      <c r="R7" s="766">
        <f t="shared" si="0"/>
        <v>-13.53</v>
      </c>
      <c r="S7" s="777" t="str">
        <f t="shared" si="1"/>
        <v/>
      </c>
      <c r="T7" s="777" t="str">
        <f t="shared" si="2"/>
        <v/>
      </c>
      <c r="U7" s="777" t="str">
        <f t="shared" si="3"/>
        <v/>
      </c>
      <c r="V7" s="781" t="str">
        <f t="shared" si="4"/>
        <v/>
      </c>
      <c r="W7" s="767"/>
    </row>
    <row r="8" spans="1:23" ht="14.4" customHeight="1" x14ac:dyDescent="0.3">
      <c r="A8" s="827" t="s">
        <v>4475</v>
      </c>
      <c r="B8" s="769">
        <v>3</v>
      </c>
      <c r="C8" s="770">
        <v>11.07</v>
      </c>
      <c r="D8" s="771">
        <v>28.7</v>
      </c>
      <c r="E8" s="782"/>
      <c r="F8" s="762"/>
      <c r="G8" s="763"/>
      <c r="H8" s="761">
        <v>1</v>
      </c>
      <c r="I8" s="762">
        <v>3.36</v>
      </c>
      <c r="J8" s="768">
        <v>25</v>
      </c>
      <c r="K8" s="764">
        <v>3.36</v>
      </c>
      <c r="L8" s="761">
        <v>4</v>
      </c>
      <c r="M8" s="761">
        <v>33</v>
      </c>
      <c r="N8" s="765">
        <v>10.87</v>
      </c>
      <c r="O8" s="761" t="s">
        <v>4469</v>
      </c>
      <c r="P8" s="780" t="s">
        <v>4476</v>
      </c>
      <c r="Q8" s="766">
        <f t="shared" si="0"/>
        <v>-2</v>
      </c>
      <c r="R8" s="766">
        <f t="shared" si="0"/>
        <v>-7.7100000000000009</v>
      </c>
      <c r="S8" s="777">
        <f t="shared" si="1"/>
        <v>10.87</v>
      </c>
      <c r="T8" s="777">
        <f t="shared" si="2"/>
        <v>25</v>
      </c>
      <c r="U8" s="777">
        <f t="shared" si="3"/>
        <v>14.13</v>
      </c>
      <c r="V8" s="781">
        <f t="shared" si="4"/>
        <v>2.2999080036798532</v>
      </c>
      <c r="W8" s="767">
        <v>14</v>
      </c>
    </row>
    <row r="9" spans="1:23" ht="14.4" customHeight="1" x14ac:dyDescent="0.3">
      <c r="A9" s="828" t="s">
        <v>4477</v>
      </c>
      <c r="B9" s="812">
        <v>1</v>
      </c>
      <c r="C9" s="813">
        <v>8.1199999999999992</v>
      </c>
      <c r="D9" s="772">
        <v>63</v>
      </c>
      <c r="E9" s="814"/>
      <c r="F9" s="815"/>
      <c r="G9" s="773"/>
      <c r="H9" s="816">
        <v>1</v>
      </c>
      <c r="I9" s="815">
        <v>6.77</v>
      </c>
      <c r="J9" s="774">
        <v>55</v>
      </c>
      <c r="K9" s="817">
        <v>4.24</v>
      </c>
      <c r="L9" s="816">
        <v>4</v>
      </c>
      <c r="M9" s="816">
        <v>40</v>
      </c>
      <c r="N9" s="818">
        <v>13.44</v>
      </c>
      <c r="O9" s="816" t="s">
        <v>4469</v>
      </c>
      <c r="P9" s="819" t="s">
        <v>4478</v>
      </c>
      <c r="Q9" s="820">
        <f t="shared" si="0"/>
        <v>0</v>
      </c>
      <c r="R9" s="820">
        <f t="shared" si="0"/>
        <v>-1.3499999999999996</v>
      </c>
      <c r="S9" s="821">
        <f t="shared" si="1"/>
        <v>13.44</v>
      </c>
      <c r="T9" s="821">
        <f t="shared" si="2"/>
        <v>55</v>
      </c>
      <c r="U9" s="821">
        <f t="shared" si="3"/>
        <v>41.56</v>
      </c>
      <c r="V9" s="822">
        <f t="shared" si="4"/>
        <v>4.0922619047619051</v>
      </c>
      <c r="W9" s="775">
        <v>42</v>
      </c>
    </row>
    <row r="10" spans="1:23" ht="14.4" customHeight="1" x14ac:dyDescent="0.3">
      <c r="A10" s="827" t="s">
        <v>4479</v>
      </c>
      <c r="B10" s="777">
        <v>1</v>
      </c>
      <c r="C10" s="778">
        <v>5.15</v>
      </c>
      <c r="D10" s="779">
        <v>32</v>
      </c>
      <c r="E10" s="782"/>
      <c r="F10" s="762"/>
      <c r="G10" s="763"/>
      <c r="H10" s="758">
        <v>2</v>
      </c>
      <c r="I10" s="759">
        <v>8.7799999999999994</v>
      </c>
      <c r="J10" s="768">
        <v>34.5</v>
      </c>
      <c r="K10" s="764">
        <v>2.04</v>
      </c>
      <c r="L10" s="761">
        <v>2</v>
      </c>
      <c r="M10" s="761">
        <v>22</v>
      </c>
      <c r="N10" s="765">
        <v>7.41</v>
      </c>
      <c r="O10" s="761" t="s">
        <v>4469</v>
      </c>
      <c r="P10" s="780" t="s">
        <v>4480</v>
      </c>
      <c r="Q10" s="766">
        <f t="shared" si="0"/>
        <v>1</v>
      </c>
      <c r="R10" s="766">
        <f t="shared" si="0"/>
        <v>3.629999999999999</v>
      </c>
      <c r="S10" s="777">
        <f t="shared" si="1"/>
        <v>14.82</v>
      </c>
      <c r="T10" s="777">
        <f t="shared" si="2"/>
        <v>69</v>
      </c>
      <c r="U10" s="777">
        <f t="shared" si="3"/>
        <v>54.18</v>
      </c>
      <c r="V10" s="781">
        <f t="shared" si="4"/>
        <v>4.6558704453441297</v>
      </c>
      <c r="W10" s="767">
        <v>54</v>
      </c>
    </row>
    <row r="11" spans="1:23" ht="14.4" customHeight="1" x14ac:dyDescent="0.3">
      <c r="A11" s="827" t="s">
        <v>4481</v>
      </c>
      <c r="B11" s="777"/>
      <c r="C11" s="778"/>
      <c r="D11" s="779"/>
      <c r="E11" s="758">
        <v>1</v>
      </c>
      <c r="F11" s="759">
        <v>3.78</v>
      </c>
      <c r="G11" s="760">
        <v>46</v>
      </c>
      <c r="H11" s="761"/>
      <c r="I11" s="762"/>
      <c r="J11" s="763"/>
      <c r="K11" s="764">
        <v>3.13</v>
      </c>
      <c r="L11" s="761">
        <v>7</v>
      </c>
      <c r="M11" s="761">
        <v>67</v>
      </c>
      <c r="N11" s="765">
        <v>22.36</v>
      </c>
      <c r="O11" s="761" t="s">
        <v>4469</v>
      </c>
      <c r="P11" s="780" t="s">
        <v>4482</v>
      </c>
      <c r="Q11" s="766">
        <f t="shared" si="0"/>
        <v>0</v>
      </c>
      <c r="R11" s="766">
        <f t="shared" si="0"/>
        <v>0</v>
      </c>
      <c r="S11" s="777" t="str">
        <f t="shared" si="1"/>
        <v/>
      </c>
      <c r="T11" s="777" t="str">
        <f t="shared" si="2"/>
        <v/>
      </c>
      <c r="U11" s="777" t="str">
        <f t="shared" si="3"/>
        <v/>
      </c>
      <c r="V11" s="781" t="str">
        <f t="shared" si="4"/>
        <v/>
      </c>
      <c r="W11" s="767"/>
    </row>
    <row r="12" spans="1:23" ht="14.4" customHeight="1" x14ac:dyDescent="0.3">
      <c r="A12" s="827" t="s">
        <v>4483</v>
      </c>
      <c r="B12" s="777"/>
      <c r="C12" s="778"/>
      <c r="D12" s="779"/>
      <c r="E12" s="758">
        <v>1</v>
      </c>
      <c r="F12" s="759">
        <v>1.03</v>
      </c>
      <c r="G12" s="760">
        <v>17</v>
      </c>
      <c r="H12" s="761"/>
      <c r="I12" s="762"/>
      <c r="J12" s="763"/>
      <c r="K12" s="764">
        <v>0.78</v>
      </c>
      <c r="L12" s="761">
        <v>3</v>
      </c>
      <c r="M12" s="761">
        <v>26</v>
      </c>
      <c r="N12" s="765">
        <v>8.7100000000000009</v>
      </c>
      <c r="O12" s="761" t="s">
        <v>4469</v>
      </c>
      <c r="P12" s="780" t="s">
        <v>4484</v>
      </c>
      <c r="Q12" s="766">
        <f t="shared" si="0"/>
        <v>0</v>
      </c>
      <c r="R12" s="766">
        <f t="shared" si="0"/>
        <v>0</v>
      </c>
      <c r="S12" s="777" t="str">
        <f t="shared" si="1"/>
        <v/>
      </c>
      <c r="T12" s="777" t="str">
        <f t="shared" si="2"/>
        <v/>
      </c>
      <c r="U12" s="777" t="str">
        <f t="shared" si="3"/>
        <v/>
      </c>
      <c r="V12" s="781" t="str">
        <f t="shared" si="4"/>
        <v/>
      </c>
      <c r="W12" s="767"/>
    </row>
    <row r="13" spans="1:23" ht="14.4" customHeight="1" x14ac:dyDescent="0.3">
      <c r="A13" s="827" t="s">
        <v>4485</v>
      </c>
      <c r="B13" s="769"/>
      <c r="C13" s="770"/>
      <c r="D13" s="771"/>
      <c r="E13" s="782">
        <v>1</v>
      </c>
      <c r="F13" s="762">
        <v>0.61</v>
      </c>
      <c r="G13" s="763">
        <v>20</v>
      </c>
      <c r="H13" s="761">
        <v>1</v>
      </c>
      <c r="I13" s="762">
        <v>0.64</v>
      </c>
      <c r="J13" s="768">
        <v>22</v>
      </c>
      <c r="K13" s="764">
        <v>0.59</v>
      </c>
      <c r="L13" s="761">
        <v>2</v>
      </c>
      <c r="M13" s="761">
        <v>21</v>
      </c>
      <c r="N13" s="765">
        <v>7.11</v>
      </c>
      <c r="O13" s="761" t="s">
        <v>4469</v>
      </c>
      <c r="P13" s="780" t="s">
        <v>4486</v>
      </c>
      <c r="Q13" s="766">
        <f t="shared" si="0"/>
        <v>1</v>
      </c>
      <c r="R13" s="766">
        <f t="shared" si="0"/>
        <v>0.64</v>
      </c>
      <c r="S13" s="777">
        <f t="shared" si="1"/>
        <v>7.11</v>
      </c>
      <c r="T13" s="777">
        <f t="shared" si="2"/>
        <v>22</v>
      </c>
      <c r="U13" s="777">
        <f t="shared" si="3"/>
        <v>14.89</v>
      </c>
      <c r="V13" s="781">
        <f t="shared" si="4"/>
        <v>3.0942334739803092</v>
      </c>
      <c r="W13" s="767">
        <v>15</v>
      </c>
    </row>
    <row r="14" spans="1:23" ht="14.4" customHeight="1" x14ac:dyDescent="0.3">
      <c r="A14" s="828" t="s">
        <v>4487</v>
      </c>
      <c r="B14" s="812">
        <v>1</v>
      </c>
      <c r="C14" s="813">
        <v>0.86</v>
      </c>
      <c r="D14" s="772">
        <v>31</v>
      </c>
      <c r="E14" s="814"/>
      <c r="F14" s="815"/>
      <c r="G14" s="773"/>
      <c r="H14" s="816">
        <v>2</v>
      </c>
      <c r="I14" s="815">
        <v>1.81</v>
      </c>
      <c r="J14" s="774">
        <v>27.5</v>
      </c>
      <c r="K14" s="817">
        <v>0.72</v>
      </c>
      <c r="L14" s="816">
        <v>3</v>
      </c>
      <c r="M14" s="816">
        <v>28</v>
      </c>
      <c r="N14" s="818">
        <v>9.18</v>
      </c>
      <c r="O14" s="816" t="s">
        <v>4469</v>
      </c>
      <c r="P14" s="819" t="s">
        <v>4488</v>
      </c>
      <c r="Q14" s="820">
        <f t="shared" si="0"/>
        <v>1</v>
      </c>
      <c r="R14" s="820">
        <f t="shared" si="0"/>
        <v>0.95000000000000007</v>
      </c>
      <c r="S14" s="821">
        <f t="shared" si="1"/>
        <v>18.36</v>
      </c>
      <c r="T14" s="821">
        <f t="shared" si="2"/>
        <v>55</v>
      </c>
      <c r="U14" s="821">
        <f t="shared" si="3"/>
        <v>36.64</v>
      </c>
      <c r="V14" s="822">
        <f t="shared" si="4"/>
        <v>2.9956427015250546</v>
      </c>
      <c r="W14" s="775">
        <v>37</v>
      </c>
    </row>
    <row r="15" spans="1:23" ht="14.4" customHeight="1" x14ac:dyDescent="0.3">
      <c r="A15" s="828" t="s">
        <v>4489</v>
      </c>
      <c r="B15" s="812">
        <v>3</v>
      </c>
      <c r="C15" s="813">
        <v>3.4</v>
      </c>
      <c r="D15" s="772">
        <v>21</v>
      </c>
      <c r="E15" s="814"/>
      <c r="F15" s="815"/>
      <c r="G15" s="773"/>
      <c r="H15" s="816"/>
      <c r="I15" s="815"/>
      <c r="J15" s="773"/>
      <c r="K15" s="817">
        <v>1.1299999999999999</v>
      </c>
      <c r="L15" s="816">
        <v>5</v>
      </c>
      <c r="M15" s="816">
        <v>41</v>
      </c>
      <c r="N15" s="818">
        <v>13.51</v>
      </c>
      <c r="O15" s="816" t="s">
        <v>4469</v>
      </c>
      <c r="P15" s="819" t="s">
        <v>4490</v>
      </c>
      <c r="Q15" s="820">
        <f t="shared" si="0"/>
        <v>-3</v>
      </c>
      <c r="R15" s="820">
        <f t="shared" si="0"/>
        <v>-3.4</v>
      </c>
      <c r="S15" s="821" t="str">
        <f t="shared" si="1"/>
        <v/>
      </c>
      <c r="T15" s="821" t="str">
        <f t="shared" si="2"/>
        <v/>
      </c>
      <c r="U15" s="821" t="str">
        <f t="shared" si="3"/>
        <v/>
      </c>
      <c r="V15" s="822" t="str">
        <f t="shared" si="4"/>
        <v/>
      </c>
      <c r="W15" s="775"/>
    </row>
    <row r="16" spans="1:23" ht="14.4" customHeight="1" x14ac:dyDescent="0.3">
      <c r="A16" s="827" t="s">
        <v>4491</v>
      </c>
      <c r="B16" s="769">
        <v>3</v>
      </c>
      <c r="C16" s="770">
        <v>4.0199999999999996</v>
      </c>
      <c r="D16" s="771">
        <v>29.3</v>
      </c>
      <c r="E16" s="782">
        <v>2</v>
      </c>
      <c r="F16" s="762">
        <v>2.65</v>
      </c>
      <c r="G16" s="763">
        <v>28.5</v>
      </c>
      <c r="H16" s="761">
        <v>2</v>
      </c>
      <c r="I16" s="762">
        <v>2.64</v>
      </c>
      <c r="J16" s="768">
        <v>30</v>
      </c>
      <c r="K16" s="764">
        <v>1.04</v>
      </c>
      <c r="L16" s="761">
        <v>3</v>
      </c>
      <c r="M16" s="761">
        <v>26</v>
      </c>
      <c r="N16" s="765">
        <v>8.6999999999999993</v>
      </c>
      <c r="O16" s="761" t="s">
        <v>4469</v>
      </c>
      <c r="P16" s="780" t="s">
        <v>4492</v>
      </c>
      <c r="Q16" s="766">
        <f t="shared" si="0"/>
        <v>-1</v>
      </c>
      <c r="R16" s="766">
        <f t="shared" si="0"/>
        <v>-1.3799999999999994</v>
      </c>
      <c r="S16" s="777">
        <f t="shared" si="1"/>
        <v>17.399999999999999</v>
      </c>
      <c r="T16" s="777">
        <f t="shared" si="2"/>
        <v>60</v>
      </c>
      <c r="U16" s="777">
        <f t="shared" si="3"/>
        <v>42.6</v>
      </c>
      <c r="V16" s="781">
        <f t="shared" si="4"/>
        <v>3.4482758620689657</v>
      </c>
      <c r="W16" s="767">
        <v>43</v>
      </c>
    </row>
    <row r="17" spans="1:23" ht="14.4" customHeight="1" x14ac:dyDescent="0.3">
      <c r="A17" s="828" t="s">
        <v>4493</v>
      </c>
      <c r="B17" s="812">
        <v>4</v>
      </c>
      <c r="C17" s="813">
        <v>6.81</v>
      </c>
      <c r="D17" s="772">
        <v>37.799999999999997</v>
      </c>
      <c r="E17" s="814">
        <v>1</v>
      </c>
      <c r="F17" s="815">
        <v>2.08</v>
      </c>
      <c r="G17" s="773">
        <v>45</v>
      </c>
      <c r="H17" s="816"/>
      <c r="I17" s="815"/>
      <c r="J17" s="773"/>
      <c r="K17" s="817">
        <v>1.35</v>
      </c>
      <c r="L17" s="816">
        <v>4</v>
      </c>
      <c r="M17" s="816">
        <v>34</v>
      </c>
      <c r="N17" s="818">
        <v>11.23</v>
      </c>
      <c r="O17" s="816" t="s">
        <v>4469</v>
      </c>
      <c r="P17" s="819" t="s">
        <v>4494</v>
      </c>
      <c r="Q17" s="820">
        <f t="shared" si="0"/>
        <v>-4</v>
      </c>
      <c r="R17" s="820">
        <f t="shared" si="0"/>
        <v>-6.81</v>
      </c>
      <c r="S17" s="821" t="str">
        <f t="shared" si="1"/>
        <v/>
      </c>
      <c r="T17" s="821" t="str">
        <f t="shared" si="2"/>
        <v/>
      </c>
      <c r="U17" s="821" t="str">
        <f t="shared" si="3"/>
        <v/>
      </c>
      <c r="V17" s="822" t="str">
        <f t="shared" si="4"/>
        <v/>
      </c>
      <c r="W17" s="775"/>
    </row>
    <row r="18" spans="1:23" ht="14.4" customHeight="1" x14ac:dyDescent="0.3">
      <c r="A18" s="828" t="s">
        <v>4495</v>
      </c>
      <c r="B18" s="812"/>
      <c r="C18" s="813"/>
      <c r="D18" s="772"/>
      <c r="E18" s="814"/>
      <c r="F18" s="815"/>
      <c r="G18" s="773"/>
      <c r="H18" s="816">
        <v>1</v>
      </c>
      <c r="I18" s="815">
        <v>2.39</v>
      </c>
      <c r="J18" s="774">
        <v>28</v>
      </c>
      <c r="K18" s="817">
        <v>2.39</v>
      </c>
      <c r="L18" s="816">
        <v>5</v>
      </c>
      <c r="M18" s="816">
        <v>48</v>
      </c>
      <c r="N18" s="818">
        <v>16.010000000000002</v>
      </c>
      <c r="O18" s="816" t="s">
        <v>4469</v>
      </c>
      <c r="P18" s="819" t="s">
        <v>4496</v>
      </c>
      <c r="Q18" s="820">
        <f t="shared" si="0"/>
        <v>1</v>
      </c>
      <c r="R18" s="820">
        <f t="shared" si="0"/>
        <v>2.39</v>
      </c>
      <c r="S18" s="821">
        <f t="shared" si="1"/>
        <v>16.010000000000002</v>
      </c>
      <c r="T18" s="821">
        <f t="shared" si="2"/>
        <v>28</v>
      </c>
      <c r="U18" s="821">
        <f t="shared" si="3"/>
        <v>11.989999999999998</v>
      </c>
      <c r="V18" s="822">
        <f t="shared" si="4"/>
        <v>1.7489069331667706</v>
      </c>
      <c r="W18" s="775">
        <v>12</v>
      </c>
    </row>
    <row r="19" spans="1:23" ht="14.4" customHeight="1" x14ac:dyDescent="0.3">
      <c r="A19" s="827" t="s">
        <v>4497</v>
      </c>
      <c r="B19" s="769">
        <v>17</v>
      </c>
      <c r="C19" s="770">
        <v>15.88</v>
      </c>
      <c r="D19" s="771">
        <v>27.9</v>
      </c>
      <c r="E19" s="782">
        <v>10</v>
      </c>
      <c r="F19" s="762">
        <v>10.5</v>
      </c>
      <c r="G19" s="763">
        <v>31.2</v>
      </c>
      <c r="H19" s="761">
        <v>6</v>
      </c>
      <c r="I19" s="762">
        <v>5.17</v>
      </c>
      <c r="J19" s="768">
        <v>29.3</v>
      </c>
      <c r="K19" s="764">
        <v>0.74</v>
      </c>
      <c r="L19" s="761">
        <v>3</v>
      </c>
      <c r="M19" s="761">
        <v>27</v>
      </c>
      <c r="N19" s="765">
        <v>8.86</v>
      </c>
      <c r="O19" s="761" t="s">
        <v>4469</v>
      </c>
      <c r="P19" s="780" t="s">
        <v>4498</v>
      </c>
      <c r="Q19" s="766">
        <f t="shared" si="0"/>
        <v>-11</v>
      </c>
      <c r="R19" s="766">
        <f t="shared" si="0"/>
        <v>-10.71</v>
      </c>
      <c r="S19" s="777">
        <f t="shared" si="1"/>
        <v>53.16</v>
      </c>
      <c r="T19" s="777">
        <f t="shared" si="2"/>
        <v>175.8</v>
      </c>
      <c r="U19" s="777">
        <f t="shared" si="3"/>
        <v>122.64000000000001</v>
      </c>
      <c r="V19" s="781">
        <f t="shared" si="4"/>
        <v>3.3069977426636572</v>
      </c>
      <c r="W19" s="767">
        <v>123</v>
      </c>
    </row>
    <row r="20" spans="1:23" ht="14.4" customHeight="1" x14ac:dyDescent="0.3">
      <c r="A20" s="828" t="s">
        <v>4499</v>
      </c>
      <c r="B20" s="812">
        <v>18</v>
      </c>
      <c r="C20" s="813">
        <v>18.96</v>
      </c>
      <c r="D20" s="772">
        <v>27.1</v>
      </c>
      <c r="E20" s="814">
        <v>16</v>
      </c>
      <c r="F20" s="815">
        <v>18.649999999999999</v>
      </c>
      <c r="G20" s="773">
        <v>32.4</v>
      </c>
      <c r="H20" s="816">
        <v>9</v>
      </c>
      <c r="I20" s="815">
        <v>9.3699999999999992</v>
      </c>
      <c r="J20" s="774">
        <v>31.1</v>
      </c>
      <c r="K20" s="817">
        <v>0.9</v>
      </c>
      <c r="L20" s="816">
        <v>3</v>
      </c>
      <c r="M20" s="816">
        <v>31</v>
      </c>
      <c r="N20" s="818">
        <v>10.44</v>
      </c>
      <c r="O20" s="816" t="s">
        <v>4469</v>
      </c>
      <c r="P20" s="819" t="s">
        <v>4500</v>
      </c>
      <c r="Q20" s="820">
        <f t="shared" si="0"/>
        <v>-9</v>
      </c>
      <c r="R20" s="820">
        <f t="shared" si="0"/>
        <v>-9.5900000000000016</v>
      </c>
      <c r="S20" s="821">
        <f t="shared" si="1"/>
        <v>93.96</v>
      </c>
      <c r="T20" s="821">
        <f t="shared" si="2"/>
        <v>279.90000000000003</v>
      </c>
      <c r="U20" s="821">
        <f t="shared" si="3"/>
        <v>185.94000000000005</v>
      </c>
      <c r="V20" s="822">
        <f t="shared" si="4"/>
        <v>2.9789272030651346</v>
      </c>
      <c r="W20" s="775">
        <v>186</v>
      </c>
    </row>
    <row r="21" spans="1:23" ht="14.4" customHeight="1" x14ac:dyDescent="0.3">
      <c r="A21" s="828" t="s">
        <v>4501</v>
      </c>
      <c r="B21" s="812">
        <v>3</v>
      </c>
      <c r="C21" s="813">
        <v>4.59</v>
      </c>
      <c r="D21" s="772">
        <v>22.7</v>
      </c>
      <c r="E21" s="814">
        <v>4</v>
      </c>
      <c r="F21" s="815">
        <v>6.58</v>
      </c>
      <c r="G21" s="773">
        <v>31.8</v>
      </c>
      <c r="H21" s="816">
        <v>2</v>
      </c>
      <c r="I21" s="815">
        <v>3.06</v>
      </c>
      <c r="J21" s="774">
        <v>32.5</v>
      </c>
      <c r="K21" s="817">
        <v>1.53</v>
      </c>
      <c r="L21" s="816">
        <v>5</v>
      </c>
      <c r="M21" s="816">
        <v>44</v>
      </c>
      <c r="N21" s="818">
        <v>14.57</v>
      </c>
      <c r="O21" s="816" t="s">
        <v>4469</v>
      </c>
      <c r="P21" s="819" t="s">
        <v>4502</v>
      </c>
      <c r="Q21" s="820">
        <f t="shared" si="0"/>
        <v>-1</v>
      </c>
      <c r="R21" s="820">
        <f t="shared" si="0"/>
        <v>-1.5299999999999998</v>
      </c>
      <c r="S21" s="821">
        <f t="shared" si="1"/>
        <v>29.14</v>
      </c>
      <c r="T21" s="821">
        <f t="shared" si="2"/>
        <v>65</v>
      </c>
      <c r="U21" s="821">
        <f t="shared" si="3"/>
        <v>35.86</v>
      </c>
      <c r="V21" s="822">
        <f t="shared" si="4"/>
        <v>2.2306108442004118</v>
      </c>
      <c r="W21" s="775">
        <v>36</v>
      </c>
    </row>
    <row r="22" spans="1:23" ht="14.4" customHeight="1" x14ac:dyDescent="0.3">
      <c r="A22" s="827" t="s">
        <v>4503</v>
      </c>
      <c r="B22" s="777"/>
      <c r="C22" s="778"/>
      <c r="D22" s="779"/>
      <c r="E22" s="758">
        <v>2</v>
      </c>
      <c r="F22" s="759">
        <v>2.2000000000000002</v>
      </c>
      <c r="G22" s="760">
        <v>34.5</v>
      </c>
      <c r="H22" s="761"/>
      <c r="I22" s="762"/>
      <c r="J22" s="763"/>
      <c r="K22" s="764">
        <v>0.59</v>
      </c>
      <c r="L22" s="761">
        <v>2</v>
      </c>
      <c r="M22" s="761">
        <v>22</v>
      </c>
      <c r="N22" s="765">
        <v>7.5</v>
      </c>
      <c r="O22" s="761" t="s">
        <v>4469</v>
      </c>
      <c r="P22" s="780" t="s">
        <v>4504</v>
      </c>
      <c r="Q22" s="766">
        <f t="shared" si="0"/>
        <v>0</v>
      </c>
      <c r="R22" s="766">
        <f t="shared" si="0"/>
        <v>0</v>
      </c>
      <c r="S22" s="777" t="str">
        <f t="shared" si="1"/>
        <v/>
      </c>
      <c r="T22" s="777" t="str">
        <f t="shared" si="2"/>
        <v/>
      </c>
      <c r="U22" s="777" t="str">
        <f t="shared" si="3"/>
        <v/>
      </c>
      <c r="V22" s="781" t="str">
        <f t="shared" si="4"/>
        <v/>
      </c>
      <c r="W22" s="767"/>
    </row>
    <row r="23" spans="1:23" ht="14.4" customHeight="1" x14ac:dyDescent="0.3">
      <c r="A23" s="828" t="s">
        <v>4505</v>
      </c>
      <c r="B23" s="821">
        <v>1</v>
      </c>
      <c r="C23" s="823">
        <v>0.93</v>
      </c>
      <c r="D23" s="783">
        <v>32</v>
      </c>
      <c r="E23" s="824">
        <v>2</v>
      </c>
      <c r="F23" s="825">
        <v>2.0099999999999998</v>
      </c>
      <c r="G23" s="776">
        <v>35.5</v>
      </c>
      <c r="H23" s="816">
        <v>2</v>
      </c>
      <c r="I23" s="815">
        <v>1.95</v>
      </c>
      <c r="J23" s="774">
        <v>17.5</v>
      </c>
      <c r="K23" s="817">
        <v>0.7</v>
      </c>
      <c r="L23" s="816">
        <v>3</v>
      </c>
      <c r="M23" s="816">
        <v>27</v>
      </c>
      <c r="N23" s="818">
        <v>8.9600000000000009</v>
      </c>
      <c r="O23" s="816" t="s">
        <v>4469</v>
      </c>
      <c r="P23" s="819" t="s">
        <v>4506</v>
      </c>
      <c r="Q23" s="820">
        <f t="shared" si="0"/>
        <v>1</v>
      </c>
      <c r="R23" s="820">
        <f t="shared" si="0"/>
        <v>1.02</v>
      </c>
      <c r="S23" s="821">
        <f t="shared" si="1"/>
        <v>17.920000000000002</v>
      </c>
      <c r="T23" s="821">
        <f t="shared" si="2"/>
        <v>35</v>
      </c>
      <c r="U23" s="821">
        <f t="shared" si="3"/>
        <v>17.079999999999998</v>
      </c>
      <c r="V23" s="822">
        <f t="shared" si="4"/>
        <v>1.9531249999999998</v>
      </c>
      <c r="W23" s="775">
        <v>17</v>
      </c>
    </row>
    <row r="24" spans="1:23" ht="14.4" customHeight="1" x14ac:dyDescent="0.3">
      <c r="A24" s="828" t="s">
        <v>4507</v>
      </c>
      <c r="B24" s="821">
        <v>1</v>
      </c>
      <c r="C24" s="823">
        <v>1.45</v>
      </c>
      <c r="D24" s="783">
        <v>44</v>
      </c>
      <c r="E24" s="824"/>
      <c r="F24" s="825"/>
      <c r="G24" s="776"/>
      <c r="H24" s="816">
        <v>1</v>
      </c>
      <c r="I24" s="815">
        <v>1.1399999999999999</v>
      </c>
      <c r="J24" s="774">
        <v>24</v>
      </c>
      <c r="K24" s="817">
        <v>1.1399999999999999</v>
      </c>
      <c r="L24" s="816">
        <v>4</v>
      </c>
      <c r="M24" s="816">
        <v>38</v>
      </c>
      <c r="N24" s="818">
        <v>12.53</v>
      </c>
      <c r="O24" s="816" t="s">
        <v>4469</v>
      </c>
      <c r="P24" s="819" t="s">
        <v>4508</v>
      </c>
      <c r="Q24" s="820">
        <f t="shared" si="0"/>
        <v>0</v>
      </c>
      <c r="R24" s="820">
        <f t="shared" si="0"/>
        <v>-0.31000000000000005</v>
      </c>
      <c r="S24" s="821">
        <f t="shared" si="1"/>
        <v>12.53</v>
      </c>
      <c r="T24" s="821">
        <f t="shared" si="2"/>
        <v>24</v>
      </c>
      <c r="U24" s="821">
        <f t="shared" si="3"/>
        <v>11.47</v>
      </c>
      <c r="V24" s="822">
        <f t="shared" si="4"/>
        <v>1.9154030327214686</v>
      </c>
      <c r="W24" s="775">
        <v>11</v>
      </c>
    </row>
    <row r="25" spans="1:23" ht="14.4" customHeight="1" x14ac:dyDescent="0.3">
      <c r="A25" s="827" t="s">
        <v>4509</v>
      </c>
      <c r="B25" s="777"/>
      <c r="C25" s="778"/>
      <c r="D25" s="779"/>
      <c r="E25" s="758">
        <v>1</v>
      </c>
      <c r="F25" s="759">
        <v>0.78</v>
      </c>
      <c r="G25" s="760">
        <v>29</v>
      </c>
      <c r="H25" s="761"/>
      <c r="I25" s="762"/>
      <c r="J25" s="763"/>
      <c r="K25" s="764">
        <v>0.48</v>
      </c>
      <c r="L25" s="761">
        <v>2</v>
      </c>
      <c r="M25" s="761">
        <v>21</v>
      </c>
      <c r="N25" s="765">
        <v>6.85</v>
      </c>
      <c r="O25" s="761" t="s">
        <v>4469</v>
      </c>
      <c r="P25" s="780" t="s">
        <v>4510</v>
      </c>
      <c r="Q25" s="766">
        <f t="shared" si="0"/>
        <v>0</v>
      </c>
      <c r="R25" s="766">
        <f t="shared" si="0"/>
        <v>0</v>
      </c>
      <c r="S25" s="777" t="str">
        <f t="shared" si="1"/>
        <v/>
      </c>
      <c r="T25" s="777" t="str">
        <f t="shared" si="2"/>
        <v/>
      </c>
      <c r="U25" s="777" t="str">
        <f t="shared" si="3"/>
        <v/>
      </c>
      <c r="V25" s="781" t="str">
        <f t="shared" si="4"/>
        <v/>
      </c>
      <c r="W25" s="767"/>
    </row>
    <row r="26" spans="1:23" ht="14.4" customHeight="1" x14ac:dyDescent="0.3">
      <c r="A26" s="827" t="s">
        <v>4511</v>
      </c>
      <c r="B26" s="769"/>
      <c r="C26" s="770"/>
      <c r="D26" s="771"/>
      <c r="E26" s="782"/>
      <c r="F26" s="762"/>
      <c r="G26" s="763"/>
      <c r="H26" s="761">
        <v>1</v>
      </c>
      <c r="I26" s="762">
        <v>0.48</v>
      </c>
      <c r="J26" s="768">
        <v>14</v>
      </c>
      <c r="K26" s="764">
        <v>0.48</v>
      </c>
      <c r="L26" s="761">
        <v>2</v>
      </c>
      <c r="M26" s="761">
        <v>22</v>
      </c>
      <c r="N26" s="765">
        <v>7.19</v>
      </c>
      <c r="O26" s="761" t="s">
        <v>4469</v>
      </c>
      <c r="P26" s="780" t="s">
        <v>4512</v>
      </c>
      <c r="Q26" s="766">
        <f t="shared" si="0"/>
        <v>1</v>
      </c>
      <c r="R26" s="766">
        <f t="shared" si="0"/>
        <v>0.48</v>
      </c>
      <c r="S26" s="777">
        <f t="shared" si="1"/>
        <v>7.19</v>
      </c>
      <c r="T26" s="777">
        <f t="shared" si="2"/>
        <v>14</v>
      </c>
      <c r="U26" s="777">
        <f t="shared" si="3"/>
        <v>6.81</v>
      </c>
      <c r="V26" s="781">
        <f t="shared" si="4"/>
        <v>1.9471488178025034</v>
      </c>
      <c r="W26" s="767">
        <v>7</v>
      </c>
    </row>
    <row r="27" spans="1:23" ht="14.4" customHeight="1" x14ac:dyDescent="0.3">
      <c r="A27" s="828" t="s">
        <v>4513</v>
      </c>
      <c r="B27" s="812">
        <v>2</v>
      </c>
      <c r="C27" s="813">
        <v>1.0900000000000001</v>
      </c>
      <c r="D27" s="772">
        <v>14</v>
      </c>
      <c r="E27" s="814">
        <v>1</v>
      </c>
      <c r="F27" s="815">
        <v>0.64</v>
      </c>
      <c r="G27" s="773">
        <v>27</v>
      </c>
      <c r="H27" s="816"/>
      <c r="I27" s="815"/>
      <c r="J27" s="773"/>
      <c r="K27" s="817">
        <v>0.54</v>
      </c>
      <c r="L27" s="816">
        <v>3</v>
      </c>
      <c r="M27" s="816">
        <v>25</v>
      </c>
      <c r="N27" s="818">
        <v>8.4</v>
      </c>
      <c r="O27" s="816" t="s">
        <v>4469</v>
      </c>
      <c r="P27" s="819" t="s">
        <v>4514</v>
      </c>
      <c r="Q27" s="820">
        <f t="shared" si="0"/>
        <v>-2</v>
      </c>
      <c r="R27" s="820">
        <f t="shared" si="0"/>
        <v>-1.0900000000000001</v>
      </c>
      <c r="S27" s="821" t="str">
        <f t="shared" si="1"/>
        <v/>
      </c>
      <c r="T27" s="821" t="str">
        <f t="shared" si="2"/>
        <v/>
      </c>
      <c r="U27" s="821" t="str">
        <f t="shared" si="3"/>
        <v/>
      </c>
      <c r="V27" s="822" t="str">
        <f t="shared" si="4"/>
        <v/>
      </c>
      <c r="W27" s="775"/>
    </row>
    <row r="28" spans="1:23" ht="14.4" customHeight="1" x14ac:dyDescent="0.3">
      <c r="A28" s="827" t="s">
        <v>4515</v>
      </c>
      <c r="B28" s="769">
        <v>1</v>
      </c>
      <c r="C28" s="770">
        <v>1.33</v>
      </c>
      <c r="D28" s="771">
        <v>6</v>
      </c>
      <c r="E28" s="782"/>
      <c r="F28" s="762"/>
      <c r="G28" s="763"/>
      <c r="H28" s="761"/>
      <c r="I28" s="762"/>
      <c r="J28" s="763"/>
      <c r="K28" s="764">
        <v>1.33</v>
      </c>
      <c r="L28" s="761">
        <v>4</v>
      </c>
      <c r="M28" s="761">
        <v>32</v>
      </c>
      <c r="N28" s="765">
        <v>10.77</v>
      </c>
      <c r="O28" s="761" t="s">
        <v>4469</v>
      </c>
      <c r="P28" s="780" t="s">
        <v>4516</v>
      </c>
      <c r="Q28" s="766">
        <f t="shared" si="0"/>
        <v>-1</v>
      </c>
      <c r="R28" s="766">
        <f t="shared" si="0"/>
        <v>-1.33</v>
      </c>
      <c r="S28" s="777" t="str">
        <f t="shared" si="1"/>
        <v/>
      </c>
      <c r="T28" s="777" t="str">
        <f t="shared" si="2"/>
        <v/>
      </c>
      <c r="U28" s="777" t="str">
        <f t="shared" si="3"/>
        <v/>
      </c>
      <c r="V28" s="781" t="str">
        <f t="shared" si="4"/>
        <v/>
      </c>
      <c r="W28" s="767"/>
    </row>
    <row r="29" spans="1:23" ht="14.4" customHeight="1" x14ac:dyDescent="0.3">
      <c r="A29" s="827" t="s">
        <v>4517</v>
      </c>
      <c r="B29" s="769">
        <v>1</v>
      </c>
      <c r="C29" s="770">
        <v>1.28</v>
      </c>
      <c r="D29" s="771">
        <v>37</v>
      </c>
      <c r="E29" s="782"/>
      <c r="F29" s="762"/>
      <c r="G29" s="763"/>
      <c r="H29" s="761"/>
      <c r="I29" s="762"/>
      <c r="J29" s="763"/>
      <c r="K29" s="764">
        <v>1.28</v>
      </c>
      <c r="L29" s="761">
        <v>4</v>
      </c>
      <c r="M29" s="761">
        <v>37</v>
      </c>
      <c r="N29" s="765">
        <v>12.27</v>
      </c>
      <c r="O29" s="761" t="s">
        <v>4469</v>
      </c>
      <c r="P29" s="780" t="s">
        <v>4518</v>
      </c>
      <c r="Q29" s="766">
        <f t="shared" si="0"/>
        <v>-1</v>
      </c>
      <c r="R29" s="766">
        <f t="shared" si="0"/>
        <v>-1.28</v>
      </c>
      <c r="S29" s="777" t="str">
        <f t="shared" si="1"/>
        <v/>
      </c>
      <c r="T29" s="777" t="str">
        <f t="shared" si="2"/>
        <v/>
      </c>
      <c r="U29" s="777" t="str">
        <f t="shared" si="3"/>
        <v/>
      </c>
      <c r="V29" s="781" t="str">
        <f t="shared" si="4"/>
        <v/>
      </c>
      <c r="W29" s="767"/>
    </row>
    <row r="30" spans="1:23" ht="14.4" customHeight="1" x14ac:dyDescent="0.3">
      <c r="A30" s="827" t="s">
        <v>4519</v>
      </c>
      <c r="B30" s="777"/>
      <c r="C30" s="778"/>
      <c r="D30" s="779"/>
      <c r="E30" s="758">
        <v>1</v>
      </c>
      <c r="F30" s="759">
        <v>0.75</v>
      </c>
      <c r="G30" s="760">
        <v>23</v>
      </c>
      <c r="H30" s="761"/>
      <c r="I30" s="762"/>
      <c r="J30" s="763"/>
      <c r="K30" s="764">
        <v>0.67</v>
      </c>
      <c r="L30" s="761">
        <v>2</v>
      </c>
      <c r="M30" s="761">
        <v>22</v>
      </c>
      <c r="N30" s="765">
        <v>7.21</v>
      </c>
      <c r="O30" s="761" t="s">
        <v>4469</v>
      </c>
      <c r="P30" s="780" t="s">
        <v>4520</v>
      </c>
      <c r="Q30" s="766">
        <f t="shared" si="0"/>
        <v>0</v>
      </c>
      <c r="R30" s="766">
        <f t="shared" si="0"/>
        <v>0</v>
      </c>
      <c r="S30" s="777" t="str">
        <f t="shared" si="1"/>
        <v/>
      </c>
      <c r="T30" s="777" t="str">
        <f t="shared" si="2"/>
        <v/>
      </c>
      <c r="U30" s="777" t="str">
        <f t="shared" si="3"/>
        <v/>
      </c>
      <c r="V30" s="781" t="str">
        <f t="shared" si="4"/>
        <v/>
      </c>
      <c r="W30" s="767"/>
    </row>
    <row r="31" spans="1:23" ht="14.4" customHeight="1" x14ac:dyDescent="0.3">
      <c r="A31" s="827" t="s">
        <v>4521</v>
      </c>
      <c r="B31" s="777"/>
      <c r="C31" s="778"/>
      <c r="D31" s="779"/>
      <c r="E31" s="758">
        <v>1</v>
      </c>
      <c r="F31" s="759">
        <v>2.1800000000000002</v>
      </c>
      <c r="G31" s="760">
        <v>45</v>
      </c>
      <c r="H31" s="761"/>
      <c r="I31" s="762"/>
      <c r="J31" s="763"/>
      <c r="K31" s="764">
        <v>0.55000000000000004</v>
      </c>
      <c r="L31" s="761">
        <v>2</v>
      </c>
      <c r="M31" s="761">
        <v>17</v>
      </c>
      <c r="N31" s="765">
        <v>5.58</v>
      </c>
      <c r="O31" s="761" t="s">
        <v>4469</v>
      </c>
      <c r="P31" s="780" t="s">
        <v>4522</v>
      </c>
      <c r="Q31" s="766">
        <f t="shared" si="0"/>
        <v>0</v>
      </c>
      <c r="R31" s="766">
        <f t="shared" si="0"/>
        <v>0</v>
      </c>
      <c r="S31" s="777" t="str">
        <f t="shared" si="1"/>
        <v/>
      </c>
      <c r="T31" s="777" t="str">
        <f t="shared" si="2"/>
        <v/>
      </c>
      <c r="U31" s="777" t="str">
        <f t="shared" si="3"/>
        <v/>
      </c>
      <c r="V31" s="781" t="str">
        <f t="shared" si="4"/>
        <v/>
      </c>
      <c r="W31" s="767"/>
    </row>
    <row r="32" spans="1:23" ht="14.4" customHeight="1" x14ac:dyDescent="0.3">
      <c r="A32" s="827" t="s">
        <v>4523</v>
      </c>
      <c r="B32" s="777"/>
      <c r="C32" s="778"/>
      <c r="D32" s="779"/>
      <c r="E32" s="758">
        <v>2</v>
      </c>
      <c r="F32" s="759">
        <v>2.13</v>
      </c>
      <c r="G32" s="760">
        <v>25.5</v>
      </c>
      <c r="H32" s="761"/>
      <c r="I32" s="762"/>
      <c r="J32" s="763"/>
      <c r="K32" s="764">
        <v>0.7</v>
      </c>
      <c r="L32" s="761">
        <v>2</v>
      </c>
      <c r="M32" s="761">
        <v>21</v>
      </c>
      <c r="N32" s="765">
        <v>7</v>
      </c>
      <c r="O32" s="761" t="s">
        <v>4469</v>
      </c>
      <c r="P32" s="780" t="s">
        <v>4524</v>
      </c>
      <c r="Q32" s="766">
        <f t="shared" si="0"/>
        <v>0</v>
      </c>
      <c r="R32" s="766">
        <f t="shared" si="0"/>
        <v>0</v>
      </c>
      <c r="S32" s="777" t="str">
        <f t="shared" si="1"/>
        <v/>
      </c>
      <c r="T32" s="777" t="str">
        <f t="shared" si="2"/>
        <v/>
      </c>
      <c r="U32" s="777" t="str">
        <f t="shared" si="3"/>
        <v/>
      </c>
      <c r="V32" s="781" t="str">
        <f t="shared" si="4"/>
        <v/>
      </c>
      <c r="W32" s="767"/>
    </row>
    <row r="33" spans="1:23" ht="14.4" customHeight="1" x14ac:dyDescent="0.3">
      <c r="A33" s="828" t="s">
        <v>4525</v>
      </c>
      <c r="B33" s="821"/>
      <c r="C33" s="823"/>
      <c r="D33" s="783"/>
      <c r="E33" s="824">
        <v>2</v>
      </c>
      <c r="F33" s="825">
        <v>2.52</v>
      </c>
      <c r="G33" s="776">
        <v>26</v>
      </c>
      <c r="H33" s="816">
        <v>1</v>
      </c>
      <c r="I33" s="815">
        <v>1.1100000000000001</v>
      </c>
      <c r="J33" s="774">
        <v>28</v>
      </c>
      <c r="K33" s="817">
        <v>1.1100000000000001</v>
      </c>
      <c r="L33" s="816">
        <v>3</v>
      </c>
      <c r="M33" s="816">
        <v>30</v>
      </c>
      <c r="N33" s="818">
        <v>9.93</v>
      </c>
      <c r="O33" s="816" t="s">
        <v>4469</v>
      </c>
      <c r="P33" s="819" t="s">
        <v>4526</v>
      </c>
      <c r="Q33" s="820">
        <f t="shared" si="0"/>
        <v>1</v>
      </c>
      <c r="R33" s="820">
        <f t="shared" si="0"/>
        <v>1.1100000000000001</v>
      </c>
      <c r="S33" s="821">
        <f t="shared" si="1"/>
        <v>9.93</v>
      </c>
      <c r="T33" s="821">
        <f t="shared" si="2"/>
        <v>28</v>
      </c>
      <c r="U33" s="821">
        <f t="shared" si="3"/>
        <v>18.07</v>
      </c>
      <c r="V33" s="822">
        <f t="shared" si="4"/>
        <v>2.8197381671701915</v>
      </c>
      <c r="W33" s="775">
        <v>18</v>
      </c>
    </row>
    <row r="34" spans="1:23" ht="14.4" customHeight="1" x14ac:dyDescent="0.3">
      <c r="A34" s="828" t="s">
        <v>4527</v>
      </c>
      <c r="B34" s="821">
        <v>1</v>
      </c>
      <c r="C34" s="823">
        <v>2.39</v>
      </c>
      <c r="D34" s="783">
        <v>25</v>
      </c>
      <c r="E34" s="824"/>
      <c r="F34" s="825"/>
      <c r="G34" s="776"/>
      <c r="H34" s="816"/>
      <c r="I34" s="815"/>
      <c r="J34" s="773"/>
      <c r="K34" s="817">
        <v>2.39</v>
      </c>
      <c r="L34" s="816">
        <v>5</v>
      </c>
      <c r="M34" s="816">
        <v>42</v>
      </c>
      <c r="N34" s="818">
        <v>13.9</v>
      </c>
      <c r="O34" s="816" t="s">
        <v>4469</v>
      </c>
      <c r="P34" s="819" t="s">
        <v>4528</v>
      </c>
      <c r="Q34" s="820">
        <f t="shared" si="0"/>
        <v>-1</v>
      </c>
      <c r="R34" s="820">
        <f t="shared" si="0"/>
        <v>-2.39</v>
      </c>
      <c r="S34" s="821" t="str">
        <f t="shared" si="1"/>
        <v/>
      </c>
      <c r="T34" s="821" t="str">
        <f t="shared" si="2"/>
        <v/>
      </c>
      <c r="U34" s="821" t="str">
        <f t="shared" si="3"/>
        <v/>
      </c>
      <c r="V34" s="822" t="str">
        <f t="shared" si="4"/>
        <v/>
      </c>
      <c r="W34" s="775"/>
    </row>
    <row r="35" spans="1:23" ht="14.4" customHeight="1" x14ac:dyDescent="0.3">
      <c r="A35" s="827" t="s">
        <v>4529</v>
      </c>
      <c r="B35" s="777"/>
      <c r="C35" s="778"/>
      <c r="D35" s="779"/>
      <c r="E35" s="782">
        <v>1</v>
      </c>
      <c r="F35" s="762">
        <v>1.38</v>
      </c>
      <c r="G35" s="763">
        <v>33</v>
      </c>
      <c r="H35" s="758">
        <v>1</v>
      </c>
      <c r="I35" s="759">
        <v>0.23</v>
      </c>
      <c r="J35" s="768">
        <v>9</v>
      </c>
      <c r="K35" s="764">
        <v>0.22</v>
      </c>
      <c r="L35" s="761">
        <v>1</v>
      </c>
      <c r="M35" s="761">
        <v>9</v>
      </c>
      <c r="N35" s="765">
        <v>3.05</v>
      </c>
      <c r="O35" s="761" t="s">
        <v>4469</v>
      </c>
      <c r="P35" s="780" t="s">
        <v>4530</v>
      </c>
      <c r="Q35" s="766">
        <f t="shared" si="0"/>
        <v>1</v>
      </c>
      <c r="R35" s="766">
        <f t="shared" si="0"/>
        <v>0.23</v>
      </c>
      <c r="S35" s="777">
        <f t="shared" si="1"/>
        <v>3.05</v>
      </c>
      <c r="T35" s="777">
        <f t="shared" si="2"/>
        <v>9</v>
      </c>
      <c r="U35" s="777">
        <f t="shared" si="3"/>
        <v>5.95</v>
      </c>
      <c r="V35" s="781">
        <f t="shared" si="4"/>
        <v>2.9508196721311477</v>
      </c>
      <c r="W35" s="767">
        <v>6</v>
      </c>
    </row>
    <row r="36" spans="1:23" ht="14.4" customHeight="1" x14ac:dyDescent="0.3">
      <c r="A36" s="828" t="s">
        <v>4531</v>
      </c>
      <c r="B36" s="821"/>
      <c r="C36" s="823"/>
      <c r="D36" s="783"/>
      <c r="E36" s="814"/>
      <c r="F36" s="815"/>
      <c r="G36" s="773"/>
      <c r="H36" s="824">
        <v>1</v>
      </c>
      <c r="I36" s="825">
        <v>0.63</v>
      </c>
      <c r="J36" s="774">
        <v>20</v>
      </c>
      <c r="K36" s="817">
        <v>0.25</v>
      </c>
      <c r="L36" s="816">
        <v>1</v>
      </c>
      <c r="M36" s="816">
        <v>11</v>
      </c>
      <c r="N36" s="818">
        <v>3.54</v>
      </c>
      <c r="O36" s="816" t="s">
        <v>4469</v>
      </c>
      <c r="P36" s="819" t="s">
        <v>4532</v>
      </c>
      <c r="Q36" s="820">
        <f t="shared" si="0"/>
        <v>1</v>
      </c>
      <c r="R36" s="820">
        <f t="shared" si="0"/>
        <v>0.63</v>
      </c>
      <c r="S36" s="821">
        <f t="shared" si="1"/>
        <v>3.54</v>
      </c>
      <c r="T36" s="821">
        <f t="shared" si="2"/>
        <v>20</v>
      </c>
      <c r="U36" s="821">
        <f t="shared" si="3"/>
        <v>16.46</v>
      </c>
      <c r="V36" s="822">
        <f t="shared" si="4"/>
        <v>5.6497175141242941</v>
      </c>
      <c r="W36" s="775">
        <v>16</v>
      </c>
    </row>
    <row r="37" spans="1:23" ht="14.4" customHeight="1" x14ac:dyDescent="0.3">
      <c r="A37" s="828" t="s">
        <v>4533</v>
      </c>
      <c r="B37" s="821"/>
      <c r="C37" s="823"/>
      <c r="D37" s="783"/>
      <c r="E37" s="814"/>
      <c r="F37" s="815"/>
      <c r="G37" s="773"/>
      <c r="H37" s="824">
        <v>1</v>
      </c>
      <c r="I37" s="825">
        <v>1.1499999999999999</v>
      </c>
      <c r="J37" s="774">
        <v>28</v>
      </c>
      <c r="K37" s="817">
        <v>0.44</v>
      </c>
      <c r="L37" s="816">
        <v>2</v>
      </c>
      <c r="M37" s="816">
        <v>15</v>
      </c>
      <c r="N37" s="818">
        <v>5.12</v>
      </c>
      <c r="O37" s="816" t="s">
        <v>4469</v>
      </c>
      <c r="P37" s="819" t="s">
        <v>4534</v>
      </c>
      <c r="Q37" s="820">
        <f t="shared" si="0"/>
        <v>1</v>
      </c>
      <c r="R37" s="820">
        <f t="shared" si="0"/>
        <v>1.1499999999999999</v>
      </c>
      <c r="S37" s="821">
        <f t="shared" si="1"/>
        <v>5.12</v>
      </c>
      <c r="T37" s="821">
        <f t="shared" si="2"/>
        <v>28</v>
      </c>
      <c r="U37" s="821">
        <f t="shared" si="3"/>
        <v>22.88</v>
      </c>
      <c r="V37" s="822">
        <f t="shared" si="4"/>
        <v>5.46875</v>
      </c>
      <c r="W37" s="775">
        <v>23</v>
      </c>
    </row>
    <row r="38" spans="1:23" ht="14.4" customHeight="1" x14ac:dyDescent="0.3">
      <c r="A38" s="827" t="s">
        <v>4535</v>
      </c>
      <c r="B38" s="769">
        <v>3</v>
      </c>
      <c r="C38" s="770">
        <v>2.2200000000000002</v>
      </c>
      <c r="D38" s="771">
        <v>20</v>
      </c>
      <c r="E38" s="782"/>
      <c r="F38" s="762"/>
      <c r="G38" s="763"/>
      <c r="H38" s="761">
        <v>1</v>
      </c>
      <c r="I38" s="762">
        <v>0.48</v>
      </c>
      <c r="J38" s="768">
        <v>15</v>
      </c>
      <c r="K38" s="764">
        <v>0.38</v>
      </c>
      <c r="L38" s="761">
        <v>1</v>
      </c>
      <c r="M38" s="761">
        <v>13</v>
      </c>
      <c r="N38" s="765">
        <v>4.28</v>
      </c>
      <c r="O38" s="761" t="s">
        <v>4469</v>
      </c>
      <c r="P38" s="780" t="s">
        <v>4536</v>
      </c>
      <c r="Q38" s="766">
        <f t="shared" si="0"/>
        <v>-2</v>
      </c>
      <c r="R38" s="766">
        <f t="shared" si="0"/>
        <v>-1.7400000000000002</v>
      </c>
      <c r="S38" s="777">
        <f t="shared" si="1"/>
        <v>4.28</v>
      </c>
      <c r="T38" s="777">
        <f t="shared" si="2"/>
        <v>15</v>
      </c>
      <c r="U38" s="777">
        <f t="shared" si="3"/>
        <v>10.719999999999999</v>
      </c>
      <c r="V38" s="781">
        <f t="shared" si="4"/>
        <v>3.5046728971962615</v>
      </c>
      <c r="W38" s="767">
        <v>11</v>
      </c>
    </row>
    <row r="39" spans="1:23" ht="14.4" customHeight="1" x14ac:dyDescent="0.3">
      <c r="A39" s="828" t="s">
        <v>4537</v>
      </c>
      <c r="B39" s="812">
        <v>6</v>
      </c>
      <c r="C39" s="813">
        <v>3.98</v>
      </c>
      <c r="D39" s="772">
        <v>17.8</v>
      </c>
      <c r="E39" s="814">
        <v>2</v>
      </c>
      <c r="F39" s="815">
        <v>1.6</v>
      </c>
      <c r="G39" s="773">
        <v>25</v>
      </c>
      <c r="H39" s="816">
        <v>4</v>
      </c>
      <c r="I39" s="815">
        <v>2.98</v>
      </c>
      <c r="J39" s="774">
        <v>21</v>
      </c>
      <c r="K39" s="817">
        <v>0.51</v>
      </c>
      <c r="L39" s="816">
        <v>2</v>
      </c>
      <c r="M39" s="816">
        <v>20</v>
      </c>
      <c r="N39" s="818">
        <v>6.7</v>
      </c>
      <c r="O39" s="816" t="s">
        <v>4469</v>
      </c>
      <c r="P39" s="819" t="s">
        <v>4538</v>
      </c>
      <c r="Q39" s="820">
        <f t="shared" si="0"/>
        <v>-2</v>
      </c>
      <c r="R39" s="820">
        <f t="shared" si="0"/>
        <v>-1</v>
      </c>
      <c r="S39" s="821">
        <f t="shared" si="1"/>
        <v>26.8</v>
      </c>
      <c r="T39" s="821">
        <f t="shared" si="2"/>
        <v>84</v>
      </c>
      <c r="U39" s="821">
        <f t="shared" si="3"/>
        <v>57.2</v>
      </c>
      <c r="V39" s="822">
        <f t="shared" si="4"/>
        <v>3.1343283582089549</v>
      </c>
      <c r="W39" s="775">
        <v>57</v>
      </c>
    </row>
    <row r="40" spans="1:23" ht="14.4" customHeight="1" x14ac:dyDescent="0.3">
      <c r="A40" s="828" t="s">
        <v>4539</v>
      </c>
      <c r="B40" s="812">
        <v>4</v>
      </c>
      <c r="C40" s="813">
        <v>3.24</v>
      </c>
      <c r="D40" s="772">
        <v>22.3</v>
      </c>
      <c r="E40" s="814"/>
      <c r="F40" s="815"/>
      <c r="G40" s="773"/>
      <c r="H40" s="816">
        <v>2</v>
      </c>
      <c r="I40" s="815">
        <v>1.7</v>
      </c>
      <c r="J40" s="774">
        <v>24</v>
      </c>
      <c r="K40" s="817">
        <v>0.81</v>
      </c>
      <c r="L40" s="816">
        <v>3</v>
      </c>
      <c r="M40" s="816">
        <v>31</v>
      </c>
      <c r="N40" s="818">
        <v>10.25</v>
      </c>
      <c r="O40" s="816" t="s">
        <v>4469</v>
      </c>
      <c r="P40" s="819" t="s">
        <v>4540</v>
      </c>
      <c r="Q40" s="820">
        <f t="shared" si="0"/>
        <v>-2</v>
      </c>
      <c r="R40" s="820">
        <f t="shared" si="0"/>
        <v>-1.5400000000000003</v>
      </c>
      <c r="S40" s="821">
        <f t="shared" si="1"/>
        <v>20.5</v>
      </c>
      <c r="T40" s="821">
        <f t="shared" si="2"/>
        <v>48</v>
      </c>
      <c r="U40" s="821">
        <f t="shared" si="3"/>
        <v>27.5</v>
      </c>
      <c r="V40" s="822">
        <f t="shared" si="4"/>
        <v>2.3414634146341462</v>
      </c>
      <c r="W40" s="775">
        <v>28</v>
      </c>
    </row>
    <row r="41" spans="1:23" ht="14.4" customHeight="1" x14ac:dyDescent="0.3">
      <c r="A41" s="827" t="s">
        <v>4541</v>
      </c>
      <c r="B41" s="777"/>
      <c r="C41" s="778"/>
      <c r="D41" s="779"/>
      <c r="E41" s="758">
        <v>1</v>
      </c>
      <c r="F41" s="759">
        <v>0.77</v>
      </c>
      <c r="G41" s="760">
        <v>21</v>
      </c>
      <c r="H41" s="761"/>
      <c r="I41" s="762"/>
      <c r="J41" s="763"/>
      <c r="K41" s="764">
        <v>0.4</v>
      </c>
      <c r="L41" s="761">
        <v>2</v>
      </c>
      <c r="M41" s="761">
        <v>16</v>
      </c>
      <c r="N41" s="765">
        <v>5.2</v>
      </c>
      <c r="O41" s="761" t="s">
        <v>4469</v>
      </c>
      <c r="P41" s="780" t="s">
        <v>4542</v>
      </c>
      <c r="Q41" s="766">
        <f t="shared" si="0"/>
        <v>0</v>
      </c>
      <c r="R41" s="766">
        <f t="shared" si="0"/>
        <v>0</v>
      </c>
      <c r="S41" s="777" t="str">
        <f t="shared" si="1"/>
        <v/>
      </c>
      <c r="T41" s="777" t="str">
        <f t="shared" si="2"/>
        <v/>
      </c>
      <c r="U41" s="777" t="str">
        <f t="shared" si="3"/>
        <v/>
      </c>
      <c r="V41" s="781" t="str">
        <f t="shared" si="4"/>
        <v/>
      </c>
      <c r="W41" s="767"/>
    </row>
    <row r="42" spans="1:23" ht="14.4" customHeight="1" x14ac:dyDescent="0.3">
      <c r="A42" s="827" t="s">
        <v>4543</v>
      </c>
      <c r="B42" s="777"/>
      <c r="C42" s="778"/>
      <c r="D42" s="779"/>
      <c r="E42" s="782"/>
      <c r="F42" s="762"/>
      <c r="G42" s="763"/>
      <c r="H42" s="758">
        <v>2</v>
      </c>
      <c r="I42" s="759">
        <v>1.45</v>
      </c>
      <c r="J42" s="768">
        <v>24.5</v>
      </c>
      <c r="K42" s="764">
        <v>0.4</v>
      </c>
      <c r="L42" s="761">
        <v>2</v>
      </c>
      <c r="M42" s="761">
        <v>17</v>
      </c>
      <c r="N42" s="765">
        <v>5.77</v>
      </c>
      <c r="O42" s="761" t="s">
        <v>4469</v>
      </c>
      <c r="P42" s="780" t="s">
        <v>4544</v>
      </c>
      <c r="Q42" s="766">
        <f t="shared" si="0"/>
        <v>2</v>
      </c>
      <c r="R42" s="766">
        <f t="shared" si="0"/>
        <v>1.45</v>
      </c>
      <c r="S42" s="777">
        <f t="shared" si="1"/>
        <v>11.54</v>
      </c>
      <c r="T42" s="777">
        <f t="shared" si="2"/>
        <v>49</v>
      </c>
      <c r="U42" s="777">
        <f t="shared" si="3"/>
        <v>37.46</v>
      </c>
      <c r="V42" s="781">
        <f t="shared" si="4"/>
        <v>4.2461005199306765</v>
      </c>
      <c r="W42" s="767">
        <v>37</v>
      </c>
    </row>
    <row r="43" spans="1:23" ht="14.4" customHeight="1" x14ac:dyDescent="0.3">
      <c r="A43" s="828" t="s">
        <v>4545</v>
      </c>
      <c r="B43" s="821">
        <v>1</v>
      </c>
      <c r="C43" s="823">
        <v>0.45</v>
      </c>
      <c r="D43" s="783">
        <v>17</v>
      </c>
      <c r="E43" s="814"/>
      <c r="F43" s="815"/>
      <c r="G43" s="773"/>
      <c r="H43" s="824"/>
      <c r="I43" s="825"/>
      <c r="J43" s="776"/>
      <c r="K43" s="817">
        <v>0.45</v>
      </c>
      <c r="L43" s="816">
        <v>2</v>
      </c>
      <c r="M43" s="816">
        <v>21</v>
      </c>
      <c r="N43" s="818">
        <v>6.85</v>
      </c>
      <c r="O43" s="816" t="s">
        <v>4469</v>
      </c>
      <c r="P43" s="819" t="s">
        <v>4546</v>
      </c>
      <c r="Q43" s="820">
        <f t="shared" si="0"/>
        <v>-1</v>
      </c>
      <c r="R43" s="820">
        <f t="shared" si="0"/>
        <v>-0.45</v>
      </c>
      <c r="S43" s="821" t="str">
        <f t="shared" si="1"/>
        <v/>
      </c>
      <c r="T43" s="821" t="str">
        <f t="shared" si="2"/>
        <v/>
      </c>
      <c r="U43" s="821" t="str">
        <f t="shared" si="3"/>
        <v/>
      </c>
      <c r="V43" s="822" t="str">
        <f t="shared" si="4"/>
        <v/>
      </c>
      <c r="W43" s="775"/>
    </row>
    <row r="44" spans="1:23" ht="14.4" customHeight="1" x14ac:dyDescent="0.3">
      <c r="A44" s="827" t="s">
        <v>4547</v>
      </c>
      <c r="B44" s="777"/>
      <c r="C44" s="778"/>
      <c r="D44" s="779"/>
      <c r="E44" s="758">
        <v>1</v>
      </c>
      <c r="F44" s="759">
        <v>0.31</v>
      </c>
      <c r="G44" s="760">
        <v>8</v>
      </c>
      <c r="H44" s="761"/>
      <c r="I44" s="762"/>
      <c r="J44" s="763"/>
      <c r="K44" s="764">
        <v>0.26</v>
      </c>
      <c r="L44" s="761">
        <v>2</v>
      </c>
      <c r="M44" s="761">
        <v>14</v>
      </c>
      <c r="N44" s="765">
        <v>4.68</v>
      </c>
      <c r="O44" s="761" t="s">
        <v>4469</v>
      </c>
      <c r="P44" s="780" t="s">
        <v>4548</v>
      </c>
      <c r="Q44" s="766">
        <f t="shared" si="0"/>
        <v>0</v>
      </c>
      <c r="R44" s="766">
        <f t="shared" si="0"/>
        <v>0</v>
      </c>
      <c r="S44" s="777" t="str">
        <f t="shared" si="1"/>
        <v/>
      </c>
      <c r="T44" s="777" t="str">
        <f t="shared" si="2"/>
        <v/>
      </c>
      <c r="U44" s="777" t="str">
        <f t="shared" si="3"/>
        <v/>
      </c>
      <c r="V44" s="781" t="str">
        <f t="shared" si="4"/>
        <v/>
      </c>
      <c r="W44" s="767"/>
    </row>
    <row r="45" spans="1:23" ht="14.4" customHeight="1" x14ac:dyDescent="0.3">
      <c r="A45" s="827" t="s">
        <v>4549</v>
      </c>
      <c r="B45" s="777"/>
      <c r="C45" s="778"/>
      <c r="D45" s="779"/>
      <c r="E45" s="782">
        <v>1</v>
      </c>
      <c r="F45" s="762">
        <v>0.95</v>
      </c>
      <c r="G45" s="763">
        <v>30</v>
      </c>
      <c r="H45" s="758">
        <v>2</v>
      </c>
      <c r="I45" s="759">
        <v>0.78</v>
      </c>
      <c r="J45" s="768">
        <v>17.5</v>
      </c>
      <c r="K45" s="764">
        <v>0.39</v>
      </c>
      <c r="L45" s="761">
        <v>2</v>
      </c>
      <c r="M45" s="761">
        <v>20</v>
      </c>
      <c r="N45" s="765">
        <v>6.72</v>
      </c>
      <c r="O45" s="761" t="s">
        <v>4469</v>
      </c>
      <c r="P45" s="780" t="s">
        <v>4550</v>
      </c>
      <c r="Q45" s="766">
        <f t="shared" si="0"/>
        <v>2</v>
      </c>
      <c r="R45" s="766">
        <f t="shared" si="0"/>
        <v>0.78</v>
      </c>
      <c r="S45" s="777">
        <f t="shared" si="1"/>
        <v>13.44</v>
      </c>
      <c r="T45" s="777">
        <f t="shared" si="2"/>
        <v>35</v>
      </c>
      <c r="U45" s="777">
        <f t="shared" si="3"/>
        <v>21.560000000000002</v>
      </c>
      <c r="V45" s="781">
        <f t="shared" si="4"/>
        <v>2.604166666666667</v>
      </c>
      <c r="W45" s="767">
        <v>22</v>
      </c>
    </row>
    <row r="46" spans="1:23" ht="14.4" customHeight="1" x14ac:dyDescent="0.3">
      <c r="A46" s="827" t="s">
        <v>4551</v>
      </c>
      <c r="B46" s="777"/>
      <c r="C46" s="778"/>
      <c r="D46" s="779"/>
      <c r="E46" s="782"/>
      <c r="F46" s="762"/>
      <c r="G46" s="763"/>
      <c r="H46" s="758">
        <v>1</v>
      </c>
      <c r="I46" s="759">
        <v>2.68</v>
      </c>
      <c r="J46" s="768">
        <v>36</v>
      </c>
      <c r="K46" s="764">
        <v>1.48</v>
      </c>
      <c r="L46" s="761">
        <v>4</v>
      </c>
      <c r="M46" s="761">
        <v>36</v>
      </c>
      <c r="N46" s="765">
        <v>11.87</v>
      </c>
      <c r="O46" s="761" t="s">
        <v>4469</v>
      </c>
      <c r="P46" s="780" t="s">
        <v>4552</v>
      </c>
      <c r="Q46" s="766">
        <f t="shared" si="0"/>
        <v>1</v>
      </c>
      <c r="R46" s="766">
        <f t="shared" si="0"/>
        <v>2.68</v>
      </c>
      <c r="S46" s="777">
        <f t="shared" si="1"/>
        <v>11.87</v>
      </c>
      <c r="T46" s="777">
        <f t="shared" si="2"/>
        <v>36</v>
      </c>
      <c r="U46" s="777">
        <f t="shared" si="3"/>
        <v>24.130000000000003</v>
      </c>
      <c r="V46" s="781">
        <f t="shared" si="4"/>
        <v>3.0328559393428813</v>
      </c>
      <c r="W46" s="767">
        <v>24</v>
      </c>
    </row>
    <row r="47" spans="1:23" ht="14.4" customHeight="1" x14ac:dyDescent="0.3">
      <c r="A47" s="827" t="s">
        <v>4553</v>
      </c>
      <c r="B47" s="777"/>
      <c r="C47" s="778"/>
      <c r="D47" s="779"/>
      <c r="E47" s="782"/>
      <c r="F47" s="762"/>
      <c r="G47" s="763"/>
      <c r="H47" s="758">
        <v>1</v>
      </c>
      <c r="I47" s="759">
        <v>1.84</v>
      </c>
      <c r="J47" s="768">
        <v>13</v>
      </c>
      <c r="K47" s="764">
        <v>1.84</v>
      </c>
      <c r="L47" s="761">
        <v>4</v>
      </c>
      <c r="M47" s="761">
        <v>32</v>
      </c>
      <c r="N47" s="765">
        <v>10.8</v>
      </c>
      <c r="O47" s="761" t="s">
        <v>4469</v>
      </c>
      <c r="P47" s="780" t="s">
        <v>4554</v>
      </c>
      <c r="Q47" s="766">
        <f t="shared" si="0"/>
        <v>1</v>
      </c>
      <c r="R47" s="766">
        <f t="shared" si="0"/>
        <v>1.84</v>
      </c>
      <c r="S47" s="777">
        <f t="shared" si="1"/>
        <v>10.8</v>
      </c>
      <c r="T47" s="777">
        <f t="shared" si="2"/>
        <v>13</v>
      </c>
      <c r="U47" s="777">
        <f t="shared" si="3"/>
        <v>2.1999999999999993</v>
      </c>
      <c r="V47" s="781">
        <f t="shared" si="4"/>
        <v>1.2037037037037037</v>
      </c>
      <c r="W47" s="767">
        <v>2</v>
      </c>
    </row>
    <row r="48" spans="1:23" ht="14.4" customHeight="1" x14ac:dyDescent="0.3">
      <c r="A48" s="827" t="s">
        <v>4555</v>
      </c>
      <c r="B48" s="777"/>
      <c r="C48" s="778"/>
      <c r="D48" s="779"/>
      <c r="E48" s="782">
        <v>3</v>
      </c>
      <c r="F48" s="762">
        <v>2.5099999999999998</v>
      </c>
      <c r="G48" s="763">
        <v>20.7</v>
      </c>
      <c r="H48" s="758">
        <v>4</v>
      </c>
      <c r="I48" s="759">
        <v>3.45</v>
      </c>
      <c r="J48" s="768">
        <v>23.3</v>
      </c>
      <c r="K48" s="764">
        <v>0.86</v>
      </c>
      <c r="L48" s="761">
        <v>3</v>
      </c>
      <c r="M48" s="761">
        <v>30</v>
      </c>
      <c r="N48" s="765">
        <v>9.9</v>
      </c>
      <c r="O48" s="761" t="s">
        <v>4469</v>
      </c>
      <c r="P48" s="780" t="s">
        <v>4556</v>
      </c>
      <c r="Q48" s="766">
        <f t="shared" si="0"/>
        <v>4</v>
      </c>
      <c r="R48" s="766">
        <f t="shared" si="0"/>
        <v>3.45</v>
      </c>
      <c r="S48" s="777">
        <f t="shared" si="1"/>
        <v>39.6</v>
      </c>
      <c r="T48" s="777">
        <f t="shared" si="2"/>
        <v>93.2</v>
      </c>
      <c r="U48" s="777">
        <f t="shared" si="3"/>
        <v>53.6</v>
      </c>
      <c r="V48" s="781">
        <f t="shared" si="4"/>
        <v>2.3535353535353534</v>
      </c>
      <c r="W48" s="767">
        <v>53</v>
      </c>
    </row>
    <row r="49" spans="1:23" ht="14.4" customHeight="1" x14ac:dyDescent="0.3">
      <c r="A49" s="828" t="s">
        <v>4557</v>
      </c>
      <c r="B49" s="821">
        <v>4</v>
      </c>
      <c r="C49" s="823">
        <v>3.84</v>
      </c>
      <c r="D49" s="783">
        <v>18.3</v>
      </c>
      <c r="E49" s="814">
        <v>7</v>
      </c>
      <c r="F49" s="815">
        <v>6.87</v>
      </c>
      <c r="G49" s="773">
        <v>25.4</v>
      </c>
      <c r="H49" s="824">
        <v>8</v>
      </c>
      <c r="I49" s="825">
        <v>9.0500000000000007</v>
      </c>
      <c r="J49" s="774">
        <v>30.1</v>
      </c>
      <c r="K49" s="817">
        <v>0.96</v>
      </c>
      <c r="L49" s="816">
        <v>4</v>
      </c>
      <c r="M49" s="816">
        <v>33</v>
      </c>
      <c r="N49" s="818">
        <v>10.98</v>
      </c>
      <c r="O49" s="816" t="s">
        <v>4469</v>
      </c>
      <c r="P49" s="819" t="s">
        <v>4558</v>
      </c>
      <c r="Q49" s="820">
        <f t="shared" si="0"/>
        <v>4</v>
      </c>
      <c r="R49" s="820">
        <f t="shared" si="0"/>
        <v>5.2100000000000009</v>
      </c>
      <c r="S49" s="821">
        <f t="shared" si="1"/>
        <v>87.84</v>
      </c>
      <c r="T49" s="821">
        <f t="shared" si="2"/>
        <v>240.8</v>
      </c>
      <c r="U49" s="821">
        <f t="shared" si="3"/>
        <v>152.96</v>
      </c>
      <c r="V49" s="822">
        <f t="shared" si="4"/>
        <v>2.7413479052823315</v>
      </c>
      <c r="W49" s="775">
        <v>153</v>
      </c>
    </row>
    <row r="50" spans="1:23" ht="14.4" customHeight="1" x14ac:dyDescent="0.3">
      <c r="A50" s="828" t="s">
        <v>4559</v>
      </c>
      <c r="B50" s="821">
        <v>5</v>
      </c>
      <c r="C50" s="823">
        <v>7.05</v>
      </c>
      <c r="D50" s="783">
        <v>29.6</v>
      </c>
      <c r="E50" s="814">
        <v>1</v>
      </c>
      <c r="F50" s="815">
        <v>1.05</v>
      </c>
      <c r="G50" s="773">
        <v>16</v>
      </c>
      <c r="H50" s="824">
        <v>2</v>
      </c>
      <c r="I50" s="825">
        <v>2.2200000000000002</v>
      </c>
      <c r="J50" s="774">
        <v>22</v>
      </c>
      <c r="K50" s="817">
        <v>1.1100000000000001</v>
      </c>
      <c r="L50" s="816">
        <v>4</v>
      </c>
      <c r="M50" s="816">
        <v>34</v>
      </c>
      <c r="N50" s="818">
        <v>11.38</v>
      </c>
      <c r="O50" s="816" t="s">
        <v>4469</v>
      </c>
      <c r="P50" s="819" t="s">
        <v>4560</v>
      </c>
      <c r="Q50" s="820">
        <f t="shared" si="0"/>
        <v>-3</v>
      </c>
      <c r="R50" s="820">
        <f t="shared" si="0"/>
        <v>-4.83</v>
      </c>
      <c r="S50" s="821">
        <f t="shared" si="1"/>
        <v>22.76</v>
      </c>
      <c r="T50" s="821">
        <f t="shared" si="2"/>
        <v>44</v>
      </c>
      <c r="U50" s="821">
        <f t="shared" si="3"/>
        <v>21.24</v>
      </c>
      <c r="V50" s="822">
        <f t="shared" si="4"/>
        <v>1.9332161687170473</v>
      </c>
      <c r="W50" s="775">
        <v>21</v>
      </c>
    </row>
    <row r="51" spans="1:23" ht="14.4" customHeight="1" x14ac:dyDescent="0.3">
      <c r="A51" s="827" t="s">
        <v>4561</v>
      </c>
      <c r="B51" s="777"/>
      <c r="C51" s="778"/>
      <c r="D51" s="779"/>
      <c r="E51" s="782">
        <v>1</v>
      </c>
      <c r="F51" s="762">
        <v>0.77</v>
      </c>
      <c r="G51" s="763">
        <v>25</v>
      </c>
      <c r="H51" s="758">
        <v>3</v>
      </c>
      <c r="I51" s="759">
        <v>2.85</v>
      </c>
      <c r="J51" s="768">
        <v>29</v>
      </c>
      <c r="K51" s="764">
        <v>0.57999999999999996</v>
      </c>
      <c r="L51" s="761">
        <v>3</v>
      </c>
      <c r="M51" s="761">
        <v>23</v>
      </c>
      <c r="N51" s="765">
        <v>7.74</v>
      </c>
      <c r="O51" s="761" t="s">
        <v>4469</v>
      </c>
      <c r="P51" s="780" t="s">
        <v>4562</v>
      </c>
      <c r="Q51" s="766">
        <f t="shared" si="0"/>
        <v>3</v>
      </c>
      <c r="R51" s="766">
        <f t="shared" si="0"/>
        <v>2.85</v>
      </c>
      <c r="S51" s="777">
        <f t="shared" si="1"/>
        <v>23.22</v>
      </c>
      <c r="T51" s="777">
        <f t="shared" si="2"/>
        <v>87</v>
      </c>
      <c r="U51" s="777">
        <f t="shared" si="3"/>
        <v>63.78</v>
      </c>
      <c r="V51" s="781">
        <f t="shared" si="4"/>
        <v>3.7467700258397936</v>
      </c>
      <c r="W51" s="767">
        <v>64</v>
      </c>
    </row>
    <row r="52" spans="1:23" ht="14.4" customHeight="1" x14ac:dyDescent="0.3">
      <c r="A52" s="828" t="s">
        <v>4563</v>
      </c>
      <c r="B52" s="821"/>
      <c r="C52" s="823"/>
      <c r="D52" s="783"/>
      <c r="E52" s="814">
        <v>1</v>
      </c>
      <c r="F52" s="815">
        <v>1.51</v>
      </c>
      <c r="G52" s="773">
        <v>35</v>
      </c>
      <c r="H52" s="824"/>
      <c r="I52" s="825"/>
      <c r="J52" s="776"/>
      <c r="K52" s="817">
        <v>1.18</v>
      </c>
      <c r="L52" s="816">
        <v>4</v>
      </c>
      <c r="M52" s="816">
        <v>32</v>
      </c>
      <c r="N52" s="818">
        <v>10.73</v>
      </c>
      <c r="O52" s="816" t="s">
        <v>4469</v>
      </c>
      <c r="P52" s="819" t="s">
        <v>4564</v>
      </c>
      <c r="Q52" s="820">
        <f t="shared" si="0"/>
        <v>0</v>
      </c>
      <c r="R52" s="820">
        <f t="shared" si="0"/>
        <v>0</v>
      </c>
      <c r="S52" s="821" t="str">
        <f t="shared" si="1"/>
        <v/>
      </c>
      <c r="T52" s="821" t="str">
        <f t="shared" si="2"/>
        <v/>
      </c>
      <c r="U52" s="821" t="str">
        <f t="shared" si="3"/>
        <v/>
      </c>
      <c r="V52" s="822" t="str">
        <f t="shared" si="4"/>
        <v/>
      </c>
      <c r="W52" s="775"/>
    </row>
    <row r="53" spans="1:23" ht="14.4" customHeight="1" x14ac:dyDescent="0.3">
      <c r="A53" s="827" t="s">
        <v>4565</v>
      </c>
      <c r="B53" s="777"/>
      <c r="C53" s="778"/>
      <c r="D53" s="779"/>
      <c r="E53" s="758">
        <v>2</v>
      </c>
      <c r="F53" s="759">
        <v>1.94</v>
      </c>
      <c r="G53" s="760">
        <v>20.5</v>
      </c>
      <c r="H53" s="761"/>
      <c r="I53" s="762"/>
      <c r="J53" s="763"/>
      <c r="K53" s="764">
        <v>0.95</v>
      </c>
      <c r="L53" s="761">
        <v>4</v>
      </c>
      <c r="M53" s="761">
        <v>37</v>
      </c>
      <c r="N53" s="765">
        <v>12.35</v>
      </c>
      <c r="O53" s="761" t="s">
        <v>4469</v>
      </c>
      <c r="P53" s="780" t="s">
        <v>4566</v>
      </c>
      <c r="Q53" s="766">
        <f t="shared" si="0"/>
        <v>0</v>
      </c>
      <c r="R53" s="766">
        <f t="shared" si="0"/>
        <v>0</v>
      </c>
      <c r="S53" s="777" t="str">
        <f t="shared" si="1"/>
        <v/>
      </c>
      <c r="T53" s="777" t="str">
        <f t="shared" si="2"/>
        <v/>
      </c>
      <c r="U53" s="777" t="str">
        <f t="shared" si="3"/>
        <v/>
      </c>
      <c r="V53" s="781" t="str">
        <f t="shared" si="4"/>
        <v/>
      </c>
      <c r="W53" s="767"/>
    </row>
    <row r="54" spans="1:23" ht="14.4" customHeight="1" x14ac:dyDescent="0.3">
      <c r="A54" s="828" t="s">
        <v>4567</v>
      </c>
      <c r="B54" s="821">
        <v>1</v>
      </c>
      <c r="C54" s="823">
        <v>1.65</v>
      </c>
      <c r="D54" s="783">
        <v>42</v>
      </c>
      <c r="E54" s="824">
        <v>1</v>
      </c>
      <c r="F54" s="825">
        <v>8.93</v>
      </c>
      <c r="G54" s="776">
        <v>134</v>
      </c>
      <c r="H54" s="816"/>
      <c r="I54" s="815"/>
      <c r="J54" s="773"/>
      <c r="K54" s="817">
        <v>1.46</v>
      </c>
      <c r="L54" s="816">
        <v>4</v>
      </c>
      <c r="M54" s="816">
        <v>39</v>
      </c>
      <c r="N54" s="818">
        <v>12.9</v>
      </c>
      <c r="O54" s="816" t="s">
        <v>4469</v>
      </c>
      <c r="P54" s="819" t="s">
        <v>4568</v>
      </c>
      <c r="Q54" s="820">
        <f t="shared" si="0"/>
        <v>-1</v>
      </c>
      <c r="R54" s="820">
        <f t="shared" si="0"/>
        <v>-1.65</v>
      </c>
      <c r="S54" s="821" t="str">
        <f t="shared" si="1"/>
        <v/>
      </c>
      <c r="T54" s="821" t="str">
        <f t="shared" si="2"/>
        <v/>
      </c>
      <c r="U54" s="821" t="str">
        <f t="shared" si="3"/>
        <v/>
      </c>
      <c r="V54" s="822" t="str">
        <f t="shared" si="4"/>
        <v/>
      </c>
      <c r="W54" s="775"/>
    </row>
    <row r="55" spans="1:23" ht="14.4" customHeight="1" x14ac:dyDescent="0.3">
      <c r="A55" s="827" t="s">
        <v>4569</v>
      </c>
      <c r="B55" s="777"/>
      <c r="C55" s="778"/>
      <c r="D55" s="779"/>
      <c r="E55" s="758">
        <v>3</v>
      </c>
      <c r="F55" s="759">
        <v>2.09</v>
      </c>
      <c r="G55" s="760">
        <v>19.3</v>
      </c>
      <c r="H55" s="761"/>
      <c r="I55" s="762"/>
      <c r="J55" s="763"/>
      <c r="K55" s="764">
        <v>0.63</v>
      </c>
      <c r="L55" s="761">
        <v>3</v>
      </c>
      <c r="M55" s="761">
        <v>25</v>
      </c>
      <c r="N55" s="765">
        <v>8.43</v>
      </c>
      <c r="O55" s="761" t="s">
        <v>4469</v>
      </c>
      <c r="P55" s="780" t="s">
        <v>4570</v>
      </c>
      <c r="Q55" s="766">
        <f t="shared" si="0"/>
        <v>0</v>
      </c>
      <c r="R55" s="766">
        <f t="shared" si="0"/>
        <v>0</v>
      </c>
      <c r="S55" s="777" t="str">
        <f t="shared" si="1"/>
        <v/>
      </c>
      <c r="T55" s="777" t="str">
        <f t="shared" si="2"/>
        <v/>
      </c>
      <c r="U55" s="777" t="str">
        <f t="shared" si="3"/>
        <v/>
      </c>
      <c r="V55" s="781" t="str">
        <f t="shared" si="4"/>
        <v/>
      </c>
      <c r="W55" s="767"/>
    </row>
    <row r="56" spans="1:23" ht="14.4" customHeight="1" x14ac:dyDescent="0.3">
      <c r="A56" s="828" t="s">
        <v>4571</v>
      </c>
      <c r="B56" s="821">
        <v>1</v>
      </c>
      <c r="C56" s="823">
        <v>0.82</v>
      </c>
      <c r="D56" s="783">
        <v>16</v>
      </c>
      <c r="E56" s="824">
        <v>2</v>
      </c>
      <c r="F56" s="825">
        <v>1.71</v>
      </c>
      <c r="G56" s="776">
        <v>32</v>
      </c>
      <c r="H56" s="816">
        <v>3</v>
      </c>
      <c r="I56" s="815">
        <v>2.4500000000000002</v>
      </c>
      <c r="J56" s="774">
        <v>18.7</v>
      </c>
      <c r="K56" s="817">
        <v>0.82</v>
      </c>
      <c r="L56" s="816">
        <v>4</v>
      </c>
      <c r="M56" s="816">
        <v>33</v>
      </c>
      <c r="N56" s="818">
        <v>11.02</v>
      </c>
      <c r="O56" s="816" t="s">
        <v>4469</v>
      </c>
      <c r="P56" s="819" t="s">
        <v>4572</v>
      </c>
      <c r="Q56" s="820">
        <f t="shared" si="0"/>
        <v>2</v>
      </c>
      <c r="R56" s="820">
        <f t="shared" si="0"/>
        <v>1.6300000000000003</v>
      </c>
      <c r="S56" s="821">
        <f t="shared" si="1"/>
        <v>33.06</v>
      </c>
      <c r="T56" s="821">
        <f t="shared" si="2"/>
        <v>56.099999999999994</v>
      </c>
      <c r="U56" s="821">
        <f t="shared" si="3"/>
        <v>23.039999999999992</v>
      </c>
      <c r="V56" s="822">
        <f t="shared" si="4"/>
        <v>1.6969147005444642</v>
      </c>
      <c r="W56" s="775">
        <v>24</v>
      </c>
    </row>
    <row r="57" spans="1:23" ht="14.4" customHeight="1" x14ac:dyDescent="0.3">
      <c r="A57" s="828" t="s">
        <v>4573</v>
      </c>
      <c r="B57" s="821">
        <v>5</v>
      </c>
      <c r="C57" s="823">
        <v>6.18</v>
      </c>
      <c r="D57" s="783">
        <v>20.2</v>
      </c>
      <c r="E57" s="824">
        <v>3</v>
      </c>
      <c r="F57" s="825">
        <v>5.77</v>
      </c>
      <c r="G57" s="776">
        <v>49</v>
      </c>
      <c r="H57" s="816">
        <v>3</v>
      </c>
      <c r="I57" s="815">
        <v>3.7</v>
      </c>
      <c r="J57" s="774">
        <v>30.7</v>
      </c>
      <c r="K57" s="817">
        <v>1.2</v>
      </c>
      <c r="L57" s="816">
        <v>4</v>
      </c>
      <c r="M57" s="816">
        <v>39</v>
      </c>
      <c r="N57" s="818">
        <v>13.04</v>
      </c>
      <c r="O57" s="816" t="s">
        <v>4469</v>
      </c>
      <c r="P57" s="819" t="s">
        <v>4574</v>
      </c>
      <c r="Q57" s="820">
        <f t="shared" si="0"/>
        <v>-2</v>
      </c>
      <c r="R57" s="820">
        <f t="shared" si="0"/>
        <v>-2.4799999999999995</v>
      </c>
      <c r="S57" s="821">
        <f t="shared" si="1"/>
        <v>39.119999999999997</v>
      </c>
      <c r="T57" s="821">
        <f t="shared" si="2"/>
        <v>92.1</v>
      </c>
      <c r="U57" s="821">
        <f t="shared" si="3"/>
        <v>52.98</v>
      </c>
      <c r="V57" s="822">
        <f t="shared" si="4"/>
        <v>2.3542944785276072</v>
      </c>
      <c r="W57" s="775">
        <v>53</v>
      </c>
    </row>
    <row r="58" spans="1:23" ht="14.4" customHeight="1" x14ac:dyDescent="0.3">
      <c r="A58" s="827" t="s">
        <v>4575</v>
      </c>
      <c r="B58" s="777"/>
      <c r="C58" s="778"/>
      <c r="D58" s="779"/>
      <c r="E58" s="782"/>
      <c r="F58" s="762"/>
      <c r="G58" s="763"/>
      <c r="H58" s="758">
        <v>2</v>
      </c>
      <c r="I58" s="759">
        <v>1.46</v>
      </c>
      <c r="J58" s="768">
        <v>30</v>
      </c>
      <c r="K58" s="764">
        <v>0.51</v>
      </c>
      <c r="L58" s="761">
        <v>3</v>
      </c>
      <c r="M58" s="761">
        <v>24</v>
      </c>
      <c r="N58" s="765">
        <v>8.1199999999999992</v>
      </c>
      <c r="O58" s="761" t="s">
        <v>4469</v>
      </c>
      <c r="P58" s="780" t="s">
        <v>4576</v>
      </c>
      <c r="Q58" s="766">
        <f t="shared" si="0"/>
        <v>2</v>
      </c>
      <c r="R58" s="766">
        <f t="shared" si="0"/>
        <v>1.46</v>
      </c>
      <c r="S58" s="777">
        <f t="shared" si="1"/>
        <v>16.239999999999998</v>
      </c>
      <c r="T58" s="777">
        <f t="shared" si="2"/>
        <v>60</v>
      </c>
      <c r="U58" s="777">
        <f t="shared" si="3"/>
        <v>43.760000000000005</v>
      </c>
      <c r="V58" s="781">
        <f t="shared" si="4"/>
        <v>3.6945812807881775</v>
      </c>
      <c r="W58" s="767">
        <v>44</v>
      </c>
    </row>
    <row r="59" spans="1:23" ht="14.4" customHeight="1" x14ac:dyDescent="0.3">
      <c r="A59" s="828" t="s">
        <v>4577</v>
      </c>
      <c r="B59" s="821">
        <v>1</v>
      </c>
      <c r="C59" s="823">
        <v>0.62</v>
      </c>
      <c r="D59" s="783">
        <v>18</v>
      </c>
      <c r="E59" s="814"/>
      <c r="F59" s="815"/>
      <c r="G59" s="773"/>
      <c r="H59" s="824"/>
      <c r="I59" s="825"/>
      <c r="J59" s="776"/>
      <c r="K59" s="817">
        <v>0.62</v>
      </c>
      <c r="L59" s="816">
        <v>3</v>
      </c>
      <c r="M59" s="816">
        <v>29</v>
      </c>
      <c r="N59" s="818">
        <v>9.64</v>
      </c>
      <c r="O59" s="816" t="s">
        <v>4469</v>
      </c>
      <c r="P59" s="819" t="s">
        <v>4578</v>
      </c>
      <c r="Q59" s="820">
        <f t="shared" si="0"/>
        <v>-1</v>
      </c>
      <c r="R59" s="820">
        <f t="shared" si="0"/>
        <v>-0.62</v>
      </c>
      <c r="S59" s="821" t="str">
        <f t="shared" si="1"/>
        <v/>
      </c>
      <c r="T59" s="821" t="str">
        <f t="shared" si="2"/>
        <v/>
      </c>
      <c r="U59" s="821" t="str">
        <f t="shared" si="3"/>
        <v/>
      </c>
      <c r="V59" s="822" t="str">
        <f t="shared" si="4"/>
        <v/>
      </c>
      <c r="W59" s="775"/>
    </row>
    <row r="60" spans="1:23" ht="14.4" customHeight="1" x14ac:dyDescent="0.3">
      <c r="A60" s="828" t="s">
        <v>4579</v>
      </c>
      <c r="B60" s="821"/>
      <c r="C60" s="823"/>
      <c r="D60" s="783"/>
      <c r="E60" s="814">
        <v>1</v>
      </c>
      <c r="F60" s="815">
        <v>0.99</v>
      </c>
      <c r="G60" s="773">
        <v>37</v>
      </c>
      <c r="H60" s="824"/>
      <c r="I60" s="825"/>
      <c r="J60" s="776"/>
      <c r="K60" s="817">
        <v>0.83</v>
      </c>
      <c r="L60" s="816">
        <v>4</v>
      </c>
      <c r="M60" s="816">
        <v>34</v>
      </c>
      <c r="N60" s="818">
        <v>11.42</v>
      </c>
      <c r="O60" s="816" t="s">
        <v>4469</v>
      </c>
      <c r="P60" s="819" t="s">
        <v>4580</v>
      </c>
      <c r="Q60" s="820">
        <f t="shared" si="0"/>
        <v>0</v>
      </c>
      <c r="R60" s="820">
        <f t="shared" si="0"/>
        <v>0</v>
      </c>
      <c r="S60" s="821" t="str">
        <f t="shared" si="1"/>
        <v/>
      </c>
      <c r="T60" s="821" t="str">
        <f t="shared" si="2"/>
        <v/>
      </c>
      <c r="U60" s="821" t="str">
        <f t="shared" si="3"/>
        <v/>
      </c>
      <c r="V60" s="822" t="str">
        <f t="shared" si="4"/>
        <v/>
      </c>
      <c r="W60" s="775"/>
    </row>
    <row r="61" spans="1:23" ht="14.4" customHeight="1" x14ac:dyDescent="0.3">
      <c r="A61" s="827" t="s">
        <v>4581</v>
      </c>
      <c r="B61" s="769">
        <v>1</v>
      </c>
      <c r="C61" s="770">
        <v>2.54</v>
      </c>
      <c r="D61" s="771">
        <v>57</v>
      </c>
      <c r="E61" s="782"/>
      <c r="F61" s="762"/>
      <c r="G61" s="763"/>
      <c r="H61" s="761"/>
      <c r="I61" s="762"/>
      <c r="J61" s="763"/>
      <c r="K61" s="764">
        <v>1.29</v>
      </c>
      <c r="L61" s="761">
        <v>5</v>
      </c>
      <c r="M61" s="761">
        <v>41</v>
      </c>
      <c r="N61" s="765">
        <v>13.57</v>
      </c>
      <c r="O61" s="761" t="s">
        <v>4469</v>
      </c>
      <c r="P61" s="780" t="s">
        <v>4582</v>
      </c>
      <c r="Q61" s="766">
        <f t="shared" si="0"/>
        <v>-1</v>
      </c>
      <c r="R61" s="766">
        <f t="shared" si="0"/>
        <v>-2.54</v>
      </c>
      <c r="S61" s="777" t="str">
        <f t="shared" si="1"/>
        <v/>
      </c>
      <c r="T61" s="777" t="str">
        <f t="shared" si="2"/>
        <v/>
      </c>
      <c r="U61" s="777" t="str">
        <f t="shared" si="3"/>
        <v/>
      </c>
      <c r="V61" s="781" t="str">
        <f t="shared" si="4"/>
        <v/>
      </c>
      <c r="W61" s="767"/>
    </row>
    <row r="62" spans="1:23" ht="14.4" customHeight="1" x14ac:dyDescent="0.3">
      <c r="A62" s="827" t="s">
        <v>4583</v>
      </c>
      <c r="B62" s="777">
        <v>1</v>
      </c>
      <c r="C62" s="778">
        <v>1.27</v>
      </c>
      <c r="D62" s="779">
        <v>34</v>
      </c>
      <c r="E62" s="758">
        <v>2</v>
      </c>
      <c r="F62" s="759">
        <v>5</v>
      </c>
      <c r="G62" s="760">
        <v>51</v>
      </c>
      <c r="H62" s="761">
        <v>1</v>
      </c>
      <c r="I62" s="762">
        <v>0.41</v>
      </c>
      <c r="J62" s="768">
        <v>8</v>
      </c>
      <c r="K62" s="764">
        <v>0.41</v>
      </c>
      <c r="L62" s="761">
        <v>2</v>
      </c>
      <c r="M62" s="761">
        <v>16</v>
      </c>
      <c r="N62" s="765">
        <v>5.4</v>
      </c>
      <c r="O62" s="761" t="s">
        <v>4469</v>
      </c>
      <c r="P62" s="780" t="s">
        <v>4584</v>
      </c>
      <c r="Q62" s="766">
        <f t="shared" si="0"/>
        <v>0</v>
      </c>
      <c r="R62" s="766">
        <f t="shared" si="0"/>
        <v>-0.8600000000000001</v>
      </c>
      <c r="S62" s="777">
        <f t="shared" si="1"/>
        <v>5.4</v>
      </c>
      <c r="T62" s="777">
        <f t="shared" si="2"/>
        <v>8</v>
      </c>
      <c r="U62" s="777">
        <f t="shared" si="3"/>
        <v>2.5999999999999996</v>
      </c>
      <c r="V62" s="781">
        <f t="shared" si="4"/>
        <v>1.4814814814814814</v>
      </c>
      <c r="W62" s="767">
        <v>3</v>
      </c>
    </row>
    <row r="63" spans="1:23" ht="14.4" customHeight="1" x14ac:dyDescent="0.3">
      <c r="A63" s="828" t="s">
        <v>4585</v>
      </c>
      <c r="B63" s="821">
        <v>5</v>
      </c>
      <c r="C63" s="823">
        <v>3.21</v>
      </c>
      <c r="D63" s="783">
        <v>22.6</v>
      </c>
      <c r="E63" s="824">
        <v>3</v>
      </c>
      <c r="F63" s="825">
        <v>2.38</v>
      </c>
      <c r="G63" s="776">
        <v>27</v>
      </c>
      <c r="H63" s="816">
        <v>1</v>
      </c>
      <c r="I63" s="815">
        <v>0.56999999999999995</v>
      </c>
      <c r="J63" s="774">
        <v>14</v>
      </c>
      <c r="K63" s="817">
        <v>0.56999999999999995</v>
      </c>
      <c r="L63" s="816">
        <v>3</v>
      </c>
      <c r="M63" s="816">
        <v>23</v>
      </c>
      <c r="N63" s="818">
        <v>7.67</v>
      </c>
      <c r="O63" s="816" t="s">
        <v>4469</v>
      </c>
      <c r="P63" s="819" t="s">
        <v>4586</v>
      </c>
      <c r="Q63" s="820">
        <f t="shared" si="0"/>
        <v>-4</v>
      </c>
      <c r="R63" s="820">
        <f t="shared" si="0"/>
        <v>-2.64</v>
      </c>
      <c r="S63" s="821">
        <f t="shared" si="1"/>
        <v>7.67</v>
      </c>
      <c r="T63" s="821">
        <f t="shared" si="2"/>
        <v>14</v>
      </c>
      <c r="U63" s="821">
        <f t="shared" si="3"/>
        <v>6.33</v>
      </c>
      <c r="V63" s="822">
        <f t="shared" si="4"/>
        <v>1.8252933507170797</v>
      </c>
      <c r="W63" s="775">
        <v>6</v>
      </c>
    </row>
    <row r="64" spans="1:23" ht="14.4" customHeight="1" x14ac:dyDescent="0.3">
      <c r="A64" s="828" t="s">
        <v>4587</v>
      </c>
      <c r="B64" s="821">
        <v>2</v>
      </c>
      <c r="C64" s="823">
        <v>1.57</v>
      </c>
      <c r="D64" s="783">
        <v>19.5</v>
      </c>
      <c r="E64" s="824">
        <v>4</v>
      </c>
      <c r="F64" s="825">
        <v>3.84</v>
      </c>
      <c r="G64" s="776">
        <v>27.8</v>
      </c>
      <c r="H64" s="816"/>
      <c r="I64" s="815"/>
      <c r="J64" s="773"/>
      <c r="K64" s="817">
        <v>0.78</v>
      </c>
      <c r="L64" s="816">
        <v>3</v>
      </c>
      <c r="M64" s="816">
        <v>27</v>
      </c>
      <c r="N64" s="818">
        <v>9</v>
      </c>
      <c r="O64" s="816" t="s">
        <v>4469</v>
      </c>
      <c r="P64" s="819" t="s">
        <v>4588</v>
      </c>
      <c r="Q64" s="820">
        <f t="shared" si="0"/>
        <v>-2</v>
      </c>
      <c r="R64" s="820">
        <f t="shared" si="0"/>
        <v>-1.57</v>
      </c>
      <c r="S64" s="821" t="str">
        <f t="shared" si="1"/>
        <v/>
      </c>
      <c r="T64" s="821" t="str">
        <f t="shared" si="2"/>
        <v/>
      </c>
      <c r="U64" s="821" t="str">
        <f t="shared" si="3"/>
        <v/>
      </c>
      <c r="V64" s="822" t="str">
        <f t="shared" si="4"/>
        <v/>
      </c>
      <c r="W64" s="775"/>
    </row>
    <row r="65" spans="1:23" ht="14.4" customHeight="1" x14ac:dyDescent="0.3">
      <c r="A65" s="827" t="s">
        <v>4589</v>
      </c>
      <c r="B65" s="777"/>
      <c r="C65" s="778"/>
      <c r="D65" s="779"/>
      <c r="E65" s="782"/>
      <c r="F65" s="762"/>
      <c r="G65" s="763"/>
      <c r="H65" s="758">
        <v>1</v>
      </c>
      <c r="I65" s="759">
        <v>0.45</v>
      </c>
      <c r="J65" s="768">
        <v>5</v>
      </c>
      <c r="K65" s="764">
        <v>0.45</v>
      </c>
      <c r="L65" s="761">
        <v>1</v>
      </c>
      <c r="M65" s="761">
        <v>8</v>
      </c>
      <c r="N65" s="765">
        <v>2.5299999999999998</v>
      </c>
      <c r="O65" s="761" t="s">
        <v>4469</v>
      </c>
      <c r="P65" s="780" t="s">
        <v>4590</v>
      </c>
      <c r="Q65" s="766">
        <f t="shared" si="0"/>
        <v>1</v>
      </c>
      <c r="R65" s="766">
        <f t="shared" si="0"/>
        <v>0.45</v>
      </c>
      <c r="S65" s="777">
        <f t="shared" si="1"/>
        <v>2.5299999999999998</v>
      </c>
      <c r="T65" s="777">
        <f t="shared" si="2"/>
        <v>5</v>
      </c>
      <c r="U65" s="777">
        <f t="shared" si="3"/>
        <v>2.4700000000000002</v>
      </c>
      <c r="V65" s="781">
        <f t="shared" si="4"/>
        <v>1.9762845849802373</v>
      </c>
      <c r="W65" s="767">
        <v>2</v>
      </c>
    </row>
    <row r="66" spans="1:23" ht="14.4" customHeight="1" x14ac:dyDescent="0.3">
      <c r="A66" s="827" t="s">
        <v>4591</v>
      </c>
      <c r="B66" s="777"/>
      <c r="C66" s="778"/>
      <c r="D66" s="779"/>
      <c r="E66" s="782"/>
      <c r="F66" s="762"/>
      <c r="G66" s="763"/>
      <c r="H66" s="758">
        <v>1</v>
      </c>
      <c r="I66" s="759">
        <v>32.36</v>
      </c>
      <c r="J66" s="768">
        <v>25</v>
      </c>
      <c r="K66" s="764">
        <v>31.93</v>
      </c>
      <c r="L66" s="761">
        <v>2</v>
      </c>
      <c r="M66" s="761">
        <v>22</v>
      </c>
      <c r="N66" s="765">
        <v>7.3</v>
      </c>
      <c r="O66" s="761" t="s">
        <v>4261</v>
      </c>
      <c r="P66" s="780" t="s">
        <v>4592</v>
      </c>
      <c r="Q66" s="766">
        <f t="shared" si="0"/>
        <v>1</v>
      </c>
      <c r="R66" s="766">
        <f t="shared" si="0"/>
        <v>32.36</v>
      </c>
      <c r="S66" s="777">
        <f t="shared" si="1"/>
        <v>7.3</v>
      </c>
      <c r="T66" s="777">
        <f t="shared" si="2"/>
        <v>25</v>
      </c>
      <c r="U66" s="777">
        <f t="shared" si="3"/>
        <v>17.7</v>
      </c>
      <c r="V66" s="781">
        <f t="shared" si="4"/>
        <v>3.4246575342465753</v>
      </c>
      <c r="W66" s="767">
        <v>18</v>
      </c>
    </row>
    <row r="67" spans="1:23" ht="14.4" customHeight="1" x14ac:dyDescent="0.3">
      <c r="A67" s="827" t="s">
        <v>4593</v>
      </c>
      <c r="B67" s="777"/>
      <c r="C67" s="778"/>
      <c r="D67" s="779"/>
      <c r="E67" s="758">
        <v>1</v>
      </c>
      <c r="F67" s="759">
        <v>12.92</v>
      </c>
      <c r="G67" s="760">
        <v>47</v>
      </c>
      <c r="H67" s="761"/>
      <c r="I67" s="762"/>
      <c r="J67" s="763"/>
      <c r="K67" s="764">
        <v>9.36</v>
      </c>
      <c r="L67" s="761">
        <v>5</v>
      </c>
      <c r="M67" s="761">
        <v>41</v>
      </c>
      <c r="N67" s="765">
        <v>13.78</v>
      </c>
      <c r="O67" s="761" t="s">
        <v>4469</v>
      </c>
      <c r="P67" s="780" t="s">
        <v>4594</v>
      </c>
      <c r="Q67" s="766">
        <f t="shared" si="0"/>
        <v>0</v>
      </c>
      <c r="R67" s="766">
        <f t="shared" si="0"/>
        <v>0</v>
      </c>
      <c r="S67" s="777" t="str">
        <f t="shared" si="1"/>
        <v/>
      </c>
      <c r="T67" s="777" t="str">
        <f t="shared" si="2"/>
        <v/>
      </c>
      <c r="U67" s="777" t="str">
        <f t="shared" si="3"/>
        <v/>
      </c>
      <c r="V67" s="781" t="str">
        <f t="shared" si="4"/>
        <v/>
      </c>
      <c r="W67" s="767"/>
    </row>
    <row r="68" spans="1:23" ht="14.4" customHeight="1" x14ac:dyDescent="0.3">
      <c r="A68" s="828" t="s">
        <v>4595</v>
      </c>
      <c r="B68" s="821">
        <v>1</v>
      </c>
      <c r="C68" s="823">
        <v>19.3</v>
      </c>
      <c r="D68" s="783">
        <v>85</v>
      </c>
      <c r="E68" s="824"/>
      <c r="F68" s="825"/>
      <c r="G68" s="776"/>
      <c r="H68" s="816"/>
      <c r="I68" s="815"/>
      <c r="J68" s="773"/>
      <c r="K68" s="817">
        <v>13.28</v>
      </c>
      <c r="L68" s="816">
        <v>7</v>
      </c>
      <c r="M68" s="816">
        <v>64</v>
      </c>
      <c r="N68" s="818">
        <v>21.47</v>
      </c>
      <c r="O68" s="816" t="s">
        <v>4469</v>
      </c>
      <c r="P68" s="819" t="s">
        <v>4596</v>
      </c>
      <c r="Q68" s="820">
        <f t="shared" si="0"/>
        <v>-1</v>
      </c>
      <c r="R68" s="820">
        <f t="shared" si="0"/>
        <v>-19.3</v>
      </c>
      <c r="S68" s="821" t="str">
        <f t="shared" si="1"/>
        <v/>
      </c>
      <c r="T68" s="821" t="str">
        <f t="shared" si="2"/>
        <v/>
      </c>
      <c r="U68" s="821" t="str">
        <f t="shared" si="3"/>
        <v/>
      </c>
      <c r="V68" s="822" t="str">
        <f t="shared" si="4"/>
        <v/>
      </c>
      <c r="W68" s="775"/>
    </row>
    <row r="69" spans="1:23" ht="14.4" customHeight="1" x14ac:dyDescent="0.3">
      <c r="A69" s="827" t="s">
        <v>4597</v>
      </c>
      <c r="B69" s="769">
        <v>1</v>
      </c>
      <c r="C69" s="770">
        <v>9.61</v>
      </c>
      <c r="D69" s="771">
        <v>43</v>
      </c>
      <c r="E69" s="782"/>
      <c r="F69" s="762"/>
      <c r="G69" s="763"/>
      <c r="H69" s="761"/>
      <c r="I69" s="762"/>
      <c r="J69" s="763"/>
      <c r="K69" s="764">
        <v>8.2799999999999994</v>
      </c>
      <c r="L69" s="761">
        <v>6</v>
      </c>
      <c r="M69" s="761">
        <v>50</v>
      </c>
      <c r="N69" s="765">
        <v>16.739999999999998</v>
      </c>
      <c r="O69" s="761" t="s">
        <v>4469</v>
      </c>
      <c r="P69" s="780" t="s">
        <v>4598</v>
      </c>
      <c r="Q69" s="766">
        <f t="shared" si="0"/>
        <v>-1</v>
      </c>
      <c r="R69" s="766">
        <f t="shared" si="0"/>
        <v>-9.61</v>
      </c>
      <c r="S69" s="777" t="str">
        <f t="shared" si="1"/>
        <v/>
      </c>
      <c r="T69" s="777" t="str">
        <f t="shared" si="2"/>
        <v/>
      </c>
      <c r="U69" s="777" t="str">
        <f t="shared" si="3"/>
        <v/>
      </c>
      <c r="V69" s="781" t="str">
        <f t="shared" si="4"/>
        <v/>
      </c>
      <c r="W69" s="767"/>
    </row>
    <row r="70" spans="1:23" ht="14.4" customHeight="1" x14ac:dyDescent="0.3">
      <c r="A70" s="827" t="s">
        <v>4599</v>
      </c>
      <c r="B70" s="777">
        <v>1</v>
      </c>
      <c r="C70" s="778">
        <v>3.7</v>
      </c>
      <c r="D70" s="779">
        <v>10</v>
      </c>
      <c r="E70" s="758">
        <v>2</v>
      </c>
      <c r="F70" s="759">
        <v>11.17</v>
      </c>
      <c r="G70" s="760">
        <v>25</v>
      </c>
      <c r="H70" s="761">
        <v>1</v>
      </c>
      <c r="I70" s="762">
        <v>6.67</v>
      </c>
      <c r="J70" s="768">
        <v>32</v>
      </c>
      <c r="K70" s="764">
        <v>3.7</v>
      </c>
      <c r="L70" s="761">
        <v>2</v>
      </c>
      <c r="M70" s="761">
        <v>14</v>
      </c>
      <c r="N70" s="765">
        <v>4.58</v>
      </c>
      <c r="O70" s="761" t="s">
        <v>4469</v>
      </c>
      <c r="P70" s="780" t="s">
        <v>4600</v>
      </c>
      <c r="Q70" s="766">
        <f t="shared" ref="Q70:R133" si="5">H70-B70</f>
        <v>0</v>
      </c>
      <c r="R70" s="766">
        <f t="shared" si="5"/>
        <v>2.9699999999999998</v>
      </c>
      <c r="S70" s="777">
        <f t="shared" ref="S70:S133" si="6">IF(H70=0,"",H70*N70)</f>
        <v>4.58</v>
      </c>
      <c r="T70" s="777">
        <f t="shared" ref="T70:T133" si="7">IF(H70=0,"",H70*J70)</f>
        <v>32</v>
      </c>
      <c r="U70" s="777">
        <f t="shared" ref="U70:U133" si="8">IF(H70=0,"",T70-S70)</f>
        <v>27.42</v>
      </c>
      <c r="V70" s="781">
        <f t="shared" ref="V70:V133" si="9">IF(H70=0,"",T70/S70)</f>
        <v>6.9868995633187776</v>
      </c>
      <c r="W70" s="767">
        <v>27</v>
      </c>
    </row>
    <row r="71" spans="1:23" ht="14.4" customHeight="1" x14ac:dyDescent="0.3">
      <c r="A71" s="828" t="s">
        <v>4601</v>
      </c>
      <c r="B71" s="821">
        <v>1</v>
      </c>
      <c r="C71" s="823">
        <v>7.99</v>
      </c>
      <c r="D71" s="783">
        <v>41</v>
      </c>
      <c r="E71" s="824"/>
      <c r="F71" s="825"/>
      <c r="G71" s="776"/>
      <c r="H71" s="816"/>
      <c r="I71" s="815"/>
      <c r="J71" s="773"/>
      <c r="K71" s="817">
        <v>5.21</v>
      </c>
      <c r="L71" s="816">
        <v>3</v>
      </c>
      <c r="M71" s="816">
        <v>25</v>
      </c>
      <c r="N71" s="818">
        <v>8.49</v>
      </c>
      <c r="O71" s="816" t="s">
        <v>4469</v>
      </c>
      <c r="P71" s="819" t="s">
        <v>4602</v>
      </c>
      <c r="Q71" s="820">
        <f t="shared" si="5"/>
        <v>-1</v>
      </c>
      <c r="R71" s="820">
        <f t="shared" si="5"/>
        <v>-7.99</v>
      </c>
      <c r="S71" s="821" t="str">
        <f t="shared" si="6"/>
        <v/>
      </c>
      <c r="T71" s="821" t="str">
        <f t="shared" si="7"/>
        <v/>
      </c>
      <c r="U71" s="821" t="str">
        <f t="shared" si="8"/>
        <v/>
      </c>
      <c r="V71" s="822" t="str">
        <f t="shared" si="9"/>
        <v/>
      </c>
      <c r="W71" s="775"/>
    </row>
    <row r="72" spans="1:23" ht="14.4" customHeight="1" x14ac:dyDescent="0.3">
      <c r="A72" s="827" t="s">
        <v>4603</v>
      </c>
      <c r="B72" s="777"/>
      <c r="C72" s="778"/>
      <c r="D72" s="779"/>
      <c r="E72" s="782"/>
      <c r="F72" s="762"/>
      <c r="G72" s="763"/>
      <c r="H72" s="758">
        <v>2</v>
      </c>
      <c r="I72" s="759">
        <v>10.97</v>
      </c>
      <c r="J72" s="768">
        <v>33</v>
      </c>
      <c r="K72" s="764">
        <v>4.13</v>
      </c>
      <c r="L72" s="761">
        <v>2</v>
      </c>
      <c r="M72" s="761">
        <v>15</v>
      </c>
      <c r="N72" s="765">
        <v>5.07</v>
      </c>
      <c r="O72" s="761" t="s">
        <v>4261</v>
      </c>
      <c r="P72" s="780" t="s">
        <v>4604</v>
      </c>
      <c r="Q72" s="766">
        <f t="shared" si="5"/>
        <v>2</v>
      </c>
      <c r="R72" s="766">
        <f t="shared" si="5"/>
        <v>10.97</v>
      </c>
      <c r="S72" s="777">
        <f t="shared" si="6"/>
        <v>10.14</v>
      </c>
      <c r="T72" s="777">
        <f t="shared" si="7"/>
        <v>66</v>
      </c>
      <c r="U72" s="777">
        <f t="shared" si="8"/>
        <v>55.86</v>
      </c>
      <c r="V72" s="781">
        <f t="shared" si="9"/>
        <v>6.5088757396449699</v>
      </c>
      <c r="W72" s="767">
        <v>56</v>
      </c>
    </row>
    <row r="73" spans="1:23" ht="14.4" customHeight="1" x14ac:dyDescent="0.3">
      <c r="A73" s="828" t="s">
        <v>4605</v>
      </c>
      <c r="B73" s="821"/>
      <c r="C73" s="823"/>
      <c r="D73" s="783"/>
      <c r="E73" s="814">
        <v>1</v>
      </c>
      <c r="F73" s="815">
        <v>6.21</v>
      </c>
      <c r="G73" s="773">
        <v>39</v>
      </c>
      <c r="H73" s="824">
        <v>1</v>
      </c>
      <c r="I73" s="825">
        <v>5.55</v>
      </c>
      <c r="J73" s="774">
        <v>38</v>
      </c>
      <c r="K73" s="817">
        <v>4.2</v>
      </c>
      <c r="L73" s="816">
        <v>3</v>
      </c>
      <c r="M73" s="816">
        <v>23</v>
      </c>
      <c r="N73" s="818">
        <v>7.66</v>
      </c>
      <c r="O73" s="816" t="s">
        <v>4261</v>
      </c>
      <c r="P73" s="819" t="s">
        <v>4606</v>
      </c>
      <c r="Q73" s="820">
        <f t="shared" si="5"/>
        <v>1</v>
      </c>
      <c r="R73" s="820">
        <f t="shared" si="5"/>
        <v>5.55</v>
      </c>
      <c r="S73" s="821">
        <f t="shared" si="6"/>
        <v>7.66</v>
      </c>
      <c r="T73" s="821">
        <f t="shared" si="7"/>
        <v>38</v>
      </c>
      <c r="U73" s="821">
        <f t="shared" si="8"/>
        <v>30.34</v>
      </c>
      <c r="V73" s="822">
        <f t="shared" si="9"/>
        <v>4.9608355091383807</v>
      </c>
      <c r="W73" s="775">
        <v>30</v>
      </c>
    </row>
    <row r="74" spans="1:23" ht="14.4" customHeight="1" x14ac:dyDescent="0.3">
      <c r="A74" s="828" t="s">
        <v>4607</v>
      </c>
      <c r="B74" s="821"/>
      <c r="C74" s="823"/>
      <c r="D74" s="783"/>
      <c r="E74" s="814">
        <v>1</v>
      </c>
      <c r="F74" s="815">
        <v>5.32</v>
      </c>
      <c r="G74" s="773">
        <v>23</v>
      </c>
      <c r="H74" s="824"/>
      <c r="I74" s="825"/>
      <c r="J74" s="776"/>
      <c r="K74" s="817">
        <v>5.54</v>
      </c>
      <c r="L74" s="816">
        <v>4</v>
      </c>
      <c r="M74" s="816">
        <v>39</v>
      </c>
      <c r="N74" s="818">
        <v>12.93</v>
      </c>
      <c r="O74" s="816" t="s">
        <v>4261</v>
      </c>
      <c r="P74" s="819" t="s">
        <v>4608</v>
      </c>
      <c r="Q74" s="820">
        <f t="shared" si="5"/>
        <v>0</v>
      </c>
      <c r="R74" s="820">
        <f t="shared" si="5"/>
        <v>0</v>
      </c>
      <c r="S74" s="821" t="str">
        <f t="shared" si="6"/>
        <v/>
      </c>
      <c r="T74" s="821" t="str">
        <f t="shared" si="7"/>
        <v/>
      </c>
      <c r="U74" s="821" t="str">
        <f t="shared" si="8"/>
        <v/>
      </c>
      <c r="V74" s="822" t="str">
        <f t="shared" si="9"/>
        <v/>
      </c>
      <c r="W74" s="775"/>
    </row>
    <row r="75" spans="1:23" ht="14.4" customHeight="1" x14ac:dyDescent="0.3">
      <c r="A75" s="827" t="s">
        <v>4609</v>
      </c>
      <c r="B75" s="777"/>
      <c r="C75" s="778"/>
      <c r="D75" s="779"/>
      <c r="E75" s="758">
        <v>1</v>
      </c>
      <c r="F75" s="759">
        <v>3.97</v>
      </c>
      <c r="G75" s="760">
        <v>15</v>
      </c>
      <c r="H75" s="761"/>
      <c r="I75" s="762"/>
      <c r="J75" s="763"/>
      <c r="K75" s="764">
        <v>3.42</v>
      </c>
      <c r="L75" s="761">
        <v>2</v>
      </c>
      <c r="M75" s="761">
        <v>20</v>
      </c>
      <c r="N75" s="765">
        <v>6.77</v>
      </c>
      <c r="O75" s="761" t="s">
        <v>4469</v>
      </c>
      <c r="P75" s="780" t="s">
        <v>4610</v>
      </c>
      <c r="Q75" s="766">
        <f t="shared" si="5"/>
        <v>0</v>
      </c>
      <c r="R75" s="766">
        <f t="shared" si="5"/>
        <v>0</v>
      </c>
      <c r="S75" s="777" t="str">
        <f t="shared" si="6"/>
        <v/>
      </c>
      <c r="T75" s="777" t="str">
        <f t="shared" si="7"/>
        <v/>
      </c>
      <c r="U75" s="777" t="str">
        <f t="shared" si="8"/>
        <v/>
      </c>
      <c r="V75" s="781" t="str">
        <f t="shared" si="9"/>
        <v/>
      </c>
      <c r="W75" s="767"/>
    </row>
    <row r="76" spans="1:23" ht="14.4" customHeight="1" x14ac:dyDescent="0.3">
      <c r="A76" s="827" t="s">
        <v>4611</v>
      </c>
      <c r="B76" s="777"/>
      <c r="C76" s="778"/>
      <c r="D76" s="779"/>
      <c r="E76" s="782">
        <v>1</v>
      </c>
      <c r="F76" s="762">
        <v>2.04</v>
      </c>
      <c r="G76" s="763">
        <v>15</v>
      </c>
      <c r="H76" s="758"/>
      <c r="I76" s="759"/>
      <c r="J76" s="760"/>
      <c r="K76" s="764">
        <v>1.91</v>
      </c>
      <c r="L76" s="761">
        <v>3</v>
      </c>
      <c r="M76" s="761">
        <v>24</v>
      </c>
      <c r="N76" s="765">
        <v>8.0399999999999991</v>
      </c>
      <c r="O76" s="761" t="s">
        <v>4469</v>
      </c>
      <c r="P76" s="780" t="s">
        <v>4612</v>
      </c>
      <c r="Q76" s="766">
        <f t="shared" si="5"/>
        <v>0</v>
      </c>
      <c r="R76" s="766">
        <f t="shared" si="5"/>
        <v>0</v>
      </c>
      <c r="S76" s="777" t="str">
        <f t="shared" si="6"/>
        <v/>
      </c>
      <c r="T76" s="777" t="str">
        <f t="shared" si="7"/>
        <v/>
      </c>
      <c r="U76" s="777" t="str">
        <f t="shared" si="8"/>
        <v/>
      </c>
      <c r="V76" s="781" t="str">
        <f t="shared" si="9"/>
        <v/>
      </c>
      <c r="W76" s="767"/>
    </row>
    <row r="77" spans="1:23" ht="14.4" customHeight="1" x14ac:dyDescent="0.3">
      <c r="A77" s="828" t="s">
        <v>4613</v>
      </c>
      <c r="B77" s="821">
        <v>1</v>
      </c>
      <c r="C77" s="823">
        <v>2.2599999999999998</v>
      </c>
      <c r="D77" s="783">
        <v>21</v>
      </c>
      <c r="E77" s="814"/>
      <c r="F77" s="815"/>
      <c r="G77" s="773"/>
      <c r="H77" s="824">
        <v>1</v>
      </c>
      <c r="I77" s="825">
        <v>2.2599999999999998</v>
      </c>
      <c r="J77" s="774">
        <v>27</v>
      </c>
      <c r="K77" s="817">
        <v>2.2599999999999998</v>
      </c>
      <c r="L77" s="816">
        <v>3</v>
      </c>
      <c r="M77" s="816">
        <v>31</v>
      </c>
      <c r="N77" s="818">
        <v>10.35</v>
      </c>
      <c r="O77" s="816" t="s">
        <v>4469</v>
      </c>
      <c r="P77" s="819" t="s">
        <v>4614</v>
      </c>
      <c r="Q77" s="820">
        <f t="shared" si="5"/>
        <v>0</v>
      </c>
      <c r="R77" s="820">
        <f t="shared" si="5"/>
        <v>0</v>
      </c>
      <c r="S77" s="821">
        <f t="shared" si="6"/>
        <v>10.35</v>
      </c>
      <c r="T77" s="821">
        <f t="shared" si="7"/>
        <v>27</v>
      </c>
      <c r="U77" s="821">
        <f t="shared" si="8"/>
        <v>16.649999999999999</v>
      </c>
      <c r="V77" s="822">
        <f t="shared" si="9"/>
        <v>2.6086956521739131</v>
      </c>
      <c r="W77" s="775">
        <v>17</v>
      </c>
    </row>
    <row r="78" spans="1:23" ht="14.4" customHeight="1" x14ac:dyDescent="0.3">
      <c r="A78" s="827" t="s">
        <v>4615</v>
      </c>
      <c r="B78" s="777"/>
      <c r="C78" s="778"/>
      <c r="D78" s="779"/>
      <c r="E78" s="782"/>
      <c r="F78" s="762"/>
      <c r="G78" s="763"/>
      <c r="H78" s="758">
        <v>1</v>
      </c>
      <c r="I78" s="759">
        <v>0.95</v>
      </c>
      <c r="J78" s="768">
        <v>24</v>
      </c>
      <c r="K78" s="764">
        <v>0.95</v>
      </c>
      <c r="L78" s="761">
        <v>4</v>
      </c>
      <c r="M78" s="761">
        <v>33</v>
      </c>
      <c r="N78" s="765">
        <v>10.87</v>
      </c>
      <c r="O78" s="761" t="s">
        <v>4469</v>
      </c>
      <c r="P78" s="780" t="s">
        <v>4616</v>
      </c>
      <c r="Q78" s="766">
        <f t="shared" si="5"/>
        <v>1</v>
      </c>
      <c r="R78" s="766">
        <f t="shared" si="5"/>
        <v>0.95</v>
      </c>
      <c r="S78" s="777">
        <f t="shared" si="6"/>
        <v>10.87</v>
      </c>
      <c r="T78" s="777">
        <f t="shared" si="7"/>
        <v>24</v>
      </c>
      <c r="U78" s="777">
        <f t="shared" si="8"/>
        <v>13.13</v>
      </c>
      <c r="V78" s="781">
        <f t="shared" si="9"/>
        <v>2.2079116835326587</v>
      </c>
      <c r="W78" s="767">
        <v>13</v>
      </c>
    </row>
    <row r="79" spans="1:23" ht="14.4" customHeight="1" x14ac:dyDescent="0.3">
      <c r="A79" s="827" t="s">
        <v>4617</v>
      </c>
      <c r="B79" s="777">
        <v>1</v>
      </c>
      <c r="C79" s="778">
        <v>16.940000000000001</v>
      </c>
      <c r="D79" s="779">
        <v>43</v>
      </c>
      <c r="E79" s="758">
        <v>1</v>
      </c>
      <c r="F79" s="759">
        <v>1.06</v>
      </c>
      <c r="G79" s="760">
        <v>13</v>
      </c>
      <c r="H79" s="761"/>
      <c r="I79" s="762"/>
      <c r="J79" s="763"/>
      <c r="K79" s="764">
        <v>0.99</v>
      </c>
      <c r="L79" s="761">
        <v>2</v>
      </c>
      <c r="M79" s="761">
        <v>18</v>
      </c>
      <c r="N79" s="765">
        <v>6.06</v>
      </c>
      <c r="O79" s="761" t="s">
        <v>4469</v>
      </c>
      <c r="P79" s="780" t="s">
        <v>4618</v>
      </c>
      <c r="Q79" s="766">
        <f t="shared" si="5"/>
        <v>-1</v>
      </c>
      <c r="R79" s="766">
        <f t="shared" si="5"/>
        <v>-16.940000000000001</v>
      </c>
      <c r="S79" s="777" t="str">
        <f t="shared" si="6"/>
        <v/>
      </c>
      <c r="T79" s="777" t="str">
        <f t="shared" si="7"/>
        <v/>
      </c>
      <c r="U79" s="777" t="str">
        <f t="shared" si="8"/>
        <v/>
      </c>
      <c r="V79" s="781" t="str">
        <f t="shared" si="9"/>
        <v/>
      </c>
      <c r="W79" s="767"/>
    </row>
    <row r="80" spans="1:23" ht="14.4" customHeight="1" x14ac:dyDescent="0.3">
      <c r="A80" s="828" t="s">
        <v>4619</v>
      </c>
      <c r="B80" s="821"/>
      <c r="C80" s="823"/>
      <c r="D80" s="783"/>
      <c r="E80" s="824">
        <v>1</v>
      </c>
      <c r="F80" s="825">
        <v>1.97</v>
      </c>
      <c r="G80" s="776">
        <v>28</v>
      </c>
      <c r="H80" s="816"/>
      <c r="I80" s="815"/>
      <c r="J80" s="773"/>
      <c r="K80" s="817">
        <v>1.41</v>
      </c>
      <c r="L80" s="816">
        <v>3</v>
      </c>
      <c r="M80" s="816">
        <v>26</v>
      </c>
      <c r="N80" s="818">
        <v>8.56</v>
      </c>
      <c r="O80" s="816" t="s">
        <v>4469</v>
      </c>
      <c r="P80" s="819" t="s">
        <v>4620</v>
      </c>
      <c r="Q80" s="820">
        <f t="shared" si="5"/>
        <v>0</v>
      </c>
      <c r="R80" s="820">
        <f t="shared" si="5"/>
        <v>0</v>
      </c>
      <c r="S80" s="821" t="str">
        <f t="shared" si="6"/>
        <v/>
      </c>
      <c r="T80" s="821" t="str">
        <f t="shared" si="7"/>
        <v/>
      </c>
      <c r="U80" s="821" t="str">
        <f t="shared" si="8"/>
        <v/>
      </c>
      <c r="V80" s="822" t="str">
        <f t="shared" si="9"/>
        <v/>
      </c>
      <c r="W80" s="775"/>
    </row>
    <row r="81" spans="1:23" ht="14.4" customHeight="1" x14ac:dyDescent="0.3">
      <c r="A81" s="827" t="s">
        <v>4621</v>
      </c>
      <c r="B81" s="777"/>
      <c r="C81" s="778"/>
      <c r="D81" s="779"/>
      <c r="E81" s="758"/>
      <c r="F81" s="759"/>
      <c r="G81" s="760"/>
      <c r="H81" s="761">
        <v>1</v>
      </c>
      <c r="I81" s="762">
        <v>1.46</v>
      </c>
      <c r="J81" s="768">
        <v>32</v>
      </c>
      <c r="K81" s="764">
        <v>0.53</v>
      </c>
      <c r="L81" s="761">
        <v>2</v>
      </c>
      <c r="M81" s="761">
        <v>16</v>
      </c>
      <c r="N81" s="765">
        <v>5.47</v>
      </c>
      <c r="O81" s="761" t="s">
        <v>4469</v>
      </c>
      <c r="P81" s="780" t="s">
        <v>4622</v>
      </c>
      <c r="Q81" s="766">
        <f t="shared" si="5"/>
        <v>1</v>
      </c>
      <c r="R81" s="766">
        <f t="shared" si="5"/>
        <v>1.46</v>
      </c>
      <c r="S81" s="777">
        <f t="shared" si="6"/>
        <v>5.47</v>
      </c>
      <c r="T81" s="777">
        <f t="shared" si="7"/>
        <v>32</v>
      </c>
      <c r="U81" s="777">
        <f t="shared" si="8"/>
        <v>26.53</v>
      </c>
      <c r="V81" s="781">
        <f t="shared" si="9"/>
        <v>5.8500914076782449</v>
      </c>
      <c r="W81" s="767">
        <v>27</v>
      </c>
    </row>
    <row r="82" spans="1:23" ht="14.4" customHeight="1" x14ac:dyDescent="0.3">
      <c r="A82" s="828" t="s">
        <v>4623</v>
      </c>
      <c r="B82" s="821">
        <v>1</v>
      </c>
      <c r="C82" s="823">
        <v>0.94</v>
      </c>
      <c r="D82" s="783">
        <v>25</v>
      </c>
      <c r="E82" s="824">
        <v>2</v>
      </c>
      <c r="F82" s="825">
        <v>3.05</v>
      </c>
      <c r="G82" s="776">
        <v>32</v>
      </c>
      <c r="H82" s="816"/>
      <c r="I82" s="815"/>
      <c r="J82" s="773"/>
      <c r="K82" s="817">
        <v>0.81</v>
      </c>
      <c r="L82" s="816">
        <v>3</v>
      </c>
      <c r="M82" s="816">
        <v>23</v>
      </c>
      <c r="N82" s="818">
        <v>7.81</v>
      </c>
      <c r="O82" s="816" t="s">
        <v>4469</v>
      </c>
      <c r="P82" s="819" t="s">
        <v>4624</v>
      </c>
      <c r="Q82" s="820">
        <f t="shared" si="5"/>
        <v>-1</v>
      </c>
      <c r="R82" s="820">
        <f t="shared" si="5"/>
        <v>-0.94</v>
      </c>
      <c r="S82" s="821" t="str">
        <f t="shared" si="6"/>
        <v/>
      </c>
      <c r="T82" s="821" t="str">
        <f t="shared" si="7"/>
        <v/>
      </c>
      <c r="U82" s="821" t="str">
        <f t="shared" si="8"/>
        <v/>
      </c>
      <c r="V82" s="822" t="str">
        <f t="shared" si="9"/>
        <v/>
      </c>
      <c r="W82" s="775"/>
    </row>
    <row r="83" spans="1:23" ht="14.4" customHeight="1" x14ac:dyDescent="0.3">
      <c r="A83" s="827" t="s">
        <v>4625</v>
      </c>
      <c r="B83" s="777">
        <v>4</v>
      </c>
      <c r="C83" s="778">
        <v>3.13</v>
      </c>
      <c r="D83" s="779">
        <v>28.3</v>
      </c>
      <c r="E83" s="782">
        <v>5</v>
      </c>
      <c r="F83" s="762">
        <v>3.41</v>
      </c>
      <c r="G83" s="763">
        <v>20.8</v>
      </c>
      <c r="H83" s="758">
        <v>6</v>
      </c>
      <c r="I83" s="759">
        <v>4.62</v>
      </c>
      <c r="J83" s="768">
        <v>22.8</v>
      </c>
      <c r="K83" s="764">
        <v>0.65</v>
      </c>
      <c r="L83" s="761">
        <v>3</v>
      </c>
      <c r="M83" s="761">
        <v>27</v>
      </c>
      <c r="N83" s="765">
        <v>9.1300000000000008</v>
      </c>
      <c r="O83" s="761" t="s">
        <v>4469</v>
      </c>
      <c r="P83" s="780" t="s">
        <v>4626</v>
      </c>
      <c r="Q83" s="766">
        <f t="shared" si="5"/>
        <v>2</v>
      </c>
      <c r="R83" s="766">
        <f t="shared" si="5"/>
        <v>1.4900000000000002</v>
      </c>
      <c r="S83" s="777">
        <f t="shared" si="6"/>
        <v>54.78</v>
      </c>
      <c r="T83" s="777">
        <f t="shared" si="7"/>
        <v>136.80000000000001</v>
      </c>
      <c r="U83" s="777">
        <f t="shared" si="8"/>
        <v>82.02000000000001</v>
      </c>
      <c r="V83" s="781">
        <f t="shared" si="9"/>
        <v>2.4972617743702084</v>
      </c>
      <c r="W83" s="767">
        <v>82</v>
      </c>
    </row>
    <row r="84" spans="1:23" ht="14.4" customHeight="1" x14ac:dyDescent="0.3">
      <c r="A84" s="828" t="s">
        <v>4627</v>
      </c>
      <c r="B84" s="821">
        <v>7</v>
      </c>
      <c r="C84" s="823">
        <v>5.57</v>
      </c>
      <c r="D84" s="783">
        <v>27.9</v>
      </c>
      <c r="E84" s="814">
        <v>10</v>
      </c>
      <c r="F84" s="815">
        <v>7.93</v>
      </c>
      <c r="G84" s="773">
        <v>25.7</v>
      </c>
      <c r="H84" s="824">
        <v>10</v>
      </c>
      <c r="I84" s="825">
        <v>7.75</v>
      </c>
      <c r="J84" s="774">
        <v>22.4</v>
      </c>
      <c r="K84" s="817">
        <v>0.75</v>
      </c>
      <c r="L84" s="816">
        <v>3</v>
      </c>
      <c r="M84" s="816">
        <v>31</v>
      </c>
      <c r="N84" s="818">
        <v>10.33</v>
      </c>
      <c r="O84" s="816" t="s">
        <v>4469</v>
      </c>
      <c r="P84" s="819" t="s">
        <v>4628</v>
      </c>
      <c r="Q84" s="820">
        <f t="shared" si="5"/>
        <v>3</v>
      </c>
      <c r="R84" s="820">
        <f t="shared" si="5"/>
        <v>2.1799999999999997</v>
      </c>
      <c r="S84" s="821">
        <f t="shared" si="6"/>
        <v>103.3</v>
      </c>
      <c r="T84" s="821">
        <f t="shared" si="7"/>
        <v>224</v>
      </c>
      <c r="U84" s="821">
        <f t="shared" si="8"/>
        <v>120.7</v>
      </c>
      <c r="V84" s="822">
        <f t="shared" si="9"/>
        <v>2.1684414327202326</v>
      </c>
      <c r="W84" s="775">
        <v>121</v>
      </c>
    </row>
    <row r="85" spans="1:23" ht="14.4" customHeight="1" x14ac:dyDescent="0.3">
      <c r="A85" s="828" t="s">
        <v>4629</v>
      </c>
      <c r="B85" s="821">
        <v>10</v>
      </c>
      <c r="C85" s="823">
        <v>12.6</v>
      </c>
      <c r="D85" s="783">
        <v>28.3</v>
      </c>
      <c r="E85" s="814">
        <v>3</v>
      </c>
      <c r="F85" s="815">
        <v>4.01</v>
      </c>
      <c r="G85" s="773">
        <v>40.299999999999997</v>
      </c>
      <c r="H85" s="824">
        <v>9</v>
      </c>
      <c r="I85" s="825">
        <v>10.58</v>
      </c>
      <c r="J85" s="774">
        <v>29.3</v>
      </c>
      <c r="K85" s="817">
        <v>1.1200000000000001</v>
      </c>
      <c r="L85" s="816">
        <v>4</v>
      </c>
      <c r="M85" s="816">
        <v>38</v>
      </c>
      <c r="N85" s="818">
        <v>12.62</v>
      </c>
      <c r="O85" s="816" t="s">
        <v>4469</v>
      </c>
      <c r="P85" s="819" t="s">
        <v>4630</v>
      </c>
      <c r="Q85" s="820">
        <f t="shared" si="5"/>
        <v>-1</v>
      </c>
      <c r="R85" s="820">
        <f t="shared" si="5"/>
        <v>-2.0199999999999996</v>
      </c>
      <c r="S85" s="821">
        <f t="shared" si="6"/>
        <v>113.58</v>
      </c>
      <c r="T85" s="821">
        <f t="shared" si="7"/>
        <v>263.7</v>
      </c>
      <c r="U85" s="821">
        <f t="shared" si="8"/>
        <v>150.12</v>
      </c>
      <c r="V85" s="822">
        <f t="shared" si="9"/>
        <v>2.3217115689381931</v>
      </c>
      <c r="W85" s="775">
        <v>150</v>
      </c>
    </row>
    <row r="86" spans="1:23" ht="14.4" customHeight="1" x14ac:dyDescent="0.3">
      <c r="A86" s="827" t="s">
        <v>4631</v>
      </c>
      <c r="B86" s="777">
        <v>1</v>
      </c>
      <c r="C86" s="778">
        <v>0.52</v>
      </c>
      <c r="D86" s="779">
        <v>15</v>
      </c>
      <c r="E86" s="758">
        <v>1</v>
      </c>
      <c r="F86" s="759">
        <v>0.45</v>
      </c>
      <c r="G86" s="760">
        <v>24</v>
      </c>
      <c r="H86" s="761"/>
      <c r="I86" s="762"/>
      <c r="J86" s="763"/>
      <c r="K86" s="764">
        <v>0.46</v>
      </c>
      <c r="L86" s="761">
        <v>3</v>
      </c>
      <c r="M86" s="761">
        <v>24</v>
      </c>
      <c r="N86" s="765">
        <v>8</v>
      </c>
      <c r="O86" s="761" t="s">
        <v>4469</v>
      </c>
      <c r="P86" s="780" t="s">
        <v>4632</v>
      </c>
      <c r="Q86" s="766">
        <f t="shared" si="5"/>
        <v>-1</v>
      </c>
      <c r="R86" s="766">
        <f t="shared" si="5"/>
        <v>-0.52</v>
      </c>
      <c r="S86" s="777" t="str">
        <f t="shared" si="6"/>
        <v/>
      </c>
      <c r="T86" s="777" t="str">
        <f t="shared" si="7"/>
        <v/>
      </c>
      <c r="U86" s="777" t="str">
        <f t="shared" si="8"/>
        <v/>
      </c>
      <c r="V86" s="781" t="str">
        <f t="shared" si="9"/>
        <v/>
      </c>
      <c r="W86" s="767"/>
    </row>
    <row r="87" spans="1:23" ht="14.4" customHeight="1" x14ac:dyDescent="0.3">
      <c r="A87" s="828" t="s">
        <v>4633</v>
      </c>
      <c r="B87" s="821"/>
      <c r="C87" s="823"/>
      <c r="D87" s="783"/>
      <c r="E87" s="824">
        <v>2</v>
      </c>
      <c r="F87" s="825">
        <v>1.41</v>
      </c>
      <c r="G87" s="776">
        <v>33</v>
      </c>
      <c r="H87" s="816">
        <v>1</v>
      </c>
      <c r="I87" s="815">
        <v>0.6</v>
      </c>
      <c r="J87" s="774">
        <v>29</v>
      </c>
      <c r="K87" s="817">
        <v>0.53</v>
      </c>
      <c r="L87" s="816">
        <v>3</v>
      </c>
      <c r="M87" s="816">
        <v>27</v>
      </c>
      <c r="N87" s="818">
        <v>9.0500000000000007</v>
      </c>
      <c r="O87" s="816" t="s">
        <v>4469</v>
      </c>
      <c r="P87" s="819" t="s">
        <v>4634</v>
      </c>
      <c r="Q87" s="820">
        <f t="shared" si="5"/>
        <v>1</v>
      </c>
      <c r="R87" s="820">
        <f t="shared" si="5"/>
        <v>0.6</v>
      </c>
      <c r="S87" s="821">
        <f t="shared" si="6"/>
        <v>9.0500000000000007</v>
      </c>
      <c r="T87" s="821">
        <f t="shared" si="7"/>
        <v>29</v>
      </c>
      <c r="U87" s="821">
        <f t="shared" si="8"/>
        <v>19.95</v>
      </c>
      <c r="V87" s="822">
        <f t="shared" si="9"/>
        <v>3.2044198895027622</v>
      </c>
      <c r="W87" s="775">
        <v>20</v>
      </c>
    </row>
    <row r="88" spans="1:23" ht="14.4" customHeight="1" x14ac:dyDescent="0.3">
      <c r="A88" s="828" t="s">
        <v>4635</v>
      </c>
      <c r="B88" s="821"/>
      <c r="C88" s="823"/>
      <c r="D88" s="783"/>
      <c r="E88" s="824">
        <v>1</v>
      </c>
      <c r="F88" s="825">
        <v>0.73</v>
      </c>
      <c r="G88" s="776">
        <v>31</v>
      </c>
      <c r="H88" s="816">
        <v>1</v>
      </c>
      <c r="I88" s="815">
        <v>0.65</v>
      </c>
      <c r="J88" s="773">
        <v>8</v>
      </c>
      <c r="K88" s="817">
        <v>0.65</v>
      </c>
      <c r="L88" s="816">
        <v>3</v>
      </c>
      <c r="M88" s="816">
        <v>28</v>
      </c>
      <c r="N88" s="818">
        <v>9.49</v>
      </c>
      <c r="O88" s="816" t="s">
        <v>4469</v>
      </c>
      <c r="P88" s="819" t="s">
        <v>4636</v>
      </c>
      <c r="Q88" s="820">
        <f t="shared" si="5"/>
        <v>1</v>
      </c>
      <c r="R88" s="820">
        <f t="shared" si="5"/>
        <v>0.65</v>
      </c>
      <c r="S88" s="821">
        <f t="shared" si="6"/>
        <v>9.49</v>
      </c>
      <c r="T88" s="821">
        <f t="shared" si="7"/>
        <v>8</v>
      </c>
      <c r="U88" s="821">
        <f t="shared" si="8"/>
        <v>-1.4900000000000002</v>
      </c>
      <c r="V88" s="822">
        <f t="shared" si="9"/>
        <v>0.84299262381454165</v>
      </c>
      <c r="W88" s="775"/>
    </row>
    <row r="89" spans="1:23" ht="14.4" customHeight="1" x14ac:dyDescent="0.3">
      <c r="A89" s="827" t="s">
        <v>4637</v>
      </c>
      <c r="B89" s="769">
        <v>4</v>
      </c>
      <c r="C89" s="770">
        <v>2.71</v>
      </c>
      <c r="D89" s="771">
        <v>22.3</v>
      </c>
      <c r="E89" s="782">
        <v>2</v>
      </c>
      <c r="F89" s="762">
        <v>1.06</v>
      </c>
      <c r="G89" s="763">
        <v>19.5</v>
      </c>
      <c r="H89" s="761"/>
      <c r="I89" s="762"/>
      <c r="J89" s="763"/>
      <c r="K89" s="764">
        <v>0.49</v>
      </c>
      <c r="L89" s="761">
        <v>2</v>
      </c>
      <c r="M89" s="761">
        <v>21</v>
      </c>
      <c r="N89" s="765">
        <v>6.99</v>
      </c>
      <c r="O89" s="761" t="s">
        <v>4469</v>
      </c>
      <c r="P89" s="780" t="s">
        <v>4638</v>
      </c>
      <c r="Q89" s="766">
        <f t="shared" si="5"/>
        <v>-4</v>
      </c>
      <c r="R89" s="766">
        <f t="shared" si="5"/>
        <v>-2.71</v>
      </c>
      <c r="S89" s="777" t="str">
        <f t="shared" si="6"/>
        <v/>
      </c>
      <c r="T89" s="777" t="str">
        <f t="shared" si="7"/>
        <v/>
      </c>
      <c r="U89" s="777" t="str">
        <f t="shared" si="8"/>
        <v/>
      </c>
      <c r="V89" s="781" t="str">
        <f t="shared" si="9"/>
        <v/>
      </c>
      <c r="W89" s="767"/>
    </row>
    <row r="90" spans="1:23" ht="14.4" customHeight="1" x14ac:dyDescent="0.3">
      <c r="A90" s="828" t="s">
        <v>4639</v>
      </c>
      <c r="B90" s="812">
        <v>6</v>
      </c>
      <c r="C90" s="813">
        <v>4.0599999999999996</v>
      </c>
      <c r="D90" s="772">
        <v>20</v>
      </c>
      <c r="E90" s="814">
        <v>2</v>
      </c>
      <c r="F90" s="815">
        <v>1.26</v>
      </c>
      <c r="G90" s="773">
        <v>27.5</v>
      </c>
      <c r="H90" s="816">
        <v>1</v>
      </c>
      <c r="I90" s="815">
        <v>0.6</v>
      </c>
      <c r="J90" s="774">
        <v>18</v>
      </c>
      <c r="K90" s="817">
        <v>0.6</v>
      </c>
      <c r="L90" s="816">
        <v>3</v>
      </c>
      <c r="M90" s="816">
        <v>28</v>
      </c>
      <c r="N90" s="818">
        <v>9.2799999999999994</v>
      </c>
      <c r="O90" s="816" t="s">
        <v>4469</v>
      </c>
      <c r="P90" s="819" t="s">
        <v>4640</v>
      </c>
      <c r="Q90" s="820">
        <f t="shared" si="5"/>
        <v>-5</v>
      </c>
      <c r="R90" s="820">
        <f t="shared" si="5"/>
        <v>-3.4599999999999995</v>
      </c>
      <c r="S90" s="821">
        <f t="shared" si="6"/>
        <v>9.2799999999999994</v>
      </c>
      <c r="T90" s="821">
        <f t="shared" si="7"/>
        <v>18</v>
      </c>
      <c r="U90" s="821">
        <f t="shared" si="8"/>
        <v>8.7200000000000006</v>
      </c>
      <c r="V90" s="822">
        <f t="shared" si="9"/>
        <v>1.9396551724137931</v>
      </c>
      <c r="W90" s="775">
        <v>9</v>
      </c>
    </row>
    <row r="91" spans="1:23" ht="14.4" customHeight="1" x14ac:dyDescent="0.3">
      <c r="A91" s="828" t="s">
        <v>4641</v>
      </c>
      <c r="B91" s="812">
        <v>1</v>
      </c>
      <c r="C91" s="813">
        <v>1.28</v>
      </c>
      <c r="D91" s="772">
        <v>41</v>
      </c>
      <c r="E91" s="814"/>
      <c r="F91" s="815"/>
      <c r="G91" s="773"/>
      <c r="H91" s="816"/>
      <c r="I91" s="815"/>
      <c r="J91" s="773"/>
      <c r="K91" s="817">
        <v>0.73</v>
      </c>
      <c r="L91" s="816">
        <v>3</v>
      </c>
      <c r="M91" s="816">
        <v>28</v>
      </c>
      <c r="N91" s="818">
        <v>9.44</v>
      </c>
      <c r="O91" s="816" t="s">
        <v>4469</v>
      </c>
      <c r="P91" s="819" t="s">
        <v>4642</v>
      </c>
      <c r="Q91" s="820">
        <f t="shared" si="5"/>
        <v>-1</v>
      </c>
      <c r="R91" s="820">
        <f t="shared" si="5"/>
        <v>-1.28</v>
      </c>
      <c r="S91" s="821" t="str">
        <f t="shared" si="6"/>
        <v/>
      </c>
      <c r="T91" s="821" t="str">
        <f t="shared" si="7"/>
        <v/>
      </c>
      <c r="U91" s="821" t="str">
        <f t="shared" si="8"/>
        <v/>
      </c>
      <c r="V91" s="822" t="str">
        <f t="shared" si="9"/>
        <v/>
      </c>
      <c r="W91" s="775"/>
    </row>
    <row r="92" spans="1:23" ht="14.4" customHeight="1" x14ac:dyDescent="0.3">
      <c r="A92" s="827" t="s">
        <v>4643</v>
      </c>
      <c r="B92" s="777"/>
      <c r="C92" s="778"/>
      <c r="D92" s="779"/>
      <c r="E92" s="782">
        <v>1</v>
      </c>
      <c r="F92" s="762">
        <v>0.93</v>
      </c>
      <c r="G92" s="763">
        <v>29</v>
      </c>
      <c r="H92" s="758"/>
      <c r="I92" s="759"/>
      <c r="J92" s="760"/>
      <c r="K92" s="764">
        <v>0.41</v>
      </c>
      <c r="L92" s="761">
        <v>2</v>
      </c>
      <c r="M92" s="761">
        <v>17</v>
      </c>
      <c r="N92" s="765">
        <v>5.6</v>
      </c>
      <c r="O92" s="761" t="s">
        <v>4469</v>
      </c>
      <c r="P92" s="780" t="s">
        <v>4644</v>
      </c>
      <c r="Q92" s="766">
        <f t="shared" si="5"/>
        <v>0</v>
      </c>
      <c r="R92" s="766">
        <f t="shared" si="5"/>
        <v>0</v>
      </c>
      <c r="S92" s="777" t="str">
        <f t="shared" si="6"/>
        <v/>
      </c>
      <c r="T92" s="777" t="str">
        <f t="shared" si="7"/>
        <v/>
      </c>
      <c r="U92" s="777" t="str">
        <f t="shared" si="8"/>
        <v/>
      </c>
      <c r="V92" s="781" t="str">
        <f t="shared" si="9"/>
        <v/>
      </c>
      <c r="W92" s="767"/>
    </row>
    <row r="93" spans="1:23" ht="14.4" customHeight="1" x14ac:dyDescent="0.3">
      <c r="A93" s="828" t="s">
        <v>4645</v>
      </c>
      <c r="B93" s="821">
        <v>1</v>
      </c>
      <c r="C93" s="823">
        <v>0.65</v>
      </c>
      <c r="D93" s="783">
        <v>26</v>
      </c>
      <c r="E93" s="814"/>
      <c r="F93" s="815"/>
      <c r="G93" s="773"/>
      <c r="H93" s="824">
        <v>2</v>
      </c>
      <c r="I93" s="825">
        <v>2.0299999999999998</v>
      </c>
      <c r="J93" s="774">
        <v>33</v>
      </c>
      <c r="K93" s="817">
        <v>0.56999999999999995</v>
      </c>
      <c r="L93" s="816">
        <v>3</v>
      </c>
      <c r="M93" s="816">
        <v>24</v>
      </c>
      <c r="N93" s="818">
        <v>7.84</v>
      </c>
      <c r="O93" s="816" t="s">
        <v>4469</v>
      </c>
      <c r="P93" s="819" t="s">
        <v>4646</v>
      </c>
      <c r="Q93" s="820">
        <f t="shared" si="5"/>
        <v>1</v>
      </c>
      <c r="R93" s="820">
        <f t="shared" si="5"/>
        <v>1.38</v>
      </c>
      <c r="S93" s="821">
        <f t="shared" si="6"/>
        <v>15.68</v>
      </c>
      <c r="T93" s="821">
        <f t="shared" si="7"/>
        <v>66</v>
      </c>
      <c r="U93" s="821">
        <f t="shared" si="8"/>
        <v>50.32</v>
      </c>
      <c r="V93" s="822">
        <f t="shared" si="9"/>
        <v>4.2091836734693882</v>
      </c>
      <c r="W93" s="775">
        <v>50</v>
      </c>
    </row>
    <row r="94" spans="1:23" ht="14.4" customHeight="1" x14ac:dyDescent="0.3">
      <c r="A94" s="828" t="s">
        <v>4647</v>
      </c>
      <c r="B94" s="821">
        <v>2</v>
      </c>
      <c r="C94" s="823">
        <v>2.09</v>
      </c>
      <c r="D94" s="783">
        <v>31.5</v>
      </c>
      <c r="E94" s="814">
        <v>1</v>
      </c>
      <c r="F94" s="815">
        <v>0.72</v>
      </c>
      <c r="G94" s="773">
        <v>10</v>
      </c>
      <c r="H94" s="824">
        <v>1</v>
      </c>
      <c r="I94" s="825">
        <v>0.9</v>
      </c>
      <c r="J94" s="774">
        <v>19</v>
      </c>
      <c r="K94" s="817">
        <v>0.86</v>
      </c>
      <c r="L94" s="816">
        <v>3</v>
      </c>
      <c r="M94" s="816">
        <v>31</v>
      </c>
      <c r="N94" s="818">
        <v>10.46</v>
      </c>
      <c r="O94" s="816" t="s">
        <v>4469</v>
      </c>
      <c r="P94" s="819" t="s">
        <v>4648</v>
      </c>
      <c r="Q94" s="820">
        <f t="shared" si="5"/>
        <v>-1</v>
      </c>
      <c r="R94" s="820">
        <f t="shared" si="5"/>
        <v>-1.19</v>
      </c>
      <c r="S94" s="821">
        <f t="shared" si="6"/>
        <v>10.46</v>
      </c>
      <c r="T94" s="821">
        <f t="shared" si="7"/>
        <v>19</v>
      </c>
      <c r="U94" s="821">
        <f t="shared" si="8"/>
        <v>8.5399999999999991</v>
      </c>
      <c r="V94" s="822">
        <f t="shared" si="9"/>
        <v>1.8164435946462714</v>
      </c>
      <c r="W94" s="775">
        <v>9</v>
      </c>
    </row>
    <row r="95" spans="1:23" ht="14.4" customHeight="1" x14ac:dyDescent="0.3">
      <c r="A95" s="827" t="s">
        <v>4649</v>
      </c>
      <c r="B95" s="777"/>
      <c r="C95" s="778"/>
      <c r="D95" s="779"/>
      <c r="E95" s="782">
        <v>1</v>
      </c>
      <c r="F95" s="762">
        <v>0.33</v>
      </c>
      <c r="G95" s="763">
        <v>11</v>
      </c>
      <c r="H95" s="758"/>
      <c r="I95" s="759"/>
      <c r="J95" s="760"/>
      <c r="K95" s="764">
        <v>0.35</v>
      </c>
      <c r="L95" s="761">
        <v>2</v>
      </c>
      <c r="M95" s="761">
        <v>15</v>
      </c>
      <c r="N95" s="765">
        <v>5.14</v>
      </c>
      <c r="O95" s="761" t="s">
        <v>4469</v>
      </c>
      <c r="P95" s="780" t="s">
        <v>4650</v>
      </c>
      <c r="Q95" s="766">
        <f t="shared" si="5"/>
        <v>0</v>
      </c>
      <c r="R95" s="766">
        <f t="shared" si="5"/>
        <v>0</v>
      </c>
      <c r="S95" s="777" t="str">
        <f t="shared" si="6"/>
        <v/>
      </c>
      <c r="T95" s="777" t="str">
        <f t="shared" si="7"/>
        <v/>
      </c>
      <c r="U95" s="777" t="str">
        <f t="shared" si="8"/>
        <v/>
      </c>
      <c r="V95" s="781" t="str">
        <f t="shared" si="9"/>
        <v/>
      </c>
      <c r="W95" s="767"/>
    </row>
    <row r="96" spans="1:23" ht="14.4" customHeight="1" x14ac:dyDescent="0.3">
      <c r="A96" s="828" t="s">
        <v>4651</v>
      </c>
      <c r="B96" s="821"/>
      <c r="C96" s="823"/>
      <c r="D96" s="783"/>
      <c r="E96" s="814">
        <v>1</v>
      </c>
      <c r="F96" s="815">
        <v>0.46</v>
      </c>
      <c r="G96" s="773">
        <v>20</v>
      </c>
      <c r="H96" s="824">
        <v>2</v>
      </c>
      <c r="I96" s="825">
        <v>1.32</v>
      </c>
      <c r="J96" s="774">
        <v>23</v>
      </c>
      <c r="K96" s="817">
        <v>0.43</v>
      </c>
      <c r="L96" s="816">
        <v>2</v>
      </c>
      <c r="M96" s="816">
        <v>19</v>
      </c>
      <c r="N96" s="818">
        <v>6.34</v>
      </c>
      <c r="O96" s="816" t="s">
        <v>4469</v>
      </c>
      <c r="P96" s="819" t="s">
        <v>4652</v>
      </c>
      <c r="Q96" s="820">
        <f t="shared" si="5"/>
        <v>2</v>
      </c>
      <c r="R96" s="820">
        <f t="shared" si="5"/>
        <v>1.32</v>
      </c>
      <c r="S96" s="821">
        <f t="shared" si="6"/>
        <v>12.68</v>
      </c>
      <c r="T96" s="821">
        <f t="shared" si="7"/>
        <v>46</v>
      </c>
      <c r="U96" s="821">
        <f t="shared" si="8"/>
        <v>33.32</v>
      </c>
      <c r="V96" s="822">
        <f t="shared" si="9"/>
        <v>3.6277602523659307</v>
      </c>
      <c r="W96" s="775">
        <v>33</v>
      </c>
    </row>
    <row r="97" spans="1:23" ht="14.4" customHeight="1" x14ac:dyDescent="0.3">
      <c r="A97" s="828" t="s">
        <v>4653</v>
      </c>
      <c r="B97" s="821">
        <v>1</v>
      </c>
      <c r="C97" s="823">
        <v>0.63</v>
      </c>
      <c r="D97" s="783">
        <v>24</v>
      </c>
      <c r="E97" s="814"/>
      <c r="F97" s="815"/>
      <c r="G97" s="773"/>
      <c r="H97" s="824"/>
      <c r="I97" s="825"/>
      <c r="J97" s="776"/>
      <c r="K97" s="817">
        <v>0.57999999999999996</v>
      </c>
      <c r="L97" s="816">
        <v>3</v>
      </c>
      <c r="M97" s="816">
        <v>23</v>
      </c>
      <c r="N97" s="818">
        <v>7.66</v>
      </c>
      <c r="O97" s="816" t="s">
        <v>4469</v>
      </c>
      <c r="P97" s="819" t="s">
        <v>4654</v>
      </c>
      <c r="Q97" s="820">
        <f t="shared" si="5"/>
        <v>-1</v>
      </c>
      <c r="R97" s="820">
        <f t="shared" si="5"/>
        <v>-0.63</v>
      </c>
      <c r="S97" s="821" t="str">
        <f t="shared" si="6"/>
        <v/>
      </c>
      <c r="T97" s="821" t="str">
        <f t="shared" si="7"/>
        <v/>
      </c>
      <c r="U97" s="821" t="str">
        <f t="shared" si="8"/>
        <v/>
      </c>
      <c r="V97" s="822" t="str">
        <f t="shared" si="9"/>
        <v/>
      </c>
      <c r="W97" s="775"/>
    </row>
    <row r="98" spans="1:23" ht="14.4" customHeight="1" x14ac:dyDescent="0.3">
      <c r="A98" s="827" t="s">
        <v>4655</v>
      </c>
      <c r="B98" s="777"/>
      <c r="C98" s="778"/>
      <c r="D98" s="779"/>
      <c r="E98" s="758">
        <v>2</v>
      </c>
      <c r="F98" s="759">
        <v>1.98</v>
      </c>
      <c r="G98" s="760">
        <v>24</v>
      </c>
      <c r="H98" s="761">
        <v>1</v>
      </c>
      <c r="I98" s="762">
        <v>0.7</v>
      </c>
      <c r="J98" s="768">
        <v>18</v>
      </c>
      <c r="K98" s="764">
        <v>0.41</v>
      </c>
      <c r="L98" s="761">
        <v>1</v>
      </c>
      <c r="M98" s="761">
        <v>13</v>
      </c>
      <c r="N98" s="765">
        <v>4.34</v>
      </c>
      <c r="O98" s="761" t="s">
        <v>4469</v>
      </c>
      <c r="P98" s="780" t="s">
        <v>4656</v>
      </c>
      <c r="Q98" s="766">
        <f t="shared" si="5"/>
        <v>1</v>
      </c>
      <c r="R98" s="766">
        <f t="shared" si="5"/>
        <v>0.7</v>
      </c>
      <c r="S98" s="777">
        <f t="shared" si="6"/>
        <v>4.34</v>
      </c>
      <c r="T98" s="777">
        <f t="shared" si="7"/>
        <v>18</v>
      </c>
      <c r="U98" s="777">
        <f t="shared" si="8"/>
        <v>13.66</v>
      </c>
      <c r="V98" s="781">
        <f t="shared" si="9"/>
        <v>4.1474654377880187</v>
      </c>
      <c r="W98" s="767">
        <v>14</v>
      </c>
    </row>
    <row r="99" spans="1:23" ht="14.4" customHeight="1" x14ac:dyDescent="0.3">
      <c r="A99" s="828" t="s">
        <v>4657</v>
      </c>
      <c r="B99" s="821"/>
      <c r="C99" s="823"/>
      <c r="D99" s="783"/>
      <c r="E99" s="824">
        <v>4</v>
      </c>
      <c r="F99" s="825">
        <v>3.4</v>
      </c>
      <c r="G99" s="776">
        <v>24.3</v>
      </c>
      <c r="H99" s="816"/>
      <c r="I99" s="815"/>
      <c r="J99" s="773"/>
      <c r="K99" s="817">
        <v>0.59</v>
      </c>
      <c r="L99" s="816">
        <v>2</v>
      </c>
      <c r="M99" s="816">
        <v>20</v>
      </c>
      <c r="N99" s="818">
        <v>6.78</v>
      </c>
      <c r="O99" s="816" t="s">
        <v>4469</v>
      </c>
      <c r="P99" s="819" t="s">
        <v>4658</v>
      </c>
      <c r="Q99" s="820">
        <f t="shared" si="5"/>
        <v>0</v>
      </c>
      <c r="R99" s="820">
        <f t="shared" si="5"/>
        <v>0</v>
      </c>
      <c r="S99" s="821" t="str">
        <f t="shared" si="6"/>
        <v/>
      </c>
      <c r="T99" s="821" t="str">
        <f t="shared" si="7"/>
        <v/>
      </c>
      <c r="U99" s="821" t="str">
        <f t="shared" si="8"/>
        <v/>
      </c>
      <c r="V99" s="822" t="str">
        <f t="shared" si="9"/>
        <v/>
      </c>
      <c r="W99" s="775"/>
    </row>
    <row r="100" spans="1:23" ht="14.4" customHeight="1" x14ac:dyDescent="0.3">
      <c r="A100" s="828" t="s">
        <v>4659</v>
      </c>
      <c r="B100" s="821">
        <v>2</v>
      </c>
      <c r="C100" s="823">
        <v>2.69</v>
      </c>
      <c r="D100" s="783">
        <v>36</v>
      </c>
      <c r="E100" s="824">
        <v>2</v>
      </c>
      <c r="F100" s="825">
        <v>1.83</v>
      </c>
      <c r="G100" s="776">
        <v>23</v>
      </c>
      <c r="H100" s="816">
        <v>1</v>
      </c>
      <c r="I100" s="815">
        <v>0.84</v>
      </c>
      <c r="J100" s="774">
        <v>20</v>
      </c>
      <c r="K100" s="817">
        <v>0.8</v>
      </c>
      <c r="L100" s="816">
        <v>3</v>
      </c>
      <c r="M100" s="816">
        <v>26</v>
      </c>
      <c r="N100" s="818">
        <v>8.65</v>
      </c>
      <c r="O100" s="816" t="s">
        <v>4469</v>
      </c>
      <c r="P100" s="819" t="s">
        <v>4660</v>
      </c>
      <c r="Q100" s="820">
        <f t="shared" si="5"/>
        <v>-1</v>
      </c>
      <c r="R100" s="820">
        <f t="shared" si="5"/>
        <v>-1.85</v>
      </c>
      <c r="S100" s="821">
        <f t="shared" si="6"/>
        <v>8.65</v>
      </c>
      <c r="T100" s="821">
        <f t="shared" si="7"/>
        <v>20</v>
      </c>
      <c r="U100" s="821">
        <f t="shared" si="8"/>
        <v>11.35</v>
      </c>
      <c r="V100" s="822">
        <f t="shared" si="9"/>
        <v>2.3121387283236992</v>
      </c>
      <c r="W100" s="775">
        <v>11</v>
      </c>
    </row>
    <row r="101" spans="1:23" ht="14.4" customHeight="1" x14ac:dyDescent="0.3">
      <c r="A101" s="827" t="s">
        <v>4661</v>
      </c>
      <c r="B101" s="777"/>
      <c r="C101" s="778"/>
      <c r="D101" s="779"/>
      <c r="E101" s="758">
        <v>1</v>
      </c>
      <c r="F101" s="759">
        <v>0.65</v>
      </c>
      <c r="G101" s="760">
        <v>19</v>
      </c>
      <c r="H101" s="761"/>
      <c r="I101" s="762"/>
      <c r="J101" s="763"/>
      <c r="K101" s="764">
        <v>0.36</v>
      </c>
      <c r="L101" s="761">
        <v>1</v>
      </c>
      <c r="M101" s="761">
        <v>13</v>
      </c>
      <c r="N101" s="765">
        <v>4.21</v>
      </c>
      <c r="O101" s="761" t="s">
        <v>4469</v>
      </c>
      <c r="P101" s="780" t="s">
        <v>4662</v>
      </c>
      <c r="Q101" s="766">
        <f t="shared" si="5"/>
        <v>0</v>
      </c>
      <c r="R101" s="766">
        <f t="shared" si="5"/>
        <v>0</v>
      </c>
      <c r="S101" s="777" t="str">
        <f t="shared" si="6"/>
        <v/>
      </c>
      <c r="T101" s="777" t="str">
        <f t="shared" si="7"/>
        <v/>
      </c>
      <c r="U101" s="777" t="str">
        <f t="shared" si="8"/>
        <v/>
      </c>
      <c r="V101" s="781" t="str">
        <f t="shared" si="9"/>
        <v/>
      </c>
      <c r="W101" s="767"/>
    </row>
    <row r="102" spans="1:23" ht="14.4" customHeight="1" x14ac:dyDescent="0.3">
      <c r="A102" s="828" t="s">
        <v>4663</v>
      </c>
      <c r="B102" s="821">
        <v>1</v>
      </c>
      <c r="C102" s="823">
        <v>0.65</v>
      </c>
      <c r="D102" s="783">
        <v>21</v>
      </c>
      <c r="E102" s="824"/>
      <c r="F102" s="825"/>
      <c r="G102" s="776"/>
      <c r="H102" s="816"/>
      <c r="I102" s="815"/>
      <c r="J102" s="773"/>
      <c r="K102" s="817">
        <v>0.46</v>
      </c>
      <c r="L102" s="816">
        <v>2</v>
      </c>
      <c r="M102" s="816">
        <v>17</v>
      </c>
      <c r="N102" s="818">
        <v>5.57</v>
      </c>
      <c r="O102" s="816" t="s">
        <v>4469</v>
      </c>
      <c r="P102" s="819" t="s">
        <v>4664</v>
      </c>
      <c r="Q102" s="820">
        <f t="shared" si="5"/>
        <v>-1</v>
      </c>
      <c r="R102" s="820">
        <f t="shared" si="5"/>
        <v>-0.65</v>
      </c>
      <c r="S102" s="821" t="str">
        <f t="shared" si="6"/>
        <v/>
      </c>
      <c r="T102" s="821" t="str">
        <f t="shared" si="7"/>
        <v/>
      </c>
      <c r="U102" s="821" t="str">
        <f t="shared" si="8"/>
        <v/>
      </c>
      <c r="V102" s="822" t="str">
        <f t="shared" si="9"/>
        <v/>
      </c>
      <c r="W102" s="775"/>
    </row>
    <row r="103" spans="1:23" ht="14.4" customHeight="1" x14ac:dyDescent="0.3">
      <c r="A103" s="827" t="s">
        <v>4665</v>
      </c>
      <c r="B103" s="777">
        <v>1</v>
      </c>
      <c r="C103" s="778">
        <v>1.32</v>
      </c>
      <c r="D103" s="779">
        <v>32</v>
      </c>
      <c r="E103" s="782"/>
      <c r="F103" s="762"/>
      <c r="G103" s="763"/>
      <c r="H103" s="758">
        <v>1</v>
      </c>
      <c r="I103" s="759">
        <v>1.02</v>
      </c>
      <c r="J103" s="768">
        <v>26</v>
      </c>
      <c r="K103" s="764">
        <v>0.36</v>
      </c>
      <c r="L103" s="761">
        <v>1</v>
      </c>
      <c r="M103" s="761">
        <v>13</v>
      </c>
      <c r="N103" s="765">
        <v>4.2300000000000004</v>
      </c>
      <c r="O103" s="761" t="s">
        <v>4469</v>
      </c>
      <c r="P103" s="780" t="s">
        <v>4666</v>
      </c>
      <c r="Q103" s="766">
        <f t="shared" si="5"/>
        <v>0</v>
      </c>
      <c r="R103" s="766">
        <f t="shared" si="5"/>
        <v>-0.30000000000000004</v>
      </c>
      <c r="S103" s="777">
        <f t="shared" si="6"/>
        <v>4.2300000000000004</v>
      </c>
      <c r="T103" s="777">
        <f t="shared" si="7"/>
        <v>26</v>
      </c>
      <c r="U103" s="777">
        <f t="shared" si="8"/>
        <v>21.77</v>
      </c>
      <c r="V103" s="781">
        <f t="shared" si="9"/>
        <v>6.1465721040189116</v>
      </c>
      <c r="W103" s="767">
        <v>22</v>
      </c>
    </row>
    <row r="104" spans="1:23" ht="14.4" customHeight="1" x14ac:dyDescent="0.3">
      <c r="A104" s="828" t="s">
        <v>4667</v>
      </c>
      <c r="B104" s="821">
        <v>1</v>
      </c>
      <c r="C104" s="823">
        <v>0.67</v>
      </c>
      <c r="D104" s="783">
        <v>19</v>
      </c>
      <c r="E104" s="814"/>
      <c r="F104" s="815"/>
      <c r="G104" s="773"/>
      <c r="H104" s="824">
        <v>1</v>
      </c>
      <c r="I104" s="825">
        <v>1.03</v>
      </c>
      <c r="J104" s="774">
        <v>29</v>
      </c>
      <c r="K104" s="817">
        <v>0.47</v>
      </c>
      <c r="L104" s="816">
        <v>2</v>
      </c>
      <c r="M104" s="816">
        <v>18</v>
      </c>
      <c r="N104" s="818">
        <v>6.04</v>
      </c>
      <c r="O104" s="816" t="s">
        <v>4469</v>
      </c>
      <c r="P104" s="819" t="s">
        <v>4668</v>
      </c>
      <c r="Q104" s="820">
        <f t="shared" si="5"/>
        <v>0</v>
      </c>
      <c r="R104" s="820">
        <f t="shared" si="5"/>
        <v>0.36</v>
      </c>
      <c r="S104" s="821">
        <f t="shared" si="6"/>
        <v>6.04</v>
      </c>
      <c r="T104" s="821">
        <f t="shared" si="7"/>
        <v>29</v>
      </c>
      <c r="U104" s="821">
        <f t="shared" si="8"/>
        <v>22.96</v>
      </c>
      <c r="V104" s="822">
        <f t="shared" si="9"/>
        <v>4.8013245033112586</v>
      </c>
      <c r="W104" s="775">
        <v>23</v>
      </c>
    </row>
    <row r="105" spans="1:23" ht="14.4" customHeight="1" x14ac:dyDescent="0.3">
      <c r="A105" s="828" t="s">
        <v>4669</v>
      </c>
      <c r="B105" s="821"/>
      <c r="C105" s="823"/>
      <c r="D105" s="783"/>
      <c r="E105" s="814"/>
      <c r="F105" s="815"/>
      <c r="G105" s="773"/>
      <c r="H105" s="824">
        <v>1</v>
      </c>
      <c r="I105" s="825">
        <v>0.65</v>
      </c>
      <c r="J105" s="774">
        <v>19</v>
      </c>
      <c r="K105" s="817">
        <v>0.65</v>
      </c>
      <c r="L105" s="816">
        <v>3</v>
      </c>
      <c r="M105" s="816">
        <v>25</v>
      </c>
      <c r="N105" s="818">
        <v>8.4</v>
      </c>
      <c r="O105" s="816" t="s">
        <v>4469</v>
      </c>
      <c r="P105" s="819" t="s">
        <v>4670</v>
      </c>
      <c r="Q105" s="820">
        <f t="shared" si="5"/>
        <v>1</v>
      </c>
      <c r="R105" s="820">
        <f t="shared" si="5"/>
        <v>0.65</v>
      </c>
      <c r="S105" s="821">
        <f t="shared" si="6"/>
        <v>8.4</v>
      </c>
      <c r="T105" s="821">
        <f t="shared" si="7"/>
        <v>19</v>
      </c>
      <c r="U105" s="821">
        <f t="shared" si="8"/>
        <v>10.6</v>
      </c>
      <c r="V105" s="822">
        <f t="shared" si="9"/>
        <v>2.2619047619047619</v>
      </c>
      <c r="W105" s="775">
        <v>11</v>
      </c>
    </row>
    <row r="106" spans="1:23" ht="14.4" customHeight="1" x14ac:dyDescent="0.3">
      <c r="A106" s="827" t="s">
        <v>4671</v>
      </c>
      <c r="B106" s="769">
        <v>1</v>
      </c>
      <c r="C106" s="770">
        <v>0.75</v>
      </c>
      <c r="D106" s="771">
        <v>16</v>
      </c>
      <c r="E106" s="782"/>
      <c r="F106" s="762"/>
      <c r="G106" s="763"/>
      <c r="H106" s="761"/>
      <c r="I106" s="762"/>
      <c r="J106" s="763"/>
      <c r="K106" s="764">
        <v>0.72</v>
      </c>
      <c r="L106" s="761">
        <v>3</v>
      </c>
      <c r="M106" s="761">
        <v>26</v>
      </c>
      <c r="N106" s="765">
        <v>8.7100000000000009</v>
      </c>
      <c r="O106" s="761" t="s">
        <v>4469</v>
      </c>
      <c r="P106" s="780" t="s">
        <v>4672</v>
      </c>
      <c r="Q106" s="766">
        <f t="shared" si="5"/>
        <v>-1</v>
      </c>
      <c r="R106" s="766">
        <f t="shared" si="5"/>
        <v>-0.75</v>
      </c>
      <c r="S106" s="777" t="str">
        <f t="shared" si="6"/>
        <v/>
      </c>
      <c r="T106" s="777" t="str">
        <f t="shared" si="7"/>
        <v/>
      </c>
      <c r="U106" s="777" t="str">
        <f t="shared" si="8"/>
        <v/>
      </c>
      <c r="V106" s="781" t="str">
        <f t="shared" si="9"/>
        <v/>
      </c>
      <c r="W106" s="767"/>
    </row>
    <row r="107" spans="1:23" ht="14.4" customHeight="1" x14ac:dyDescent="0.3">
      <c r="A107" s="828" t="s">
        <v>4673</v>
      </c>
      <c r="B107" s="812">
        <v>2</v>
      </c>
      <c r="C107" s="813">
        <v>3.11</v>
      </c>
      <c r="D107" s="772">
        <v>34</v>
      </c>
      <c r="E107" s="814"/>
      <c r="F107" s="815"/>
      <c r="G107" s="773"/>
      <c r="H107" s="816"/>
      <c r="I107" s="815"/>
      <c r="J107" s="773"/>
      <c r="K107" s="817">
        <v>1.22</v>
      </c>
      <c r="L107" s="816">
        <v>3</v>
      </c>
      <c r="M107" s="816">
        <v>30</v>
      </c>
      <c r="N107" s="818">
        <v>10.08</v>
      </c>
      <c r="O107" s="816" t="s">
        <v>4469</v>
      </c>
      <c r="P107" s="819" t="s">
        <v>4674</v>
      </c>
      <c r="Q107" s="820">
        <f t="shared" si="5"/>
        <v>-2</v>
      </c>
      <c r="R107" s="820">
        <f t="shared" si="5"/>
        <v>-3.11</v>
      </c>
      <c r="S107" s="821" t="str">
        <f t="shared" si="6"/>
        <v/>
      </c>
      <c r="T107" s="821" t="str">
        <f t="shared" si="7"/>
        <v/>
      </c>
      <c r="U107" s="821" t="str">
        <f t="shared" si="8"/>
        <v/>
      </c>
      <c r="V107" s="822" t="str">
        <f t="shared" si="9"/>
        <v/>
      </c>
      <c r="W107" s="775"/>
    </row>
    <row r="108" spans="1:23" ht="14.4" customHeight="1" x14ac:dyDescent="0.3">
      <c r="A108" s="827" t="s">
        <v>4675</v>
      </c>
      <c r="B108" s="777"/>
      <c r="C108" s="778"/>
      <c r="D108" s="779"/>
      <c r="E108" s="758">
        <v>1</v>
      </c>
      <c r="F108" s="759">
        <v>1.7</v>
      </c>
      <c r="G108" s="760">
        <v>36</v>
      </c>
      <c r="H108" s="761"/>
      <c r="I108" s="762"/>
      <c r="J108" s="763"/>
      <c r="K108" s="764">
        <v>0.56999999999999995</v>
      </c>
      <c r="L108" s="761">
        <v>2</v>
      </c>
      <c r="M108" s="761">
        <v>21</v>
      </c>
      <c r="N108" s="765">
        <v>7.04</v>
      </c>
      <c r="O108" s="761" t="s">
        <v>4469</v>
      </c>
      <c r="P108" s="780" t="s">
        <v>4676</v>
      </c>
      <c r="Q108" s="766">
        <f t="shared" si="5"/>
        <v>0</v>
      </c>
      <c r="R108" s="766">
        <f t="shared" si="5"/>
        <v>0</v>
      </c>
      <c r="S108" s="777" t="str">
        <f t="shared" si="6"/>
        <v/>
      </c>
      <c r="T108" s="777" t="str">
        <f t="shared" si="7"/>
        <v/>
      </c>
      <c r="U108" s="777" t="str">
        <f t="shared" si="8"/>
        <v/>
      </c>
      <c r="V108" s="781" t="str">
        <f t="shared" si="9"/>
        <v/>
      </c>
      <c r="W108" s="767"/>
    </row>
    <row r="109" spans="1:23" ht="14.4" customHeight="1" x14ac:dyDescent="0.3">
      <c r="A109" s="828" t="s">
        <v>4677</v>
      </c>
      <c r="B109" s="821">
        <v>1</v>
      </c>
      <c r="C109" s="823">
        <v>1.64</v>
      </c>
      <c r="D109" s="783">
        <v>43</v>
      </c>
      <c r="E109" s="824"/>
      <c r="F109" s="825"/>
      <c r="G109" s="776"/>
      <c r="H109" s="816"/>
      <c r="I109" s="815"/>
      <c r="J109" s="773"/>
      <c r="K109" s="817">
        <v>0.78</v>
      </c>
      <c r="L109" s="816">
        <v>3</v>
      </c>
      <c r="M109" s="816">
        <v>26</v>
      </c>
      <c r="N109" s="818">
        <v>8.76</v>
      </c>
      <c r="O109" s="816" t="s">
        <v>4469</v>
      </c>
      <c r="P109" s="819" t="s">
        <v>4678</v>
      </c>
      <c r="Q109" s="820">
        <f t="shared" si="5"/>
        <v>-1</v>
      </c>
      <c r="R109" s="820">
        <f t="shared" si="5"/>
        <v>-1.64</v>
      </c>
      <c r="S109" s="821" t="str">
        <f t="shared" si="6"/>
        <v/>
      </c>
      <c r="T109" s="821" t="str">
        <f t="shared" si="7"/>
        <v/>
      </c>
      <c r="U109" s="821" t="str">
        <f t="shared" si="8"/>
        <v/>
      </c>
      <c r="V109" s="822" t="str">
        <f t="shared" si="9"/>
        <v/>
      </c>
      <c r="W109" s="775"/>
    </row>
    <row r="110" spans="1:23" ht="14.4" customHeight="1" x14ac:dyDescent="0.3">
      <c r="A110" s="827" t="s">
        <v>4679</v>
      </c>
      <c r="B110" s="777">
        <v>1</v>
      </c>
      <c r="C110" s="778">
        <v>5.04</v>
      </c>
      <c r="D110" s="779">
        <v>29</v>
      </c>
      <c r="E110" s="782"/>
      <c r="F110" s="762"/>
      <c r="G110" s="763"/>
      <c r="H110" s="758">
        <v>1</v>
      </c>
      <c r="I110" s="759">
        <v>9.61</v>
      </c>
      <c r="J110" s="768">
        <v>62</v>
      </c>
      <c r="K110" s="764">
        <v>3.1</v>
      </c>
      <c r="L110" s="761">
        <v>2</v>
      </c>
      <c r="M110" s="761">
        <v>15</v>
      </c>
      <c r="N110" s="765">
        <v>4.8899999999999997</v>
      </c>
      <c r="O110" s="761" t="s">
        <v>4469</v>
      </c>
      <c r="P110" s="780" t="s">
        <v>4680</v>
      </c>
      <c r="Q110" s="766">
        <f t="shared" si="5"/>
        <v>0</v>
      </c>
      <c r="R110" s="766">
        <f t="shared" si="5"/>
        <v>4.5699999999999994</v>
      </c>
      <c r="S110" s="777">
        <f t="shared" si="6"/>
        <v>4.8899999999999997</v>
      </c>
      <c r="T110" s="777">
        <f t="shared" si="7"/>
        <v>62</v>
      </c>
      <c r="U110" s="777">
        <f t="shared" si="8"/>
        <v>57.11</v>
      </c>
      <c r="V110" s="781">
        <f t="shared" si="9"/>
        <v>12.678936605316974</v>
      </c>
      <c r="W110" s="767">
        <v>57</v>
      </c>
    </row>
    <row r="111" spans="1:23" ht="14.4" customHeight="1" x14ac:dyDescent="0.3">
      <c r="A111" s="828" t="s">
        <v>4681</v>
      </c>
      <c r="B111" s="821">
        <v>1</v>
      </c>
      <c r="C111" s="823">
        <v>8.9</v>
      </c>
      <c r="D111" s="783">
        <v>67</v>
      </c>
      <c r="E111" s="814"/>
      <c r="F111" s="815"/>
      <c r="G111" s="773"/>
      <c r="H111" s="824"/>
      <c r="I111" s="825"/>
      <c r="J111" s="776"/>
      <c r="K111" s="817">
        <v>3.4</v>
      </c>
      <c r="L111" s="816">
        <v>2</v>
      </c>
      <c r="M111" s="816">
        <v>20</v>
      </c>
      <c r="N111" s="818">
        <v>6.72</v>
      </c>
      <c r="O111" s="816" t="s">
        <v>4469</v>
      </c>
      <c r="P111" s="819" t="s">
        <v>4682</v>
      </c>
      <c r="Q111" s="820">
        <f t="shared" si="5"/>
        <v>-1</v>
      </c>
      <c r="R111" s="820">
        <f t="shared" si="5"/>
        <v>-8.9</v>
      </c>
      <c r="S111" s="821" t="str">
        <f t="shared" si="6"/>
        <v/>
      </c>
      <c r="T111" s="821" t="str">
        <f t="shared" si="7"/>
        <v/>
      </c>
      <c r="U111" s="821" t="str">
        <f t="shared" si="8"/>
        <v/>
      </c>
      <c r="V111" s="822" t="str">
        <f t="shared" si="9"/>
        <v/>
      </c>
      <c r="W111" s="775"/>
    </row>
    <row r="112" spans="1:23" ht="14.4" customHeight="1" x14ac:dyDescent="0.3">
      <c r="A112" s="828" t="s">
        <v>4683</v>
      </c>
      <c r="B112" s="821"/>
      <c r="C112" s="823"/>
      <c r="D112" s="783"/>
      <c r="E112" s="814"/>
      <c r="F112" s="815"/>
      <c r="G112" s="773"/>
      <c r="H112" s="824">
        <v>1</v>
      </c>
      <c r="I112" s="825">
        <v>5.99</v>
      </c>
      <c r="J112" s="774">
        <v>35</v>
      </c>
      <c r="K112" s="817">
        <v>4.41</v>
      </c>
      <c r="L112" s="816">
        <v>3</v>
      </c>
      <c r="M112" s="816">
        <v>24</v>
      </c>
      <c r="N112" s="818">
        <v>8.09</v>
      </c>
      <c r="O112" s="816" t="s">
        <v>4469</v>
      </c>
      <c r="P112" s="819" t="s">
        <v>4684</v>
      </c>
      <c r="Q112" s="820">
        <f t="shared" si="5"/>
        <v>1</v>
      </c>
      <c r="R112" s="820">
        <f t="shared" si="5"/>
        <v>5.99</v>
      </c>
      <c r="S112" s="821">
        <f t="shared" si="6"/>
        <v>8.09</v>
      </c>
      <c r="T112" s="821">
        <f t="shared" si="7"/>
        <v>35</v>
      </c>
      <c r="U112" s="821">
        <f t="shared" si="8"/>
        <v>26.91</v>
      </c>
      <c r="V112" s="822">
        <f t="shared" si="9"/>
        <v>4.3263288009888754</v>
      </c>
      <c r="W112" s="775">
        <v>27</v>
      </c>
    </row>
    <row r="113" spans="1:23" ht="14.4" customHeight="1" x14ac:dyDescent="0.3">
      <c r="A113" s="827" t="s">
        <v>4685</v>
      </c>
      <c r="B113" s="777"/>
      <c r="C113" s="778"/>
      <c r="D113" s="779"/>
      <c r="E113" s="782"/>
      <c r="F113" s="762"/>
      <c r="G113" s="763"/>
      <c r="H113" s="758">
        <v>1</v>
      </c>
      <c r="I113" s="759">
        <v>3.27</v>
      </c>
      <c r="J113" s="768">
        <v>40</v>
      </c>
      <c r="K113" s="764">
        <v>3.27</v>
      </c>
      <c r="L113" s="761">
        <v>5</v>
      </c>
      <c r="M113" s="761">
        <v>42</v>
      </c>
      <c r="N113" s="765">
        <v>14</v>
      </c>
      <c r="O113" s="761" t="s">
        <v>4469</v>
      </c>
      <c r="P113" s="780" t="s">
        <v>4686</v>
      </c>
      <c r="Q113" s="766">
        <f t="shared" si="5"/>
        <v>1</v>
      </c>
      <c r="R113" s="766">
        <f t="shared" si="5"/>
        <v>3.27</v>
      </c>
      <c r="S113" s="777">
        <f t="shared" si="6"/>
        <v>14</v>
      </c>
      <c r="T113" s="777">
        <f t="shared" si="7"/>
        <v>40</v>
      </c>
      <c r="U113" s="777">
        <f t="shared" si="8"/>
        <v>26</v>
      </c>
      <c r="V113" s="781">
        <f t="shared" si="9"/>
        <v>2.8571428571428572</v>
      </c>
      <c r="W113" s="767">
        <v>26</v>
      </c>
    </row>
    <row r="114" spans="1:23" ht="14.4" customHeight="1" x14ac:dyDescent="0.3">
      <c r="A114" s="828" t="s">
        <v>4687</v>
      </c>
      <c r="B114" s="821">
        <v>1</v>
      </c>
      <c r="C114" s="823">
        <v>3.92</v>
      </c>
      <c r="D114" s="783">
        <v>23</v>
      </c>
      <c r="E114" s="814"/>
      <c r="F114" s="815"/>
      <c r="G114" s="773"/>
      <c r="H114" s="824"/>
      <c r="I114" s="825"/>
      <c r="J114" s="776"/>
      <c r="K114" s="817">
        <v>3.92</v>
      </c>
      <c r="L114" s="816">
        <v>6</v>
      </c>
      <c r="M114" s="816">
        <v>51</v>
      </c>
      <c r="N114" s="818">
        <v>17.14</v>
      </c>
      <c r="O114" s="816" t="s">
        <v>4469</v>
      </c>
      <c r="P114" s="819" t="s">
        <v>4688</v>
      </c>
      <c r="Q114" s="820">
        <f t="shared" si="5"/>
        <v>-1</v>
      </c>
      <c r="R114" s="820">
        <f t="shared" si="5"/>
        <v>-3.92</v>
      </c>
      <c r="S114" s="821" t="str">
        <f t="shared" si="6"/>
        <v/>
      </c>
      <c r="T114" s="821" t="str">
        <f t="shared" si="7"/>
        <v/>
      </c>
      <c r="U114" s="821" t="str">
        <f t="shared" si="8"/>
        <v/>
      </c>
      <c r="V114" s="822" t="str">
        <f t="shared" si="9"/>
        <v/>
      </c>
      <c r="W114" s="775"/>
    </row>
    <row r="115" spans="1:23" ht="14.4" customHeight="1" x14ac:dyDescent="0.3">
      <c r="A115" s="828" t="s">
        <v>4689</v>
      </c>
      <c r="B115" s="821">
        <v>1</v>
      </c>
      <c r="C115" s="823">
        <v>5.86</v>
      </c>
      <c r="D115" s="783">
        <v>46</v>
      </c>
      <c r="E115" s="814"/>
      <c r="F115" s="815"/>
      <c r="G115" s="773"/>
      <c r="H115" s="824">
        <v>2</v>
      </c>
      <c r="I115" s="825">
        <v>11.73</v>
      </c>
      <c r="J115" s="774">
        <v>54.5</v>
      </c>
      <c r="K115" s="817">
        <v>5.86</v>
      </c>
      <c r="L115" s="816">
        <v>8</v>
      </c>
      <c r="M115" s="816">
        <v>68</v>
      </c>
      <c r="N115" s="818">
        <v>22.56</v>
      </c>
      <c r="O115" s="816" t="s">
        <v>4469</v>
      </c>
      <c r="P115" s="819" t="s">
        <v>4690</v>
      </c>
      <c r="Q115" s="820">
        <f t="shared" si="5"/>
        <v>1</v>
      </c>
      <c r="R115" s="820">
        <f t="shared" si="5"/>
        <v>5.87</v>
      </c>
      <c r="S115" s="821">
        <f t="shared" si="6"/>
        <v>45.12</v>
      </c>
      <c r="T115" s="821">
        <f t="shared" si="7"/>
        <v>109</v>
      </c>
      <c r="U115" s="821">
        <f t="shared" si="8"/>
        <v>63.88</v>
      </c>
      <c r="V115" s="822">
        <f t="shared" si="9"/>
        <v>2.4157801418439719</v>
      </c>
      <c r="W115" s="775">
        <v>64</v>
      </c>
    </row>
    <row r="116" spans="1:23" ht="14.4" customHeight="1" x14ac:dyDescent="0.3">
      <c r="A116" s="827" t="s">
        <v>4691</v>
      </c>
      <c r="B116" s="777"/>
      <c r="C116" s="778"/>
      <c r="D116" s="779"/>
      <c r="E116" s="758">
        <v>1</v>
      </c>
      <c r="F116" s="759">
        <v>3.62</v>
      </c>
      <c r="G116" s="760">
        <v>34</v>
      </c>
      <c r="H116" s="761"/>
      <c r="I116" s="762"/>
      <c r="J116" s="763"/>
      <c r="K116" s="764">
        <v>3.71</v>
      </c>
      <c r="L116" s="761">
        <v>6</v>
      </c>
      <c r="M116" s="761">
        <v>50</v>
      </c>
      <c r="N116" s="765">
        <v>16.600000000000001</v>
      </c>
      <c r="O116" s="761" t="s">
        <v>4469</v>
      </c>
      <c r="P116" s="780" t="s">
        <v>4692</v>
      </c>
      <c r="Q116" s="766">
        <f t="shared" si="5"/>
        <v>0</v>
      </c>
      <c r="R116" s="766">
        <f t="shared" si="5"/>
        <v>0</v>
      </c>
      <c r="S116" s="777" t="str">
        <f t="shared" si="6"/>
        <v/>
      </c>
      <c r="T116" s="777" t="str">
        <f t="shared" si="7"/>
        <v/>
      </c>
      <c r="U116" s="777" t="str">
        <f t="shared" si="8"/>
        <v/>
      </c>
      <c r="V116" s="781" t="str">
        <f t="shared" si="9"/>
        <v/>
      </c>
      <c r="W116" s="767"/>
    </row>
    <row r="117" spans="1:23" ht="14.4" customHeight="1" x14ac:dyDescent="0.3">
      <c r="A117" s="827" t="s">
        <v>4693</v>
      </c>
      <c r="B117" s="777"/>
      <c r="C117" s="778"/>
      <c r="D117" s="779"/>
      <c r="E117" s="758">
        <v>1</v>
      </c>
      <c r="F117" s="759">
        <v>3.55</v>
      </c>
      <c r="G117" s="760">
        <v>36</v>
      </c>
      <c r="H117" s="761"/>
      <c r="I117" s="762"/>
      <c r="J117" s="763"/>
      <c r="K117" s="764">
        <v>2.09</v>
      </c>
      <c r="L117" s="761">
        <v>3</v>
      </c>
      <c r="M117" s="761">
        <v>23</v>
      </c>
      <c r="N117" s="765">
        <v>7.73</v>
      </c>
      <c r="O117" s="761" t="s">
        <v>4469</v>
      </c>
      <c r="P117" s="780" t="s">
        <v>4694</v>
      </c>
      <c r="Q117" s="766">
        <f t="shared" si="5"/>
        <v>0</v>
      </c>
      <c r="R117" s="766">
        <f t="shared" si="5"/>
        <v>0</v>
      </c>
      <c r="S117" s="777" t="str">
        <f t="shared" si="6"/>
        <v/>
      </c>
      <c r="T117" s="777" t="str">
        <f t="shared" si="7"/>
        <v/>
      </c>
      <c r="U117" s="777" t="str">
        <f t="shared" si="8"/>
        <v/>
      </c>
      <c r="V117" s="781" t="str">
        <f t="shared" si="9"/>
        <v/>
      </c>
      <c r="W117" s="767"/>
    </row>
    <row r="118" spans="1:23" ht="14.4" customHeight="1" x14ac:dyDescent="0.3">
      <c r="A118" s="827" t="s">
        <v>4695</v>
      </c>
      <c r="B118" s="769">
        <v>1</v>
      </c>
      <c r="C118" s="770">
        <v>3.82</v>
      </c>
      <c r="D118" s="771">
        <v>62</v>
      </c>
      <c r="E118" s="782"/>
      <c r="F118" s="762"/>
      <c r="G118" s="763"/>
      <c r="H118" s="761"/>
      <c r="I118" s="762"/>
      <c r="J118" s="763"/>
      <c r="K118" s="764">
        <v>0.94</v>
      </c>
      <c r="L118" s="761">
        <v>3</v>
      </c>
      <c r="M118" s="761">
        <v>26</v>
      </c>
      <c r="N118" s="765">
        <v>8.67</v>
      </c>
      <c r="O118" s="761" t="s">
        <v>4469</v>
      </c>
      <c r="P118" s="780" t="s">
        <v>4696</v>
      </c>
      <c r="Q118" s="766">
        <f t="shared" si="5"/>
        <v>-1</v>
      </c>
      <c r="R118" s="766">
        <f t="shared" si="5"/>
        <v>-3.82</v>
      </c>
      <c r="S118" s="777" t="str">
        <f t="shared" si="6"/>
        <v/>
      </c>
      <c r="T118" s="777" t="str">
        <f t="shared" si="7"/>
        <v/>
      </c>
      <c r="U118" s="777" t="str">
        <f t="shared" si="8"/>
        <v/>
      </c>
      <c r="V118" s="781" t="str">
        <f t="shared" si="9"/>
        <v/>
      </c>
      <c r="W118" s="767"/>
    </row>
    <row r="119" spans="1:23" ht="14.4" customHeight="1" x14ac:dyDescent="0.3">
      <c r="A119" s="827" t="s">
        <v>4697</v>
      </c>
      <c r="B119" s="777"/>
      <c r="C119" s="778"/>
      <c r="D119" s="779"/>
      <c r="E119" s="782"/>
      <c r="F119" s="762"/>
      <c r="G119" s="763"/>
      <c r="H119" s="758">
        <v>1</v>
      </c>
      <c r="I119" s="759">
        <v>2.87</v>
      </c>
      <c r="J119" s="768">
        <v>34</v>
      </c>
      <c r="K119" s="764">
        <v>0.93</v>
      </c>
      <c r="L119" s="761">
        <v>2</v>
      </c>
      <c r="M119" s="761">
        <v>19</v>
      </c>
      <c r="N119" s="765">
        <v>6.24</v>
      </c>
      <c r="O119" s="761" t="s">
        <v>4469</v>
      </c>
      <c r="P119" s="780" t="s">
        <v>4698</v>
      </c>
      <c r="Q119" s="766">
        <f t="shared" si="5"/>
        <v>1</v>
      </c>
      <c r="R119" s="766">
        <f t="shared" si="5"/>
        <v>2.87</v>
      </c>
      <c r="S119" s="777">
        <f t="shared" si="6"/>
        <v>6.24</v>
      </c>
      <c r="T119" s="777">
        <f t="shared" si="7"/>
        <v>34</v>
      </c>
      <c r="U119" s="777">
        <f t="shared" si="8"/>
        <v>27.759999999999998</v>
      </c>
      <c r="V119" s="781">
        <f t="shared" si="9"/>
        <v>5.4487179487179489</v>
      </c>
      <c r="W119" s="767">
        <v>28</v>
      </c>
    </row>
    <row r="120" spans="1:23" ht="14.4" customHeight="1" x14ac:dyDescent="0.3">
      <c r="A120" s="828" t="s">
        <v>4699</v>
      </c>
      <c r="B120" s="821"/>
      <c r="C120" s="823"/>
      <c r="D120" s="783"/>
      <c r="E120" s="814"/>
      <c r="F120" s="815"/>
      <c r="G120" s="773"/>
      <c r="H120" s="824">
        <v>1</v>
      </c>
      <c r="I120" s="825">
        <v>9.01</v>
      </c>
      <c r="J120" s="774">
        <v>97</v>
      </c>
      <c r="K120" s="817">
        <v>2.65</v>
      </c>
      <c r="L120" s="816">
        <v>5</v>
      </c>
      <c r="M120" s="816">
        <v>41</v>
      </c>
      <c r="N120" s="818">
        <v>13.51</v>
      </c>
      <c r="O120" s="816" t="s">
        <v>4469</v>
      </c>
      <c r="P120" s="819" t="s">
        <v>4700</v>
      </c>
      <c r="Q120" s="820">
        <f t="shared" si="5"/>
        <v>1</v>
      </c>
      <c r="R120" s="820">
        <f t="shared" si="5"/>
        <v>9.01</v>
      </c>
      <c r="S120" s="821">
        <f t="shared" si="6"/>
        <v>13.51</v>
      </c>
      <c r="T120" s="821">
        <f t="shared" si="7"/>
        <v>97</v>
      </c>
      <c r="U120" s="821">
        <f t="shared" si="8"/>
        <v>83.49</v>
      </c>
      <c r="V120" s="822">
        <f t="shared" si="9"/>
        <v>7.1798667653589936</v>
      </c>
      <c r="W120" s="775">
        <v>83</v>
      </c>
    </row>
    <row r="121" spans="1:23" ht="14.4" customHeight="1" x14ac:dyDescent="0.3">
      <c r="A121" s="827" t="s">
        <v>4701</v>
      </c>
      <c r="B121" s="777"/>
      <c r="C121" s="778"/>
      <c r="D121" s="779"/>
      <c r="E121" s="758">
        <v>1</v>
      </c>
      <c r="F121" s="759">
        <v>0.65</v>
      </c>
      <c r="G121" s="760">
        <v>22</v>
      </c>
      <c r="H121" s="761"/>
      <c r="I121" s="762"/>
      <c r="J121" s="763"/>
      <c r="K121" s="764">
        <v>0.47</v>
      </c>
      <c r="L121" s="761">
        <v>2</v>
      </c>
      <c r="M121" s="761">
        <v>18</v>
      </c>
      <c r="N121" s="765">
        <v>5.95</v>
      </c>
      <c r="O121" s="761" t="s">
        <v>4469</v>
      </c>
      <c r="P121" s="780" t="s">
        <v>4702</v>
      </c>
      <c r="Q121" s="766">
        <f t="shared" si="5"/>
        <v>0</v>
      </c>
      <c r="R121" s="766">
        <f t="shared" si="5"/>
        <v>0</v>
      </c>
      <c r="S121" s="777" t="str">
        <f t="shared" si="6"/>
        <v/>
      </c>
      <c r="T121" s="777" t="str">
        <f t="shared" si="7"/>
        <v/>
      </c>
      <c r="U121" s="777" t="str">
        <f t="shared" si="8"/>
        <v/>
      </c>
      <c r="V121" s="781" t="str">
        <f t="shared" si="9"/>
        <v/>
      </c>
      <c r="W121" s="767"/>
    </row>
    <row r="122" spans="1:23" ht="14.4" customHeight="1" x14ac:dyDescent="0.3">
      <c r="A122" s="827" t="s">
        <v>4703</v>
      </c>
      <c r="B122" s="777"/>
      <c r="C122" s="778"/>
      <c r="D122" s="779"/>
      <c r="E122" s="782"/>
      <c r="F122" s="762"/>
      <c r="G122" s="763"/>
      <c r="H122" s="758">
        <v>1</v>
      </c>
      <c r="I122" s="759">
        <v>1.2</v>
      </c>
      <c r="J122" s="768">
        <v>35</v>
      </c>
      <c r="K122" s="764">
        <v>0.64</v>
      </c>
      <c r="L122" s="761">
        <v>3</v>
      </c>
      <c r="M122" s="761">
        <v>23</v>
      </c>
      <c r="N122" s="765">
        <v>7.58</v>
      </c>
      <c r="O122" s="761" t="s">
        <v>4469</v>
      </c>
      <c r="P122" s="780" t="s">
        <v>4704</v>
      </c>
      <c r="Q122" s="766">
        <f t="shared" si="5"/>
        <v>1</v>
      </c>
      <c r="R122" s="766">
        <f t="shared" si="5"/>
        <v>1.2</v>
      </c>
      <c r="S122" s="777">
        <f t="shared" si="6"/>
        <v>7.58</v>
      </c>
      <c r="T122" s="777">
        <f t="shared" si="7"/>
        <v>35</v>
      </c>
      <c r="U122" s="777">
        <f t="shared" si="8"/>
        <v>27.42</v>
      </c>
      <c r="V122" s="781">
        <f t="shared" si="9"/>
        <v>4.6174142480211078</v>
      </c>
      <c r="W122" s="767">
        <v>27</v>
      </c>
    </row>
    <row r="123" spans="1:23" ht="14.4" customHeight="1" x14ac:dyDescent="0.3">
      <c r="A123" s="828" t="s">
        <v>4705</v>
      </c>
      <c r="B123" s="821">
        <v>1</v>
      </c>
      <c r="C123" s="823">
        <v>1.25</v>
      </c>
      <c r="D123" s="783">
        <v>32</v>
      </c>
      <c r="E123" s="814"/>
      <c r="F123" s="815"/>
      <c r="G123" s="773"/>
      <c r="H123" s="824"/>
      <c r="I123" s="825"/>
      <c r="J123" s="776"/>
      <c r="K123" s="817">
        <v>1.07</v>
      </c>
      <c r="L123" s="816">
        <v>3</v>
      </c>
      <c r="M123" s="816">
        <v>29</v>
      </c>
      <c r="N123" s="818">
        <v>9.65</v>
      </c>
      <c r="O123" s="816" t="s">
        <v>4469</v>
      </c>
      <c r="P123" s="819" t="s">
        <v>4706</v>
      </c>
      <c r="Q123" s="820">
        <f t="shared" si="5"/>
        <v>-1</v>
      </c>
      <c r="R123" s="820">
        <f t="shared" si="5"/>
        <v>-1.25</v>
      </c>
      <c r="S123" s="821" t="str">
        <f t="shared" si="6"/>
        <v/>
      </c>
      <c r="T123" s="821" t="str">
        <f t="shared" si="7"/>
        <v/>
      </c>
      <c r="U123" s="821" t="str">
        <f t="shared" si="8"/>
        <v/>
      </c>
      <c r="V123" s="822" t="str">
        <f t="shared" si="9"/>
        <v/>
      </c>
      <c r="W123" s="775"/>
    </row>
    <row r="124" spans="1:23" ht="14.4" customHeight="1" x14ac:dyDescent="0.3">
      <c r="A124" s="827" t="s">
        <v>4707</v>
      </c>
      <c r="B124" s="777"/>
      <c r="C124" s="778"/>
      <c r="D124" s="779"/>
      <c r="E124" s="782"/>
      <c r="F124" s="762"/>
      <c r="G124" s="763"/>
      <c r="H124" s="758">
        <v>1</v>
      </c>
      <c r="I124" s="759">
        <v>0.81</v>
      </c>
      <c r="J124" s="768">
        <v>25</v>
      </c>
      <c r="K124" s="764">
        <v>0.56999999999999995</v>
      </c>
      <c r="L124" s="761">
        <v>2</v>
      </c>
      <c r="M124" s="761">
        <v>20</v>
      </c>
      <c r="N124" s="765">
        <v>6.68</v>
      </c>
      <c r="O124" s="761" t="s">
        <v>4469</v>
      </c>
      <c r="P124" s="780" t="s">
        <v>4708</v>
      </c>
      <c r="Q124" s="766">
        <f t="shared" si="5"/>
        <v>1</v>
      </c>
      <c r="R124" s="766">
        <f t="shared" si="5"/>
        <v>0.81</v>
      </c>
      <c r="S124" s="777">
        <f t="shared" si="6"/>
        <v>6.68</v>
      </c>
      <c r="T124" s="777">
        <f t="shared" si="7"/>
        <v>25</v>
      </c>
      <c r="U124" s="777">
        <f t="shared" si="8"/>
        <v>18.32</v>
      </c>
      <c r="V124" s="781">
        <f t="shared" si="9"/>
        <v>3.7425149700598803</v>
      </c>
      <c r="W124" s="767">
        <v>18</v>
      </c>
    </row>
    <row r="125" spans="1:23" ht="14.4" customHeight="1" x14ac:dyDescent="0.3">
      <c r="A125" s="828" t="s">
        <v>4709</v>
      </c>
      <c r="B125" s="821">
        <v>1</v>
      </c>
      <c r="C125" s="823">
        <v>0.95</v>
      </c>
      <c r="D125" s="783">
        <v>23</v>
      </c>
      <c r="E125" s="814"/>
      <c r="F125" s="815"/>
      <c r="G125" s="773"/>
      <c r="H125" s="824"/>
      <c r="I125" s="825"/>
      <c r="J125" s="776"/>
      <c r="K125" s="817">
        <v>0.95</v>
      </c>
      <c r="L125" s="816">
        <v>3</v>
      </c>
      <c r="M125" s="816">
        <v>26</v>
      </c>
      <c r="N125" s="818">
        <v>8.59</v>
      </c>
      <c r="O125" s="816" t="s">
        <v>4469</v>
      </c>
      <c r="P125" s="819" t="s">
        <v>4710</v>
      </c>
      <c r="Q125" s="820">
        <f t="shared" si="5"/>
        <v>-1</v>
      </c>
      <c r="R125" s="820">
        <f t="shared" si="5"/>
        <v>-0.95</v>
      </c>
      <c r="S125" s="821" t="str">
        <f t="shared" si="6"/>
        <v/>
      </c>
      <c r="T125" s="821" t="str">
        <f t="shared" si="7"/>
        <v/>
      </c>
      <c r="U125" s="821" t="str">
        <f t="shared" si="8"/>
        <v/>
      </c>
      <c r="V125" s="822" t="str">
        <f t="shared" si="9"/>
        <v/>
      </c>
      <c r="W125" s="775"/>
    </row>
    <row r="126" spans="1:23" ht="14.4" customHeight="1" x14ac:dyDescent="0.3">
      <c r="A126" s="827" t="s">
        <v>4711</v>
      </c>
      <c r="B126" s="777"/>
      <c r="C126" s="778"/>
      <c r="D126" s="779"/>
      <c r="E126" s="758">
        <v>1</v>
      </c>
      <c r="F126" s="759">
        <v>0.92</v>
      </c>
      <c r="G126" s="760">
        <v>31</v>
      </c>
      <c r="H126" s="761">
        <v>1</v>
      </c>
      <c r="I126" s="762">
        <v>0.9</v>
      </c>
      <c r="J126" s="768">
        <v>31</v>
      </c>
      <c r="K126" s="764">
        <v>0.56999999999999995</v>
      </c>
      <c r="L126" s="761">
        <v>3</v>
      </c>
      <c r="M126" s="761">
        <v>23</v>
      </c>
      <c r="N126" s="765">
        <v>7.56</v>
      </c>
      <c r="O126" s="761" t="s">
        <v>4469</v>
      </c>
      <c r="P126" s="780" t="s">
        <v>4712</v>
      </c>
      <c r="Q126" s="766">
        <f t="shared" si="5"/>
        <v>1</v>
      </c>
      <c r="R126" s="766">
        <f t="shared" si="5"/>
        <v>0.9</v>
      </c>
      <c r="S126" s="777">
        <f t="shared" si="6"/>
        <v>7.56</v>
      </c>
      <c r="T126" s="777">
        <f t="shared" si="7"/>
        <v>31</v>
      </c>
      <c r="U126" s="777">
        <f t="shared" si="8"/>
        <v>23.44</v>
      </c>
      <c r="V126" s="781">
        <f t="shared" si="9"/>
        <v>4.1005291005291005</v>
      </c>
      <c r="W126" s="767">
        <v>23</v>
      </c>
    </row>
    <row r="127" spans="1:23" ht="14.4" customHeight="1" x14ac:dyDescent="0.3">
      <c r="A127" s="828" t="s">
        <v>4713</v>
      </c>
      <c r="B127" s="821">
        <v>1</v>
      </c>
      <c r="C127" s="823">
        <v>1.84</v>
      </c>
      <c r="D127" s="783">
        <v>36</v>
      </c>
      <c r="E127" s="824">
        <v>1</v>
      </c>
      <c r="F127" s="825">
        <v>1.31</v>
      </c>
      <c r="G127" s="776">
        <v>34</v>
      </c>
      <c r="H127" s="816"/>
      <c r="I127" s="815"/>
      <c r="J127" s="773"/>
      <c r="K127" s="817">
        <v>1.07</v>
      </c>
      <c r="L127" s="816">
        <v>2</v>
      </c>
      <c r="M127" s="816">
        <v>21</v>
      </c>
      <c r="N127" s="818">
        <v>6.91</v>
      </c>
      <c r="O127" s="816" t="s">
        <v>4469</v>
      </c>
      <c r="P127" s="819" t="s">
        <v>4714</v>
      </c>
      <c r="Q127" s="820">
        <f t="shared" si="5"/>
        <v>-1</v>
      </c>
      <c r="R127" s="820">
        <f t="shared" si="5"/>
        <v>-1.84</v>
      </c>
      <c r="S127" s="821" t="str">
        <f t="shared" si="6"/>
        <v/>
      </c>
      <c r="T127" s="821" t="str">
        <f t="shared" si="7"/>
        <v/>
      </c>
      <c r="U127" s="821" t="str">
        <f t="shared" si="8"/>
        <v/>
      </c>
      <c r="V127" s="822" t="str">
        <f t="shared" si="9"/>
        <v/>
      </c>
      <c r="W127" s="775"/>
    </row>
    <row r="128" spans="1:23" ht="14.4" customHeight="1" x14ac:dyDescent="0.3">
      <c r="A128" s="827" t="s">
        <v>4715</v>
      </c>
      <c r="B128" s="777"/>
      <c r="C128" s="778"/>
      <c r="D128" s="779"/>
      <c r="E128" s="758">
        <v>1</v>
      </c>
      <c r="F128" s="759">
        <v>1.33</v>
      </c>
      <c r="G128" s="760">
        <v>33</v>
      </c>
      <c r="H128" s="761"/>
      <c r="I128" s="762"/>
      <c r="J128" s="763"/>
      <c r="K128" s="764">
        <v>0.99</v>
      </c>
      <c r="L128" s="761">
        <v>3</v>
      </c>
      <c r="M128" s="761">
        <v>29</v>
      </c>
      <c r="N128" s="765">
        <v>9.76</v>
      </c>
      <c r="O128" s="761" t="s">
        <v>4469</v>
      </c>
      <c r="P128" s="780" t="s">
        <v>4716</v>
      </c>
      <c r="Q128" s="766">
        <f t="shared" si="5"/>
        <v>0</v>
      </c>
      <c r="R128" s="766">
        <f t="shared" si="5"/>
        <v>0</v>
      </c>
      <c r="S128" s="777" t="str">
        <f t="shared" si="6"/>
        <v/>
      </c>
      <c r="T128" s="777" t="str">
        <f t="shared" si="7"/>
        <v/>
      </c>
      <c r="U128" s="777" t="str">
        <f t="shared" si="8"/>
        <v/>
      </c>
      <c r="V128" s="781" t="str">
        <f t="shared" si="9"/>
        <v/>
      </c>
      <c r="W128" s="767"/>
    </row>
    <row r="129" spans="1:23" ht="14.4" customHeight="1" x14ac:dyDescent="0.3">
      <c r="A129" s="827" t="s">
        <v>4717</v>
      </c>
      <c r="B129" s="777"/>
      <c r="C129" s="778"/>
      <c r="D129" s="779"/>
      <c r="E129" s="782"/>
      <c r="F129" s="762"/>
      <c r="G129" s="763"/>
      <c r="H129" s="758">
        <v>1</v>
      </c>
      <c r="I129" s="759">
        <v>2.75</v>
      </c>
      <c r="J129" s="768">
        <v>68</v>
      </c>
      <c r="K129" s="764">
        <v>1.02</v>
      </c>
      <c r="L129" s="761">
        <v>4</v>
      </c>
      <c r="M129" s="761">
        <v>34</v>
      </c>
      <c r="N129" s="765">
        <v>11.29</v>
      </c>
      <c r="O129" s="761" t="s">
        <v>4469</v>
      </c>
      <c r="P129" s="780" t="s">
        <v>4718</v>
      </c>
      <c r="Q129" s="766">
        <f t="shared" si="5"/>
        <v>1</v>
      </c>
      <c r="R129" s="766">
        <f t="shared" si="5"/>
        <v>2.75</v>
      </c>
      <c r="S129" s="777">
        <f t="shared" si="6"/>
        <v>11.29</v>
      </c>
      <c r="T129" s="777">
        <f t="shared" si="7"/>
        <v>68</v>
      </c>
      <c r="U129" s="777">
        <f t="shared" si="8"/>
        <v>56.71</v>
      </c>
      <c r="V129" s="781">
        <f t="shared" si="9"/>
        <v>6.0230292294065553</v>
      </c>
      <c r="W129" s="767">
        <v>57</v>
      </c>
    </row>
    <row r="130" spans="1:23" ht="14.4" customHeight="1" x14ac:dyDescent="0.3">
      <c r="A130" s="828" t="s">
        <v>4719</v>
      </c>
      <c r="B130" s="821">
        <v>1</v>
      </c>
      <c r="C130" s="823">
        <v>3.57</v>
      </c>
      <c r="D130" s="783">
        <v>66</v>
      </c>
      <c r="E130" s="814"/>
      <c r="F130" s="815"/>
      <c r="G130" s="773"/>
      <c r="H130" s="824"/>
      <c r="I130" s="825"/>
      <c r="J130" s="776"/>
      <c r="K130" s="817">
        <v>1.81</v>
      </c>
      <c r="L130" s="816">
        <v>5</v>
      </c>
      <c r="M130" s="816">
        <v>41</v>
      </c>
      <c r="N130" s="818">
        <v>13.51</v>
      </c>
      <c r="O130" s="816" t="s">
        <v>4469</v>
      </c>
      <c r="P130" s="819" t="s">
        <v>4720</v>
      </c>
      <c r="Q130" s="820">
        <f t="shared" si="5"/>
        <v>-1</v>
      </c>
      <c r="R130" s="820">
        <f t="shared" si="5"/>
        <v>-3.57</v>
      </c>
      <c r="S130" s="821" t="str">
        <f t="shared" si="6"/>
        <v/>
      </c>
      <c r="T130" s="821" t="str">
        <f t="shared" si="7"/>
        <v/>
      </c>
      <c r="U130" s="821" t="str">
        <f t="shared" si="8"/>
        <v/>
      </c>
      <c r="V130" s="822" t="str">
        <f t="shared" si="9"/>
        <v/>
      </c>
      <c r="W130" s="775"/>
    </row>
    <row r="131" spans="1:23" ht="14.4" customHeight="1" x14ac:dyDescent="0.3">
      <c r="A131" s="827" t="s">
        <v>4721</v>
      </c>
      <c r="B131" s="777">
        <v>1</v>
      </c>
      <c r="C131" s="778">
        <v>1.67</v>
      </c>
      <c r="D131" s="779">
        <v>46</v>
      </c>
      <c r="E131" s="758"/>
      <c r="F131" s="759"/>
      <c r="G131" s="760"/>
      <c r="H131" s="761"/>
      <c r="I131" s="762"/>
      <c r="J131" s="763"/>
      <c r="K131" s="764">
        <v>0.27</v>
      </c>
      <c r="L131" s="761">
        <v>1</v>
      </c>
      <c r="M131" s="761">
        <v>12</v>
      </c>
      <c r="N131" s="765">
        <v>3.97</v>
      </c>
      <c r="O131" s="761" t="s">
        <v>4469</v>
      </c>
      <c r="P131" s="780" t="s">
        <v>4722</v>
      </c>
      <c r="Q131" s="766">
        <f t="shared" si="5"/>
        <v>-1</v>
      </c>
      <c r="R131" s="766">
        <f t="shared" si="5"/>
        <v>-1.67</v>
      </c>
      <c r="S131" s="777" t="str">
        <f t="shared" si="6"/>
        <v/>
      </c>
      <c r="T131" s="777" t="str">
        <f t="shared" si="7"/>
        <v/>
      </c>
      <c r="U131" s="777" t="str">
        <f t="shared" si="8"/>
        <v/>
      </c>
      <c r="V131" s="781" t="str">
        <f t="shared" si="9"/>
        <v/>
      </c>
      <c r="W131" s="767"/>
    </row>
    <row r="132" spans="1:23" ht="14.4" customHeight="1" x14ac:dyDescent="0.3">
      <c r="A132" s="828" t="s">
        <v>4723</v>
      </c>
      <c r="B132" s="821"/>
      <c r="C132" s="823"/>
      <c r="D132" s="783"/>
      <c r="E132" s="824">
        <v>1</v>
      </c>
      <c r="F132" s="825">
        <v>1.33</v>
      </c>
      <c r="G132" s="776">
        <v>35</v>
      </c>
      <c r="H132" s="816"/>
      <c r="I132" s="815"/>
      <c r="J132" s="773"/>
      <c r="K132" s="817">
        <v>0.38</v>
      </c>
      <c r="L132" s="816">
        <v>2</v>
      </c>
      <c r="M132" s="816">
        <v>16</v>
      </c>
      <c r="N132" s="818">
        <v>5.4</v>
      </c>
      <c r="O132" s="816" t="s">
        <v>4469</v>
      </c>
      <c r="P132" s="819" t="s">
        <v>4724</v>
      </c>
      <c r="Q132" s="820">
        <f t="shared" si="5"/>
        <v>0</v>
      </c>
      <c r="R132" s="820">
        <f t="shared" si="5"/>
        <v>0</v>
      </c>
      <c r="S132" s="821" t="str">
        <f t="shared" si="6"/>
        <v/>
      </c>
      <c r="T132" s="821" t="str">
        <f t="shared" si="7"/>
        <v/>
      </c>
      <c r="U132" s="821" t="str">
        <f t="shared" si="8"/>
        <v/>
      </c>
      <c r="V132" s="822" t="str">
        <f t="shared" si="9"/>
        <v/>
      </c>
      <c r="W132" s="775"/>
    </row>
    <row r="133" spans="1:23" ht="14.4" customHeight="1" x14ac:dyDescent="0.3">
      <c r="A133" s="827" t="s">
        <v>4725</v>
      </c>
      <c r="B133" s="777"/>
      <c r="C133" s="778"/>
      <c r="D133" s="779"/>
      <c r="E133" s="758">
        <v>3</v>
      </c>
      <c r="F133" s="759">
        <v>2.09</v>
      </c>
      <c r="G133" s="760">
        <v>19.7</v>
      </c>
      <c r="H133" s="761">
        <v>3</v>
      </c>
      <c r="I133" s="762">
        <v>2.87</v>
      </c>
      <c r="J133" s="768">
        <v>27</v>
      </c>
      <c r="K133" s="764">
        <v>0.3</v>
      </c>
      <c r="L133" s="761">
        <v>1</v>
      </c>
      <c r="M133" s="761">
        <v>12</v>
      </c>
      <c r="N133" s="765">
        <v>3.96</v>
      </c>
      <c r="O133" s="761" t="s">
        <v>4469</v>
      </c>
      <c r="P133" s="780" t="s">
        <v>4726</v>
      </c>
      <c r="Q133" s="766">
        <f t="shared" si="5"/>
        <v>3</v>
      </c>
      <c r="R133" s="766">
        <f t="shared" si="5"/>
        <v>2.87</v>
      </c>
      <c r="S133" s="777">
        <f t="shared" si="6"/>
        <v>11.879999999999999</v>
      </c>
      <c r="T133" s="777">
        <f t="shared" si="7"/>
        <v>81</v>
      </c>
      <c r="U133" s="777">
        <f t="shared" si="8"/>
        <v>69.12</v>
      </c>
      <c r="V133" s="781">
        <f t="shared" si="9"/>
        <v>6.8181818181818183</v>
      </c>
      <c r="W133" s="767">
        <v>69</v>
      </c>
    </row>
    <row r="134" spans="1:23" ht="14.4" customHeight="1" x14ac:dyDescent="0.3">
      <c r="A134" s="828" t="s">
        <v>4727</v>
      </c>
      <c r="B134" s="821">
        <v>2</v>
      </c>
      <c r="C134" s="823">
        <v>1.1399999999999999</v>
      </c>
      <c r="D134" s="783">
        <v>18.5</v>
      </c>
      <c r="E134" s="824">
        <v>1</v>
      </c>
      <c r="F134" s="825">
        <v>0.96</v>
      </c>
      <c r="G134" s="776">
        <v>29</v>
      </c>
      <c r="H134" s="816">
        <v>1</v>
      </c>
      <c r="I134" s="815">
        <v>0.84</v>
      </c>
      <c r="J134" s="774">
        <v>25</v>
      </c>
      <c r="K134" s="817">
        <v>0.44</v>
      </c>
      <c r="L134" s="816">
        <v>2</v>
      </c>
      <c r="M134" s="816">
        <v>18</v>
      </c>
      <c r="N134" s="818">
        <v>5.9</v>
      </c>
      <c r="O134" s="816" t="s">
        <v>4469</v>
      </c>
      <c r="P134" s="819" t="s">
        <v>4728</v>
      </c>
      <c r="Q134" s="820">
        <f t="shared" ref="Q134:R197" si="10">H134-B134</f>
        <v>-1</v>
      </c>
      <c r="R134" s="820">
        <f t="shared" si="10"/>
        <v>-0.29999999999999993</v>
      </c>
      <c r="S134" s="821">
        <f t="shared" ref="S134:S197" si="11">IF(H134=0,"",H134*N134)</f>
        <v>5.9</v>
      </c>
      <c r="T134" s="821">
        <f t="shared" ref="T134:T197" si="12">IF(H134=0,"",H134*J134)</f>
        <v>25</v>
      </c>
      <c r="U134" s="821">
        <f t="shared" ref="U134:U197" si="13">IF(H134=0,"",T134-S134)</f>
        <v>19.100000000000001</v>
      </c>
      <c r="V134" s="822">
        <f t="shared" ref="V134:V197" si="14">IF(H134=0,"",T134/S134)</f>
        <v>4.2372881355932197</v>
      </c>
      <c r="W134" s="775">
        <v>19</v>
      </c>
    </row>
    <row r="135" spans="1:23" ht="14.4" customHeight="1" x14ac:dyDescent="0.3">
      <c r="A135" s="828" t="s">
        <v>4729</v>
      </c>
      <c r="B135" s="821"/>
      <c r="C135" s="823"/>
      <c r="D135" s="783"/>
      <c r="E135" s="824">
        <v>1</v>
      </c>
      <c r="F135" s="825">
        <v>0.65</v>
      </c>
      <c r="G135" s="776">
        <v>15</v>
      </c>
      <c r="H135" s="816"/>
      <c r="I135" s="815"/>
      <c r="J135" s="773"/>
      <c r="K135" s="817">
        <v>0.69</v>
      </c>
      <c r="L135" s="816">
        <v>3</v>
      </c>
      <c r="M135" s="816">
        <v>24</v>
      </c>
      <c r="N135" s="818">
        <v>7.88</v>
      </c>
      <c r="O135" s="816" t="s">
        <v>4469</v>
      </c>
      <c r="P135" s="819" t="s">
        <v>4730</v>
      </c>
      <c r="Q135" s="820">
        <f t="shared" si="10"/>
        <v>0</v>
      </c>
      <c r="R135" s="820">
        <f t="shared" si="10"/>
        <v>0</v>
      </c>
      <c r="S135" s="821" t="str">
        <f t="shared" si="11"/>
        <v/>
      </c>
      <c r="T135" s="821" t="str">
        <f t="shared" si="12"/>
        <v/>
      </c>
      <c r="U135" s="821" t="str">
        <f t="shared" si="13"/>
        <v/>
      </c>
      <c r="V135" s="822" t="str">
        <f t="shared" si="14"/>
        <v/>
      </c>
      <c r="W135" s="775"/>
    </row>
    <row r="136" spans="1:23" ht="14.4" customHeight="1" x14ac:dyDescent="0.3">
      <c r="A136" s="827" t="s">
        <v>4731</v>
      </c>
      <c r="B136" s="769">
        <v>1</v>
      </c>
      <c r="C136" s="770">
        <v>5.1100000000000003</v>
      </c>
      <c r="D136" s="771">
        <v>47</v>
      </c>
      <c r="E136" s="782"/>
      <c r="F136" s="762"/>
      <c r="G136" s="763"/>
      <c r="H136" s="761"/>
      <c r="I136" s="762"/>
      <c r="J136" s="763"/>
      <c r="K136" s="764">
        <v>5.1100000000000003</v>
      </c>
      <c r="L136" s="761">
        <v>8</v>
      </c>
      <c r="M136" s="761">
        <v>73</v>
      </c>
      <c r="N136" s="765">
        <v>24.18</v>
      </c>
      <c r="O136" s="761" t="s">
        <v>4469</v>
      </c>
      <c r="P136" s="780" t="s">
        <v>4732</v>
      </c>
      <c r="Q136" s="766">
        <f t="shared" si="10"/>
        <v>-1</v>
      </c>
      <c r="R136" s="766">
        <f t="shared" si="10"/>
        <v>-5.1100000000000003</v>
      </c>
      <c r="S136" s="777" t="str">
        <f t="shared" si="11"/>
        <v/>
      </c>
      <c r="T136" s="777" t="str">
        <f t="shared" si="12"/>
        <v/>
      </c>
      <c r="U136" s="777" t="str">
        <f t="shared" si="13"/>
        <v/>
      </c>
      <c r="V136" s="781" t="str">
        <f t="shared" si="14"/>
        <v/>
      </c>
      <c r="W136" s="767"/>
    </row>
    <row r="137" spans="1:23" ht="14.4" customHeight="1" x14ac:dyDescent="0.3">
      <c r="A137" s="827" t="s">
        <v>4733</v>
      </c>
      <c r="B137" s="769">
        <v>1</v>
      </c>
      <c r="C137" s="770">
        <v>3.78</v>
      </c>
      <c r="D137" s="771">
        <v>31</v>
      </c>
      <c r="E137" s="782"/>
      <c r="F137" s="762"/>
      <c r="G137" s="763"/>
      <c r="H137" s="761"/>
      <c r="I137" s="762"/>
      <c r="J137" s="763"/>
      <c r="K137" s="764">
        <v>3.78</v>
      </c>
      <c r="L137" s="761">
        <v>6</v>
      </c>
      <c r="M137" s="761">
        <v>58</v>
      </c>
      <c r="N137" s="765">
        <v>19.37</v>
      </c>
      <c r="O137" s="761" t="s">
        <v>4469</v>
      </c>
      <c r="P137" s="780" t="s">
        <v>4734</v>
      </c>
      <c r="Q137" s="766">
        <f t="shared" si="10"/>
        <v>-1</v>
      </c>
      <c r="R137" s="766">
        <f t="shared" si="10"/>
        <v>-3.78</v>
      </c>
      <c r="S137" s="777" t="str">
        <f t="shared" si="11"/>
        <v/>
      </c>
      <c r="T137" s="777" t="str">
        <f t="shared" si="12"/>
        <v/>
      </c>
      <c r="U137" s="777" t="str">
        <f t="shared" si="13"/>
        <v/>
      </c>
      <c r="V137" s="781" t="str">
        <f t="shared" si="14"/>
        <v/>
      </c>
      <c r="W137" s="767"/>
    </row>
    <row r="138" spans="1:23" ht="14.4" customHeight="1" x14ac:dyDescent="0.3">
      <c r="A138" s="827" t="s">
        <v>4735</v>
      </c>
      <c r="B138" s="777"/>
      <c r="C138" s="778"/>
      <c r="D138" s="779"/>
      <c r="E138" s="758">
        <v>1</v>
      </c>
      <c r="F138" s="759">
        <v>0.7</v>
      </c>
      <c r="G138" s="760">
        <v>19</v>
      </c>
      <c r="H138" s="761"/>
      <c r="I138" s="762"/>
      <c r="J138" s="763"/>
      <c r="K138" s="764">
        <v>0.69</v>
      </c>
      <c r="L138" s="761">
        <v>3</v>
      </c>
      <c r="M138" s="761">
        <v>24</v>
      </c>
      <c r="N138" s="765">
        <v>8.15</v>
      </c>
      <c r="O138" s="761" t="s">
        <v>4469</v>
      </c>
      <c r="P138" s="780" t="s">
        <v>4736</v>
      </c>
      <c r="Q138" s="766">
        <f t="shared" si="10"/>
        <v>0</v>
      </c>
      <c r="R138" s="766">
        <f t="shared" si="10"/>
        <v>0</v>
      </c>
      <c r="S138" s="777" t="str">
        <f t="shared" si="11"/>
        <v/>
      </c>
      <c r="T138" s="777" t="str">
        <f t="shared" si="12"/>
        <v/>
      </c>
      <c r="U138" s="777" t="str">
        <f t="shared" si="13"/>
        <v/>
      </c>
      <c r="V138" s="781" t="str">
        <f t="shared" si="14"/>
        <v/>
      </c>
      <c r="W138" s="767"/>
    </row>
    <row r="139" spans="1:23" ht="14.4" customHeight="1" x14ac:dyDescent="0.3">
      <c r="A139" s="828" t="s">
        <v>4737</v>
      </c>
      <c r="B139" s="821">
        <v>1</v>
      </c>
      <c r="C139" s="823">
        <v>1.41</v>
      </c>
      <c r="D139" s="783">
        <v>37</v>
      </c>
      <c r="E139" s="824">
        <v>2</v>
      </c>
      <c r="F139" s="825">
        <v>2.27</v>
      </c>
      <c r="G139" s="776">
        <v>29</v>
      </c>
      <c r="H139" s="816"/>
      <c r="I139" s="815"/>
      <c r="J139" s="773"/>
      <c r="K139" s="817">
        <v>0.93</v>
      </c>
      <c r="L139" s="816">
        <v>3</v>
      </c>
      <c r="M139" s="816">
        <v>29</v>
      </c>
      <c r="N139" s="818">
        <v>9.73</v>
      </c>
      <c r="O139" s="816" t="s">
        <v>4469</v>
      </c>
      <c r="P139" s="819" t="s">
        <v>4738</v>
      </c>
      <c r="Q139" s="820">
        <f t="shared" si="10"/>
        <v>-1</v>
      </c>
      <c r="R139" s="820">
        <f t="shared" si="10"/>
        <v>-1.41</v>
      </c>
      <c r="S139" s="821" t="str">
        <f t="shared" si="11"/>
        <v/>
      </c>
      <c r="T139" s="821" t="str">
        <f t="shared" si="12"/>
        <v/>
      </c>
      <c r="U139" s="821" t="str">
        <f t="shared" si="13"/>
        <v/>
      </c>
      <c r="V139" s="822" t="str">
        <f t="shared" si="14"/>
        <v/>
      </c>
      <c r="W139" s="775"/>
    </row>
    <row r="140" spans="1:23" ht="14.4" customHeight="1" x14ac:dyDescent="0.3">
      <c r="A140" s="828" t="s">
        <v>4739</v>
      </c>
      <c r="B140" s="821">
        <v>1</v>
      </c>
      <c r="C140" s="823">
        <v>2.54</v>
      </c>
      <c r="D140" s="783">
        <v>48</v>
      </c>
      <c r="E140" s="824"/>
      <c r="F140" s="825"/>
      <c r="G140" s="776"/>
      <c r="H140" s="816"/>
      <c r="I140" s="815"/>
      <c r="J140" s="773"/>
      <c r="K140" s="817">
        <v>2.06</v>
      </c>
      <c r="L140" s="816">
        <v>5</v>
      </c>
      <c r="M140" s="816">
        <v>42</v>
      </c>
      <c r="N140" s="818">
        <v>14.16</v>
      </c>
      <c r="O140" s="816" t="s">
        <v>4469</v>
      </c>
      <c r="P140" s="819" t="s">
        <v>4740</v>
      </c>
      <c r="Q140" s="820">
        <f t="shared" si="10"/>
        <v>-1</v>
      </c>
      <c r="R140" s="820">
        <f t="shared" si="10"/>
        <v>-2.54</v>
      </c>
      <c r="S140" s="821" t="str">
        <f t="shared" si="11"/>
        <v/>
      </c>
      <c r="T140" s="821" t="str">
        <f t="shared" si="12"/>
        <v/>
      </c>
      <c r="U140" s="821" t="str">
        <f t="shared" si="13"/>
        <v/>
      </c>
      <c r="V140" s="822" t="str">
        <f t="shared" si="14"/>
        <v/>
      </c>
      <c r="W140" s="775"/>
    </row>
    <row r="141" spans="1:23" ht="14.4" customHeight="1" x14ac:dyDescent="0.3">
      <c r="A141" s="827" t="s">
        <v>4741</v>
      </c>
      <c r="B141" s="777"/>
      <c r="C141" s="778"/>
      <c r="D141" s="779"/>
      <c r="E141" s="782">
        <v>1</v>
      </c>
      <c r="F141" s="762">
        <v>0.86</v>
      </c>
      <c r="G141" s="763">
        <v>15</v>
      </c>
      <c r="H141" s="758">
        <v>1</v>
      </c>
      <c r="I141" s="759">
        <v>1.29</v>
      </c>
      <c r="J141" s="768">
        <v>34</v>
      </c>
      <c r="K141" s="764">
        <v>0.65</v>
      </c>
      <c r="L141" s="761">
        <v>3</v>
      </c>
      <c r="M141" s="761">
        <v>25</v>
      </c>
      <c r="N141" s="765">
        <v>8.48</v>
      </c>
      <c r="O141" s="761" t="s">
        <v>4469</v>
      </c>
      <c r="P141" s="780" t="s">
        <v>4742</v>
      </c>
      <c r="Q141" s="766">
        <f t="shared" si="10"/>
        <v>1</v>
      </c>
      <c r="R141" s="766">
        <f t="shared" si="10"/>
        <v>1.29</v>
      </c>
      <c r="S141" s="777">
        <f t="shared" si="11"/>
        <v>8.48</v>
      </c>
      <c r="T141" s="777">
        <f t="shared" si="12"/>
        <v>34</v>
      </c>
      <c r="U141" s="777">
        <f t="shared" si="13"/>
        <v>25.52</v>
      </c>
      <c r="V141" s="781">
        <f t="shared" si="14"/>
        <v>4.0094339622641506</v>
      </c>
      <c r="W141" s="767">
        <v>26</v>
      </c>
    </row>
    <row r="142" spans="1:23" ht="14.4" customHeight="1" x14ac:dyDescent="0.3">
      <c r="A142" s="828" t="s">
        <v>4743</v>
      </c>
      <c r="B142" s="821"/>
      <c r="C142" s="823"/>
      <c r="D142" s="783"/>
      <c r="E142" s="814"/>
      <c r="F142" s="815"/>
      <c r="G142" s="773"/>
      <c r="H142" s="824">
        <v>2</v>
      </c>
      <c r="I142" s="825">
        <v>2.35</v>
      </c>
      <c r="J142" s="774">
        <v>23.5</v>
      </c>
      <c r="K142" s="817">
        <v>1</v>
      </c>
      <c r="L142" s="816">
        <v>4</v>
      </c>
      <c r="M142" s="816">
        <v>36</v>
      </c>
      <c r="N142" s="818">
        <v>11.93</v>
      </c>
      <c r="O142" s="816" t="s">
        <v>4469</v>
      </c>
      <c r="P142" s="819" t="s">
        <v>4744</v>
      </c>
      <c r="Q142" s="820">
        <f t="shared" si="10"/>
        <v>2</v>
      </c>
      <c r="R142" s="820">
        <f t="shared" si="10"/>
        <v>2.35</v>
      </c>
      <c r="S142" s="821">
        <f t="shared" si="11"/>
        <v>23.86</v>
      </c>
      <c r="T142" s="821">
        <f t="shared" si="12"/>
        <v>47</v>
      </c>
      <c r="U142" s="821">
        <f t="shared" si="13"/>
        <v>23.14</v>
      </c>
      <c r="V142" s="822">
        <f t="shared" si="14"/>
        <v>1.9698239731768652</v>
      </c>
      <c r="W142" s="775">
        <v>23</v>
      </c>
    </row>
    <row r="143" spans="1:23" ht="14.4" customHeight="1" x14ac:dyDescent="0.3">
      <c r="A143" s="827" t="s">
        <v>4745</v>
      </c>
      <c r="B143" s="769"/>
      <c r="C143" s="770"/>
      <c r="D143" s="771"/>
      <c r="E143" s="782"/>
      <c r="F143" s="762"/>
      <c r="G143" s="763"/>
      <c r="H143" s="761">
        <v>1</v>
      </c>
      <c r="I143" s="762">
        <v>1.52</v>
      </c>
      <c r="J143" s="768">
        <v>36</v>
      </c>
      <c r="K143" s="764">
        <v>0.49</v>
      </c>
      <c r="L143" s="761">
        <v>2</v>
      </c>
      <c r="M143" s="761">
        <v>19</v>
      </c>
      <c r="N143" s="765">
        <v>6.22</v>
      </c>
      <c r="O143" s="761" t="s">
        <v>4469</v>
      </c>
      <c r="P143" s="780" t="s">
        <v>4746</v>
      </c>
      <c r="Q143" s="766">
        <f t="shared" si="10"/>
        <v>1</v>
      </c>
      <c r="R143" s="766">
        <f t="shared" si="10"/>
        <v>1.52</v>
      </c>
      <c r="S143" s="777">
        <f t="shared" si="11"/>
        <v>6.22</v>
      </c>
      <c r="T143" s="777">
        <f t="shared" si="12"/>
        <v>36</v>
      </c>
      <c r="U143" s="777">
        <f t="shared" si="13"/>
        <v>29.78</v>
      </c>
      <c r="V143" s="781">
        <f t="shared" si="14"/>
        <v>5.787781350482315</v>
      </c>
      <c r="W143" s="767">
        <v>30</v>
      </c>
    </row>
    <row r="144" spans="1:23" ht="14.4" customHeight="1" x14ac:dyDescent="0.3">
      <c r="A144" s="828" t="s">
        <v>4747</v>
      </c>
      <c r="B144" s="812">
        <v>5</v>
      </c>
      <c r="C144" s="813">
        <v>4.7</v>
      </c>
      <c r="D144" s="772">
        <v>25.6</v>
      </c>
      <c r="E144" s="814"/>
      <c r="F144" s="815"/>
      <c r="G144" s="773"/>
      <c r="H144" s="816">
        <v>1</v>
      </c>
      <c r="I144" s="815">
        <v>0.67</v>
      </c>
      <c r="J144" s="774">
        <v>21</v>
      </c>
      <c r="K144" s="817">
        <v>0.67</v>
      </c>
      <c r="L144" s="816">
        <v>3</v>
      </c>
      <c r="M144" s="816">
        <v>24</v>
      </c>
      <c r="N144" s="818">
        <v>7.94</v>
      </c>
      <c r="O144" s="816" t="s">
        <v>4469</v>
      </c>
      <c r="P144" s="819" t="s">
        <v>4748</v>
      </c>
      <c r="Q144" s="820">
        <f t="shared" si="10"/>
        <v>-4</v>
      </c>
      <c r="R144" s="820">
        <f t="shared" si="10"/>
        <v>-4.03</v>
      </c>
      <c r="S144" s="821">
        <f t="shared" si="11"/>
        <v>7.94</v>
      </c>
      <c r="T144" s="821">
        <f t="shared" si="12"/>
        <v>21</v>
      </c>
      <c r="U144" s="821">
        <f t="shared" si="13"/>
        <v>13.059999999999999</v>
      </c>
      <c r="V144" s="822">
        <f t="shared" si="14"/>
        <v>2.644836272040302</v>
      </c>
      <c r="W144" s="775">
        <v>13</v>
      </c>
    </row>
    <row r="145" spans="1:23" ht="14.4" customHeight="1" x14ac:dyDescent="0.3">
      <c r="A145" s="828" t="s">
        <v>4749</v>
      </c>
      <c r="B145" s="812">
        <v>2</v>
      </c>
      <c r="C145" s="813">
        <v>3.26</v>
      </c>
      <c r="D145" s="772">
        <v>36</v>
      </c>
      <c r="E145" s="814">
        <v>1</v>
      </c>
      <c r="F145" s="815">
        <v>1.23</v>
      </c>
      <c r="G145" s="773">
        <v>38</v>
      </c>
      <c r="H145" s="816">
        <v>2</v>
      </c>
      <c r="I145" s="815">
        <v>4.17</v>
      </c>
      <c r="J145" s="774">
        <v>46</v>
      </c>
      <c r="K145" s="817">
        <v>1.02</v>
      </c>
      <c r="L145" s="816">
        <v>4</v>
      </c>
      <c r="M145" s="816">
        <v>32</v>
      </c>
      <c r="N145" s="818">
        <v>10.5</v>
      </c>
      <c r="O145" s="816" t="s">
        <v>4469</v>
      </c>
      <c r="P145" s="819" t="s">
        <v>4750</v>
      </c>
      <c r="Q145" s="820">
        <f t="shared" si="10"/>
        <v>0</v>
      </c>
      <c r="R145" s="820">
        <f t="shared" si="10"/>
        <v>0.91000000000000014</v>
      </c>
      <c r="S145" s="821">
        <f t="shared" si="11"/>
        <v>21</v>
      </c>
      <c r="T145" s="821">
        <f t="shared" si="12"/>
        <v>92</v>
      </c>
      <c r="U145" s="821">
        <f t="shared" si="13"/>
        <v>71</v>
      </c>
      <c r="V145" s="822">
        <f t="shared" si="14"/>
        <v>4.3809523809523814</v>
      </c>
      <c r="W145" s="775">
        <v>71</v>
      </c>
    </row>
    <row r="146" spans="1:23" ht="14.4" customHeight="1" x14ac:dyDescent="0.3">
      <c r="A146" s="827" t="s">
        <v>4751</v>
      </c>
      <c r="B146" s="777">
        <v>1</v>
      </c>
      <c r="C146" s="778">
        <v>4.33</v>
      </c>
      <c r="D146" s="779">
        <v>27</v>
      </c>
      <c r="E146" s="782">
        <v>1</v>
      </c>
      <c r="F146" s="762">
        <v>7.29</v>
      </c>
      <c r="G146" s="763">
        <v>43</v>
      </c>
      <c r="H146" s="758">
        <v>1</v>
      </c>
      <c r="I146" s="759">
        <v>4.33</v>
      </c>
      <c r="J146" s="768">
        <v>26</v>
      </c>
      <c r="K146" s="764">
        <v>4.33</v>
      </c>
      <c r="L146" s="761">
        <v>3</v>
      </c>
      <c r="M146" s="761">
        <v>28</v>
      </c>
      <c r="N146" s="765">
        <v>9.26</v>
      </c>
      <c r="O146" s="761" t="s">
        <v>4469</v>
      </c>
      <c r="P146" s="780" t="s">
        <v>4752</v>
      </c>
      <c r="Q146" s="766">
        <f t="shared" si="10"/>
        <v>0</v>
      </c>
      <c r="R146" s="766">
        <f t="shared" si="10"/>
        <v>0</v>
      </c>
      <c r="S146" s="777">
        <f t="shared" si="11"/>
        <v>9.26</v>
      </c>
      <c r="T146" s="777">
        <f t="shared" si="12"/>
        <v>26</v>
      </c>
      <c r="U146" s="777">
        <f t="shared" si="13"/>
        <v>16.740000000000002</v>
      </c>
      <c r="V146" s="781">
        <f t="shared" si="14"/>
        <v>2.8077753779697625</v>
      </c>
      <c r="W146" s="767">
        <v>17</v>
      </c>
    </row>
    <row r="147" spans="1:23" ht="14.4" customHeight="1" x14ac:dyDescent="0.3">
      <c r="A147" s="828" t="s">
        <v>4753</v>
      </c>
      <c r="B147" s="821"/>
      <c r="C147" s="823"/>
      <c r="D147" s="783"/>
      <c r="E147" s="814"/>
      <c r="F147" s="815"/>
      <c r="G147" s="773"/>
      <c r="H147" s="824">
        <v>2</v>
      </c>
      <c r="I147" s="825">
        <v>15.11</v>
      </c>
      <c r="J147" s="774">
        <v>50.5</v>
      </c>
      <c r="K147" s="817">
        <v>4.59</v>
      </c>
      <c r="L147" s="816">
        <v>3</v>
      </c>
      <c r="M147" s="816">
        <v>29</v>
      </c>
      <c r="N147" s="818">
        <v>9.59</v>
      </c>
      <c r="O147" s="816" t="s">
        <v>4469</v>
      </c>
      <c r="P147" s="819" t="s">
        <v>4754</v>
      </c>
      <c r="Q147" s="820">
        <f t="shared" si="10"/>
        <v>2</v>
      </c>
      <c r="R147" s="820">
        <f t="shared" si="10"/>
        <v>15.11</v>
      </c>
      <c r="S147" s="821">
        <f t="shared" si="11"/>
        <v>19.18</v>
      </c>
      <c r="T147" s="821">
        <f t="shared" si="12"/>
        <v>101</v>
      </c>
      <c r="U147" s="821">
        <f t="shared" si="13"/>
        <v>81.819999999999993</v>
      </c>
      <c r="V147" s="822">
        <f t="shared" si="14"/>
        <v>5.2659019812304484</v>
      </c>
      <c r="W147" s="775">
        <v>82</v>
      </c>
    </row>
    <row r="148" spans="1:23" ht="14.4" customHeight="1" x14ac:dyDescent="0.3">
      <c r="A148" s="827" t="s">
        <v>4755</v>
      </c>
      <c r="B148" s="769">
        <v>15</v>
      </c>
      <c r="C148" s="770">
        <v>44.21</v>
      </c>
      <c r="D148" s="771">
        <v>26.5</v>
      </c>
      <c r="E148" s="782">
        <v>9</v>
      </c>
      <c r="F148" s="762">
        <v>27.15</v>
      </c>
      <c r="G148" s="763">
        <v>32.4</v>
      </c>
      <c r="H148" s="761">
        <v>6</v>
      </c>
      <c r="I148" s="762">
        <v>17.64</v>
      </c>
      <c r="J148" s="768">
        <v>26.8</v>
      </c>
      <c r="K148" s="764">
        <v>2.94</v>
      </c>
      <c r="L148" s="761">
        <v>4</v>
      </c>
      <c r="M148" s="761">
        <v>37</v>
      </c>
      <c r="N148" s="765">
        <v>12.35</v>
      </c>
      <c r="O148" s="761" t="s">
        <v>4469</v>
      </c>
      <c r="P148" s="780" t="s">
        <v>4756</v>
      </c>
      <c r="Q148" s="766">
        <f t="shared" si="10"/>
        <v>-9</v>
      </c>
      <c r="R148" s="766">
        <f t="shared" si="10"/>
        <v>-26.57</v>
      </c>
      <c r="S148" s="777">
        <f t="shared" si="11"/>
        <v>74.099999999999994</v>
      </c>
      <c r="T148" s="777">
        <f t="shared" si="12"/>
        <v>160.80000000000001</v>
      </c>
      <c r="U148" s="777">
        <f t="shared" si="13"/>
        <v>86.700000000000017</v>
      </c>
      <c r="V148" s="781">
        <f t="shared" si="14"/>
        <v>2.17004048582996</v>
      </c>
      <c r="W148" s="767">
        <v>87</v>
      </c>
    </row>
    <row r="149" spans="1:23" ht="14.4" customHeight="1" x14ac:dyDescent="0.3">
      <c r="A149" s="828" t="s">
        <v>4757</v>
      </c>
      <c r="B149" s="812">
        <v>3</v>
      </c>
      <c r="C149" s="813">
        <v>8.99</v>
      </c>
      <c r="D149" s="772">
        <v>26.3</v>
      </c>
      <c r="E149" s="814">
        <v>4</v>
      </c>
      <c r="F149" s="815">
        <v>12.33</v>
      </c>
      <c r="G149" s="773">
        <v>26.3</v>
      </c>
      <c r="H149" s="816">
        <v>5</v>
      </c>
      <c r="I149" s="815">
        <v>14.98</v>
      </c>
      <c r="J149" s="774">
        <v>26.4</v>
      </c>
      <c r="K149" s="817">
        <v>3</v>
      </c>
      <c r="L149" s="816">
        <v>5</v>
      </c>
      <c r="M149" s="816">
        <v>41</v>
      </c>
      <c r="N149" s="818">
        <v>13.62</v>
      </c>
      <c r="O149" s="816" t="s">
        <v>4469</v>
      </c>
      <c r="P149" s="819" t="s">
        <v>4758</v>
      </c>
      <c r="Q149" s="820">
        <f t="shared" si="10"/>
        <v>2</v>
      </c>
      <c r="R149" s="820">
        <f t="shared" si="10"/>
        <v>5.99</v>
      </c>
      <c r="S149" s="821">
        <f t="shared" si="11"/>
        <v>68.099999999999994</v>
      </c>
      <c r="T149" s="821">
        <f t="shared" si="12"/>
        <v>132</v>
      </c>
      <c r="U149" s="821">
        <f t="shared" si="13"/>
        <v>63.900000000000006</v>
      </c>
      <c r="V149" s="822">
        <f t="shared" si="14"/>
        <v>1.9383259911894275</v>
      </c>
      <c r="W149" s="775">
        <v>64</v>
      </c>
    </row>
    <row r="150" spans="1:23" ht="14.4" customHeight="1" x14ac:dyDescent="0.3">
      <c r="A150" s="828" t="s">
        <v>4759</v>
      </c>
      <c r="B150" s="812"/>
      <c r="C150" s="813"/>
      <c r="D150" s="772"/>
      <c r="E150" s="814">
        <v>1</v>
      </c>
      <c r="F150" s="815">
        <v>3.51</v>
      </c>
      <c r="G150" s="773">
        <v>33</v>
      </c>
      <c r="H150" s="816">
        <v>4</v>
      </c>
      <c r="I150" s="815">
        <v>15.98</v>
      </c>
      <c r="J150" s="774">
        <v>27.3</v>
      </c>
      <c r="K150" s="817">
        <v>4</v>
      </c>
      <c r="L150" s="816">
        <v>7</v>
      </c>
      <c r="M150" s="816">
        <v>65</v>
      </c>
      <c r="N150" s="818">
        <v>21.57</v>
      </c>
      <c r="O150" s="816" t="s">
        <v>4469</v>
      </c>
      <c r="P150" s="819" t="s">
        <v>4760</v>
      </c>
      <c r="Q150" s="820">
        <f t="shared" si="10"/>
        <v>4</v>
      </c>
      <c r="R150" s="820">
        <f t="shared" si="10"/>
        <v>15.98</v>
      </c>
      <c r="S150" s="821">
        <f t="shared" si="11"/>
        <v>86.28</v>
      </c>
      <c r="T150" s="821">
        <f t="shared" si="12"/>
        <v>109.2</v>
      </c>
      <c r="U150" s="821">
        <f t="shared" si="13"/>
        <v>22.92</v>
      </c>
      <c r="V150" s="822">
        <f t="shared" si="14"/>
        <v>1.2656467315716273</v>
      </c>
      <c r="W150" s="775">
        <v>23</v>
      </c>
    </row>
    <row r="151" spans="1:23" ht="14.4" customHeight="1" x14ac:dyDescent="0.3">
      <c r="A151" s="827" t="s">
        <v>4761</v>
      </c>
      <c r="B151" s="769">
        <v>20</v>
      </c>
      <c r="C151" s="770">
        <v>43.87</v>
      </c>
      <c r="D151" s="771">
        <v>30.3</v>
      </c>
      <c r="E151" s="782">
        <v>5</v>
      </c>
      <c r="F151" s="762">
        <v>10.9</v>
      </c>
      <c r="G151" s="763">
        <v>23.4</v>
      </c>
      <c r="H151" s="761">
        <v>8</v>
      </c>
      <c r="I151" s="762">
        <v>16.29</v>
      </c>
      <c r="J151" s="768">
        <v>27.1</v>
      </c>
      <c r="K151" s="764">
        <v>2.0299999999999998</v>
      </c>
      <c r="L151" s="761">
        <v>4</v>
      </c>
      <c r="M151" s="761">
        <v>35</v>
      </c>
      <c r="N151" s="765">
        <v>11.7</v>
      </c>
      <c r="O151" s="761" t="s">
        <v>4469</v>
      </c>
      <c r="P151" s="780" t="s">
        <v>4762</v>
      </c>
      <c r="Q151" s="766">
        <f t="shared" si="10"/>
        <v>-12</v>
      </c>
      <c r="R151" s="766">
        <f t="shared" si="10"/>
        <v>-27.58</v>
      </c>
      <c r="S151" s="777">
        <f t="shared" si="11"/>
        <v>93.6</v>
      </c>
      <c r="T151" s="777">
        <f t="shared" si="12"/>
        <v>216.8</v>
      </c>
      <c r="U151" s="777">
        <f t="shared" si="13"/>
        <v>123.20000000000002</v>
      </c>
      <c r="V151" s="781">
        <f t="shared" si="14"/>
        <v>2.3162393162393164</v>
      </c>
      <c r="W151" s="767">
        <v>123</v>
      </c>
    </row>
    <row r="152" spans="1:23" ht="14.4" customHeight="1" x14ac:dyDescent="0.3">
      <c r="A152" s="828" t="s">
        <v>4763</v>
      </c>
      <c r="B152" s="812">
        <v>14</v>
      </c>
      <c r="C152" s="813">
        <v>33</v>
      </c>
      <c r="D152" s="772">
        <v>24.3</v>
      </c>
      <c r="E152" s="814">
        <v>11</v>
      </c>
      <c r="F152" s="815">
        <v>27.89</v>
      </c>
      <c r="G152" s="773">
        <v>27</v>
      </c>
      <c r="H152" s="816">
        <v>13</v>
      </c>
      <c r="I152" s="815">
        <v>30.66</v>
      </c>
      <c r="J152" s="774">
        <v>25.5</v>
      </c>
      <c r="K152" s="817">
        <v>2.36</v>
      </c>
      <c r="L152" s="816">
        <v>4</v>
      </c>
      <c r="M152" s="816">
        <v>40</v>
      </c>
      <c r="N152" s="818">
        <v>13.34</v>
      </c>
      <c r="O152" s="816" t="s">
        <v>4469</v>
      </c>
      <c r="P152" s="819" t="s">
        <v>4764</v>
      </c>
      <c r="Q152" s="820">
        <f t="shared" si="10"/>
        <v>-1</v>
      </c>
      <c r="R152" s="820">
        <f t="shared" si="10"/>
        <v>-2.34</v>
      </c>
      <c r="S152" s="821">
        <f t="shared" si="11"/>
        <v>173.42</v>
      </c>
      <c r="T152" s="821">
        <f t="shared" si="12"/>
        <v>331.5</v>
      </c>
      <c r="U152" s="821">
        <f t="shared" si="13"/>
        <v>158.08000000000001</v>
      </c>
      <c r="V152" s="822">
        <f t="shared" si="14"/>
        <v>1.911544227886057</v>
      </c>
      <c r="W152" s="775">
        <v>167</v>
      </c>
    </row>
    <row r="153" spans="1:23" ht="14.4" customHeight="1" x14ac:dyDescent="0.3">
      <c r="A153" s="828" t="s">
        <v>4765</v>
      </c>
      <c r="B153" s="812">
        <v>5</v>
      </c>
      <c r="C153" s="813">
        <v>17.27</v>
      </c>
      <c r="D153" s="772">
        <v>28</v>
      </c>
      <c r="E153" s="814">
        <v>2</v>
      </c>
      <c r="F153" s="815">
        <v>6.47</v>
      </c>
      <c r="G153" s="773">
        <v>36.5</v>
      </c>
      <c r="H153" s="816">
        <v>3</v>
      </c>
      <c r="I153" s="815">
        <v>10.36</v>
      </c>
      <c r="J153" s="774">
        <v>28.7</v>
      </c>
      <c r="K153" s="817">
        <v>3.45</v>
      </c>
      <c r="L153" s="816">
        <v>7</v>
      </c>
      <c r="M153" s="816">
        <v>64</v>
      </c>
      <c r="N153" s="818">
        <v>21.42</v>
      </c>
      <c r="O153" s="816" t="s">
        <v>4469</v>
      </c>
      <c r="P153" s="819" t="s">
        <v>4766</v>
      </c>
      <c r="Q153" s="820">
        <f t="shared" si="10"/>
        <v>-2</v>
      </c>
      <c r="R153" s="820">
        <f t="shared" si="10"/>
        <v>-6.91</v>
      </c>
      <c r="S153" s="821">
        <f t="shared" si="11"/>
        <v>64.260000000000005</v>
      </c>
      <c r="T153" s="821">
        <f t="shared" si="12"/>
        <v>86.1</v>
      </c>
      <c r="U153" s="821">
        <f t="shared" si="13"/>
        <v>21.839999999999989</v>
      </c>
      <c r="V153" s="822">
        <f t="shared" si="14"/>
        <v>1.3398692810457515</v>
      </c>
      <c r="W153" s="775">
        <v>22</v>
      </c>
    </row>
    <row r="154" spans="1:23" ht="14.4" customHeight="1" x14ac:dyDescent="0.3">
      <c r="A154" s="827" t="s">
        <v>4767</v>
      </c>
      <c r="B154" s="777">
        <v>1</v>
      </c>
      <c r="C154" s="778">
        <v>1.34</v>
      </c>
      <c r="D154" s="779">
        <v>19</v>
      </c>
      <c r="E154" s="782">
        <v>2</v>
      </c>
      <c r="F154" s="762">
        <v>4.22</v>
      </c>
      <c r="G154" s="763">
        <v>30.5</v>
      </c>
      <c r="H154" s="758"/>
      <c r="I154" s="759"/>
      <c r="J154" s="760"/>
      <c r="K154" s="764">
        <v>1.34</v>
      </c>
      <c r="L154" s="761">
        <v>3</v>
      </c>
      <c r="M154" s="761">
        <v>25</v>
      </c>
      <c r="N154" s="765">
        <v>8.1999999999999993</v>
      </c>
      <c r="O154" s="761" t="s">
        <v>4469</v>
      </c>
      <c r="P154" s="780" t="s">
        <v>4768</v>
      </c>
      <c r="Q154" s="766">
        <f t="shared" si="10"/>
        <v>-1</v>
      </c>
      <c r="R154" s="766">
        <f t="shared" si="10"/>
        <v>-1.34</v>
      </c>
      <c r="S154" s="777" t="str">
        <f t="shared" si="11"/>
        <v/>
      </c>
      <c r="T154" s="777" t="str">
        <f t="shared" si="12"/>
        <v/>
      </c>
      <c r="U154" s="777" t="str">
        <f t="shared" si="13"/>
        <v/>
      </c>
      <c r="V154" s="781" t="str">
        <f t="shared" si="14"/>
        <v/>
      </c>
      <c r="W154" s="767"/>
    </row>
    <row r="155" spans="1:23" ht="14.4" customHeight="1" x14ac:dyDescent="0.3">
      <c r="A155" s="828" t="s">
        <v>4769</v>
      </c>
      <c r="B155" s="821"/>
      <c r="C155" s="823"/>
      <c r="D155" s="783"/>
      <c r="E155" s="814"/>
      <c r="F155" s="815"/>
      <c r="G155" s="773"/>
      <c r="H155" s="824">
        <v>3</v>
      </c>
      <c r="I155" s="825">
        <v>7.45</v>
      </c>
      <c r="J155" s="774">
        <v>30.7</v>
      </c>
      <c r="K155" s="817">
        <v>1.81</v>
      </c>
      <c r="L155" s="816">
        <v>3</v>
      </c>
      <c r="M155" s="816">
        <v>28</v>
      </c>
      <c r="N155" s="818">
        <v>9.3800000000000008</v>
      </c>
      <c r="O155" s="816" t="s">
        <v>4469</v>
      </c>
      <c r="P155" s="819" t="s">
        <v>4770</v>
      </c>
      <c r="Q155" s="820">
        <f t="shared" si="10"/>
        <v>3</v>
      </c>
      <c r="R155" s="820">
        <f t="shared" si="10"/>
        <v>7.45</v>
      </c>
      <c r="S155" s="821">
        <f t="shared" si="11"/>
        <v>28.14</v>
      </c>
      <c r="T155" s="821">
        <f t="shared" si="12"/>
        <v>92.1</v>
      </c>
      <c r="U155" s="821">
        <f t="shared" si="13"/>
        <v>63.959999999999994</v>
      </c>
      <c r="V155" s="822">
        <f t="shared" si="14"/>
        <v>3.272921108742004</v>
      </c>
      <c r="W155" s="775">
        <v>64</v>
      </c>
    </row>
    <row r="156" spans="1:23" ht="14.4" customHeight="1" x14ac:dyDescent="0.3">
      <c r="A156" s="827" t="s">
        <v>4771</v>
      </c>
      <c r="B156" s="777"/>
      <c r="C156" s="778"/>
      <c r="D156" s="779"/>
      <c r="E156" s="758">
        <v>5</v>
      </c>
      <c r="F156" s="759">
        <v>9.4</v>
      </c>
      <c r="G156" s="760">
        <v>27.8</v>
      </c>
      <c r="H156" s="761">
        <v>1</v>
      </c>
      <c r="I156" s="762">
        <v>2.23</v>
      </c>
      <c r="J156" s="768">
        <v>32</v>
      </c>
      <c r="K156" s="764">
        <v>1.06</v>
      </c>
      <c r="L156" s="761">
        <v>2</v>
      </c>
      <c r="M156" s="761">
        <v>18</v>
      </c>
      <c r="N156" s="765">
        <v>6</v>
      </c>
      <c r="O156" s="761" t="s">
        <v>4469</v>
      </c>
      <c r="P156" s="780" t="s">
        <v>4772</v>
      </c>
      <c r="Q156" s="766">
        <f t="shared" si="10"/>
        <v>1</v>
      </c>
      <c r="R156" s="766">
        <f t="shared" si="10"/>
        <v>2.23</v>
      </c>
      <c r="S156" s="777">
        <f t="shared" si="11"/>
        <v>6</v>
      </c>
      <c r="T156" s="777">
        <f t="shared" si="12"/>
        <v>32</v>
      </c>
      <c r="U156" s="777">
        <f t="shared" si="13"/>
        <v>26</v>
      </c>
      <c r="V156" s="781">
        <f t="shared" si="14"/>
        <v>5.333333333333333</v>
      </c>
      <c r="W156" s="767">
        <v>26</v>
      </c>
    </row>
    <row r="157" spans="1:23" ht="14.4" customHeight="1" x14ac:dyDescent="0.3">
      <c r="A157" s="828" t="s">
        <v>4773</v>
      </c>
      <c r="B157" s="821">
        <v>1</v>
      </c>
      <c r="C157" s="823">
        <v>2.72</v>
      </c>
      <c r="D157" s="783">
        <v>35</v>
      </c>
      <c r="E157" s="824">
        <v>2</v>
      </c>
      <c r="F157" s="825">
        <v>2.5</v>
      </c>
      <c r="G157" s="776">
        <v>16.5</v>
      </c>
      <c r="H157" s="816">
        <v>1</v>
      </c>
      <c r="I157" s="815">
        <v>5.34</v>
      </c>
      <c r="J157" s="774">
        <v>66</v>
      </c>
      <c r="K157" s="817">
        <v>1.22</v>
      </c>
      <c r="L157" s="816">
        <v>3</v>
      </c>
      <c r="M157" s="816">
        <v>24</v>
      </c>
      <c r="N157" s="818">
        <v>7.98</v>
      </c>
      <c r="O157" s="816" t="s">
        <v>4469</v>
      </c>
      <c r="P157" s="819" t="s">
        <v>4774</v>
      </c>
      <c r="Q157" s="820">
        <f t="shared" si="10"/>
        <v>0</v>
      </c>
      <c r="R157" s="820">
        <f t="shared" si="10"/>
        <v>2.6199999999999997</v>
      </c>
      <c r="S157" s="821">
        <f t="shared" si="11"/>
        <v>7.98</v>
      </c>
      <c r="T157" s="821">
        <f t="shared" si="12"/>
        <v>66</v>
      </c>
      <c r="U157" s="821">
        <f t="shared" si="13"/>
        <v>58.019999999999996</v>
      </c>
      <c r="V157" s="822">
        <f t="shared" si="14"/>
        <v>8.2706766917293226</v>
      </c>
      <c r="W157" s="775">
        <v>58</v>
      </c>
    </row>
    <row r="158" spans="1:23" ht="14.4" customHeight="1" x14ac:dyDescent="0.3">
      <c r="A158" s="828" t="s">
        <v>4775</v>
      </c>
      <c r="B158" s="821"/>
      <c r="C158" s="823"/>
      <c r="D158" s="783"/>
      <c r="E158" s="824">
        <v>1</v>
      </c>
      <c r="F158" s="825">
        <v>1.5</v>
      </c>
      <c r="G158" s="776">
        <v>6</v>
      </c>
      <c r="H158" s="816"/>
      <c r="I158" s="815"/>
      <c r="J158" s="773"/>
      <c r="K158" s="817">
        <v>1.94</v>
      </c>
      <c r="L158" s="816">
        <v>5</v>
      </c>
      <c r="M158" s="816">
        <v>46</v>
      </c>
      <c r="N158" s="818">
        <v>15.23</v>
      </c>
      <c r="O158" s="816" t="s">
        <v>4469</v>
      </c>
      <c r="P158" s="819" t="s">
        <v>4776</v>
      </c>
      <c r="Q158" s="820">
        <f t="shared" si="10"/>
        <v>0</v>
      </c>
      <c r="R158" s="820">
        <f t="shared" si="10"/>
        <v>0</v>
      </c>
      <c r="S158" s="821" t="str">
        <f t="shared" si="11"/>
        <v/>
      </c>
      <c r="T158" s="821" t="str">
        <f t="shared" si="12"/>
        <v/>
      </c>
      <c r="U158" s="821" t="str">
        <f t="shared" si="13"/>
        <v/>
      </c>
      <c r="V158" s="822" t="str">
        <f t="shared" si="14"/>
        <v/>
      </c>
      <c r="W158" s="775"/>
    </row>
    <row r="159" spans="1:23" ht="14.4" customHeight="1" x14ac:dyDescent="0.3">
      <c r="A159" s="827" t="s">
        <v>4777</v>
      </c>
      <c r="B159" s="777"/>
      <c r="C159" s="778"/>
      <c r="D159" s="779"/>
      <c r="E159" s="782"/>
      <c r="F159" s="762"/>
      <c r="G159" s="763"/>
      <c r="H159" s="758">
        <v>1</v>
      </c>
      <c r="I159" s="759">
        <v>3.9</v>
      </c>
      <c r="J159" s="768">
        <v>33</v>
      </c>
      <c r="K159" s="764">
        <v>0.66</v>
      </c>
      <c r="L159" s="761">
        <v>2</v>
      </c>
      <c r="M159" s="761">
        <v>15</v>
      </c>
      <c r="N159" s="765">
        <v>4.92</v>
      </c>
      <c r="O159" s="761" t="s">
        <v>4469</v>
      </c>
      <c r="P159" s="780" t="s">
        <v>4778</v>
      </c>
      <c r="Q159" s="766">
        <f t="shared" si="10"/>
        <v>1</v>
      </c>
      <c r="R159" s="766">
        <f t="shared" si="10"/>
        <v>3.9</v>
      </c>
      <c r="S159" s="777">
        <f t="shared" si="11"/>
        <v>4.92</v>
      </c>
      <c r="T159" s="777">
        <f t="shared" si="12"/>
        <v>33</v>
      </c>
      <c r="U159" s="777">
        <f t="shared" si="13"/>
        <v>28.08</v>
      </c>
      <c r="V159" s="781">
        <f t="shared" si="14"/>
        <v>6.7073170731707314</v>
      </c>
      <c r="W159" s="767">
        <v>28</v>
      </c>
    </row>
    <row r="160" spans="1:23" ht="14.4" customHeight="1" x14ac:dyDescent="0.3">
      <c r="A160" s="827" t="s">
        <v>4779</v>
      </c>
      <c r="B160" s="777">
        <v>1</v>
      </c>
      <c r="C160" s="778">
        <v>1.88</v>
      </c>
      <c r="D160" s="779">
        <v>27</v>
      </c>
      <c r="E160" s="782"/>
      <c r="F160" s="762"/>
      <c r="G160" s="763"/>
      <c r="H160" s="758"/>
      <c r="I160" s="759"/>
      <c r="J160" s="760"/>
      <c r="K160" s="764">
        <v>0.81</v>
      </c>
      <c r="L160" s="761">
        <v>2</v>
      </c>
      <c r="M160" s="761">
        <v>14</v>
      </c>
      <c r="N160" s="765">
        <v>4.75</v>
      </c>
      <c r="O160" s="761" t="s">
        <v>4469</v>
      </c>
      <c r="P160" s="780" t="s">
        <v>4780</v>
      </c>
      <c r="Q160" s="766">
        <f t="shared" si="10"/>
        <v>-1</v>
      </c>
      <c r="R160" s="766">
        <f t="shared" si="10"/>
        <v>-1.88</v>
      </c>
      <c r="S160" s="777" t="str">
        <f t="shared" si="11"/>
        <v/>
      </c>
      <c r="T160" s="777" t="str">
        <f t="shared" si="12"/>
        <v/>
      </c>
      <c r="U160" s="777" t="str">
        <f t="shared" si="13"/>
        <v/>
      </c>
      <c r="V160" s="781" t="str">
        <f t="shared" si="14"/>
        <v/>
      </c>
      <c r="W160" s="767"/>
    </row>
    <row r="161" spans="1:23" ht="14.4" customHeight="1" x14ac:dyDescent="0.3">
      <c r="A161" s="828" t="s">
        <v>4781</v>
      </c>
      <c r="B161" s="821"/>
      <c r="C161" s="823"/>
      <c r="D161" s="783"/>
      <c r="E161" s="814">
        <v>1</v>
      </c>
      <c r="F161" s="815">
        <v>2.79</v>
      </c>
      <c r="G161" s="773">
        <v>40</v>
      </c>
      <c r="H161" s="824">
        <v>3</v>
      </c>
      <c r="I161" s="825">
        <v>6.71</v>
      </c>
      <c r="J161" s="774">
        <v>34</v>
      </c>
      <c r="K161" s="817">
        <v>1.1200000000000001</v>
      </c>
      <c r="L161" s="816">
        <v>2</v>
      </c>
      <c r="M161" s="816">
        <v>20</v>
      </c>
      <c r="N161" s="818">
        <v>6.73</v>
      </c>
      <c r="O161" s="816" t="s">
        <v>4469</v>
      </c>
      <c r="P161" s="819" t="s">
        <v>4782</v>
      </c>
      <c r="Q161" s="820">
        <f t="shared" si="10"/>
        <v>3</v>
      </c>
      <c r="R161" s="820">
        <f t="shared" si="10"/>
        <v>6.71</v>
      </c>
      <c r="S161" s="821">
        <f t="shared" si="11"/>
        <v>20.190000000000001</v>
      </c>
      <c r="T161" s="821">
        <f t="shared" si="12"/>
        <v>102</v>
      </c>
      <c r="U161" s="821">
        <f t="shared" si="13"/>
        <v>81.81</v>
      </c>
      <c r="V161" s="822">
        <f t="shared" si="14"/>
        <v>5.052005943536404</v>
      </c>
      <c r="W161" s="775">
        <v>82</v>
      </c>
    </row>
    <row r="162" spans="1:23" ht="14.4" customHeight="1" x14ac:dyDescent="0.3">
      <c r="A162" s="827" t="s">
        <v>4783</v>
      </c>
      <c r="B162" s="777"/>
      <c r="C162" s="778"/>
      <c r="D162" s="779"/>
      <c r="E162" s="758">
        <v>1</v>
      </c>
      <c r="F162" s="759">
        <v>3.58</v>
      </c>
      <c r="G162" s="760">
        <v>28</v>
      </c>
      <c r="H162" s="761"/>
      <c r="I162" s="762"/>
      <c r="J162" s="763"/>
      <c r="K162" s="764">
        <v>3.54</v>
      </c>
      <c r="L162" s="761">
        <v>4</v>
      </c>
      <c r="M162" s="761">
        <v>36</v>
      </c>
      <c r="N162" s="765">
        <v>11.92</v>
      </c>
      <c r="O162" s="761" t="s">
        <v>4469</v>
      </c>
      <c r="P162" s="780" t="s">
        <v>4784</v>
      </c>
      <c r="Q162" s="766">
        <f t="shared" si="10"/>
        <v>0</v>
      </c>
      <c r="R162" s="766">
        <f t="shared" si="10"/>
        <v>0</v>
      </c>
      <c r="S162" s="777" t="str">
        <f t="shared" si="11"/>
        <v/>
      </c>
      <c r="T162" s="777" t="str">
        <f t="shared" si="12"/>
        <v/>
      </c>
      <c r="U162" s="777" t="str">
        <f t="shared" si="13"/>
        <v/>
      </c>
      <c r="V162" s="781" t="str">
        <f t="shared" si="14"/>
        <v/>
      </c>
      <c r="W162" s="767"/>
    </row>
    <row r="163" spans="1:23" ht="14.4" customHeight="1" x14ac:dyDescent="0.3">
      <c r="A163" s="828" t="s">
        <v>4785</v>
      </c>
      <c r="B163" s="821">
        <v>1</v>
      </c>
      <c r="C163" s="823">
        <v>2.96</v>
      </c>
      <c r="D163" s="783">
        <v>28</v>
      </c>
      <c r="E163" s="824"/>
      <c r="F163" s="825"/>
      <c r="G163" s="776"/>
      <c r="H163" s="816"/>
      <c r="I163" s="815"/>
      <c r="J163" s="773"/>
      <c r="K163" s="817">
        <v>3.7</v>
      </c>
      <c r="L163" s="816">
        <v>4</v>
      </c>
      <c r="M163" s="816">
        <v>38</v>
      </c>
      <c r="N163" s="818">
        <v>12.5</v>
      </c>
      <c r="O163" s="816" t="s">
        <v>4469</v>
      </c>
      <c r="P163" s="819" t="s">
        <v>4786</v>
      </c>
      <c r="Q163" s="820">
        <f t="shared" si="10"/>
        <v>-1</v>
      </c>
      <c r="R163" s="820">
        <f t="shared" si="10"/>
        <v>-2.96</v>
      </c>
      <c r="S163" s="821" t="str">
        <f t="shared" si="11"/>
        <v/>
      </c>
      <c r="T163" s="821" t="str">
        <f t="shared" si="12"/>
        <v/>
      </c>
      <c r="U163" s="821" t="str">
        <f t="shared" si="13"/>
        <v/>
      </c>
      <c r="V163" s="822" t="str">
        <f t="shared" si="14"/>
        <v/>
      </c>
      <c r="W163" s="775"/>
    </row>
    <row r="164" spans="1:23" ht="14.4" customHeight="1" x14ac:dyDescent="0.3">
      <c r="A164" s="827" t="s">
        <v>4787</v>
      </c>
      <c r="B164" s="777">
        <v>3</v>
      </c>
      <c r="C164" s="778">
        <v>2.0699999999999998</v>
      </c>
      <c r="D164" s="779">
        <v>26.3</v>
      </c>
      <c r="E164" s="758">
        <v>5</v>
      </c>
      <c r="F164" s="759">
        <v>4.03</v>
      </c>
      <c r="G164" s="760">
        <v>27.6</v>
      </c>
      <c r="H164" s="761">
        <v>2</v>
      </c>
      <c r="I164" s="762">
        <v>1.65</v>
      </c>
      <c r="J164" s="768">
        <v>28.5</v>
      </c>
      <c r="K164" s="764">
        <v>0.54</v>
      </c>
      <c r="L164" s="761">
        <v>3</v>
      </c>
      <c r="M164" s="761">
        <v>24</v>
      </c>
      <c r="N164" s="765">
        <v>7.88</v>
      </c>
      <c r="O164" s="761" t="s">
        <v>4469</v>
      </c>
      <c r="P164" s="780" t="s">
        <v>4788</v>
      </c>
      <c r="Q164" s="766">
        <f t="shared" si="10"/>
        <v>-1</v>
      </c>
      <c r="R164" s="766">
        <f t="shared" si="10"/>
        <v>-0.41999999999999993</v>
      </c>
      <c r="S164" s="777">
        <f t="shared" si="11"/>
        <v>15.76</v>
      </c>
      <c r="T164" s="777">
        <f t="shared" si="12"/>
        <v>57</v>
      </c>
      <c r="U164" s="777">
        <f t="shared" si="13"/>
        <v>41.24</v>
      </c>
      <c r="V164" s="781">
        <f t="shared" si="14"/>
        <v>3.6167512690355332</v>
      </c>
      <c r="W164" s="767">
        <v>41</v>
      </c>
    </row>
    <row r="165" spans="1:23" ht="14.4" customHeight="1" x14ac:dyDescent="0.3">
      <c r="A165" s="828" t="s">
        <v>4789</v>
      </c>
      <c r="B165" s="821">
        <v>1</v>
      </c>
      <c r="C165" s="823">
        <v>0.63</v>
      </c>
      <c r="D165" s="783">
        <v>24</v>
      </c>
      <c r="E165" s="824">
        <v>1</v>
      </c>
      <c r="F165" s="825">
        <v>0.69</v>
      </c>
      <c r="G165" s="776">
        <v>23</v>
      </c>
      <c r="H165" s="816">
        <v>2</v>
      </c>
      <c r="I165" s="815">
        <v>2.41</v>
      </c>
      <c r="J165" s="774">
        <v>40</v>
      </c>
      <c r="K165" s="817">
        <v>0.63</v>
      </c>
      <c r="L165" s="816">
        <v>3</v>
      </c>
      <c r="M165" s="816">
        <v>26</v>
      </c>
      <c r="N165" s="818">
        <v>8.7200000000000006</v>
      </c>
      <c r="O165" s="816" t="s">
        <v>4469</v>
      </c>
      <c r="P165" s="819" t="s">
        <v>4790</v>
      </c>
      <c r="Q165" s="820">
        <f t="shared" si="10"/>
        <v>1</v>
      </c>
      <c r="R165" s="820">
        <f t="shared" si="10"/>
        <v>1.7800000000000002</v>
      </c>
      <c r="S165" s="821">
        <f t="shared" si="11"/>
        <v>17.440000000000001</v>
      </c>
      <c r="T165" s="821">
        <f t="shared" si="12"/>
        <v>80</v>
      </c>
      <c r="U165" s="821">
        <f t="shared" si="13"/>
        <v>62.56</v>
      </c>
      <c r="V165" s="822">
        <f t="shared" si="14"/>
        <v>4.5871559633027523</v>
      </c>
      <c r="W165" s="775">
        <v>63</v>
      </c>
    </row>
    <row r="166" spans="1:23" ht="14.4" customHeight="1" x14ac:dyDescent="0.3">
      <c r="A166" s="828" t="s">
        <v>4791</v>
      </c>
      <c r="B166" s="821">
        <v>1</v>
      </c>
      <c r="C166" s="823">
        <v>1.26</v>
      </c>
      <c r="D166" s="783">
        <v>28</v>
      </c>
      <c r="E166" s="824">
        <v>1</v>
      </c>
      <c r="F166" s="825">
        <v>1.58</v>
      </c>
      <c r="G166" s="776">
        <v>49</v>
      </c>
      <c r="H166" s="816"/>
      <c r="I166" s="815"/>
      <c r="J166" s="773"/>
      <c r="K166" s="817">
        <v>1.26</v>
      </c>
      <c r="L166" s="816">
        <v>5</v>
      </c>
      <c r="M166" s="816">
        <v>49</v>
      </c>
      <c r="N166" s="818">
        <v>16.420000000000002</v>
      </c>
      <c r="O166" s="816" t="s">
        <v>4469</v>
      </c>
      <c r="P166" s="819" t="s">
        <v>4792</v>
      </c>
      <c r="Q166" s="820">
        <f t="shared" si="10"/>
        <v>-1</v>
      </c>
      <c r="R166" s="820">
        <f t="shared" si="10"/>
        <v>-1.26</v>
      </c>
      <c r="S166" s="821" t="str">
        <f t="shared" si="11"/>
        <v/>
      </c>
      <c r="T166" s="821" t="str">
        <f t="shared" si="12"/>
        <v/>
      </c>
      <c r="U166" s="821" t="str">
        <f t="shared" si="13"/>
        <v/>
      </c>
      <c r="V166" s="822" t="str">
        <f t="shared" si="14"/>
        <v/>
      </c>
      <c r="W166" s="775"/>
    </row>
    <row r="167" spans="1:23" ht="14.4" customHeight="1" x14ac:dyDescent="0.3">
      <c r="A167" s="827" t="s">
        <v>4793</v>
      </c>
      <c r="B167" s="777">
        <v>1</v>
      </c>
      <c r="C167" s="778">
        <v>0.51</v>
      </c>
      <c r="D167" s="779">
        <v>12</v>
      </c>
      <c r="E167" s="758">
        <v>2</v>
      </c>
      <c r="F167" s="759">
        <v>1.48</v>
      </c>
      <c r="G167" s="760">
        <v>25.5</v>
      </c>
      <c r="H167" s="761">
        <v>2</v>
      </c>
      <c r="I167" s="762">
        <v>1.37</v>
      </c>
      <c r="J167" s="768">
        <v>28</v>
      </c>
      <c r="K167" s="764">
        <v>0.51</v>
      </c>
      <c r="L167" s="761">
        <v>3</v>
      </c>
      <c r="M167" s="761">
        <v>25</v>
      </c>
      <c r="N167" s="765">
        <v>8.43</v>
      </c>
      <c r="O167" s="761" t="s">
        <v>4469</v>
      </c>
      <c r="P167" s="780" t="s">
        <v>4794</v>
      </c>
      <c r="Q167" s="766">
        <f t="shared" si="10"/>
        <v>1</v>
      </c>
      <c r="R167" s="766">
        <f t="shared" si="10"/>
        <v>0.8600000000000001</v>
      </c>
      <c r="S167" s="777">
        <f t="shared" si="11"/>
        <v>16.86</v>
      </c>
      <c r="T167" s="777">
        <f t="shared" si="12"/>
        <v>56</v>
      </c>
      <c r="U167" s="777">
        <f t="shared" si="13"/>
        <v>39.14</v>
      </c>
      <c r="V167" s="781">
        <f t="shared" si="14"/>
        <v>3.3214709371293001</v>
      </c>
      <c r="W167" s="767">
        <v>39</v>
      </c>
    </row>
    <row r="168" spans="1:23" ht="14.4" customHeight="1" x14ac:dyDescent="0.3">
      <c r="A168" s="828" t="s">
        <v>4795</v>
      </c>
      <c r="B168" s="821">
        <v>1</v>
      </c>
      <c r="C168" s="823">
        <v>0.6</v>
      </c>
      <c r="D168" s="783">
        <v>24</v>
      </c>
      <c r="E168" s="824">
        <v>4</v>
      </c>
      <c r="F168" s="825">
        <v>2.94</v>
      </c>
      <c r="G168" s="776">
        <v>23.5</v>
      </c>
      <c r="H168" s="816"/>
      <c r="I168" s="815"/>
      <c r="J168" s="773"/>
      <c r="K168" s="817">
        <v>0.6</v>
      </c>
      <c r="L168" s="816">
        <v>3</v>
      </c>
      <c r="M168" s="816">
        <v>29</v>
      </c>
      <c r="N168" s="818">
        <v>9.64</v>
      </c>
      <c r="O168" s="816" t="s">
        <v>4469</v>
      </c>
      <c r="P168" s="819" t="s">
        <v>4796</v>
      </c>
      <c r="Q168" s="820">
        <f t="shared" si="10"/>
        <v>-1</v>
      </c>
      <c r="R168" s="820">
        <f t="shared" si="10"/>
        <v>-0.6</v>
      </c>
      <c r="S168" s="821" t="str">
        <f t="shared" si="11"/>
        <v/>
      </c>
      <c r="T168" s="821" t="str">
        <f t="shared" si="12"/>
        <v/>
      </c>
      <c r="U168" s="821" t="str">
        <f t="shared" si="13"/>
        <v/>
      </c>
      <c r="V168" s="822" t="str">
        <f t="shared" si="14"/>
        <v/>
      </c>
      <c r="W168" s="775"/>
    </row>
    <row r="169" spans="1:23" ht="14.4" customHeight="1" x14ac:dyDescent="0.3">
      <c r="A169" s="828" t="s">
        <v>4797</v>
      </c>
      <c r="B169" s="821"/>
      <c r="C169" s="823"/>
      <c r="D169" s="783"/>
      <c r="E169" s="824">
        <v>2</v>
      </c>
      <c r="F169" s="825">
        <v>1.76</v>
      </c>
      <c r="G169" s="776">
        <v>30.5</v>
      </c>
      <c r="H169" s="816"/>
      <c r="I169" s="815"/>
      <c r="J169" s="773"/>
      <c r="K169" s="817">
        <v>1.26</v>
      </c>
      <c r="L169" s="816">
        <v>6</v>
      </c>
      <c r="M169" s="816">
        <v>57</v>
      </c>
      <c r="N169" s="818">
        <v>18.84</v>
      </c>
      <c r="O169" s="816" t="s">
        <v>4469</v>
      </c>
      <c r="P169" s="819" t="s">
        <v>4798</v>
      </c>
      <c r="Q169" s="820">
        <f t="shared" si="10"/>
        <v>0</v>
      </c>
      <c r="R169" s="820">
        <f t="shared" si="10"/>
        <v>0</v>
      </c>
      <c r="S169" s="821" t="str">
        <f t="shared" si="11"/>
        <v/>
      </c>
      <c r="T169" s="821" t="str">
        <f t="shared" si="12"/>
        <v/>
      </c>
      <c r="U169" s="821" t="str">
        <f t="shared" si="13"/>
        <v/>
      </c>
      <c r="V169" s="822" t="str">
        <f t="shared" si="14"/>
        <v/>
      </c>
      <c r="W169" s="775"/>
    </row>
    <row r="170" spans="1:23" ht="14.4" customHeight="1" x14ac:dyDescent="0.3">
      <c r="A170" s="827" t="s">
        <v>4799</v>
      </c>
      <c r="B170" s="777">
        <v>1</v>
      </c>
      <c r="C170" s="778">
        <v>0.79</v>
      </c>
      <c r="D170" s="779">
        <v>20</v>
      </c>
      <c r="E170" s="782">
        <v>2</v>
      </c>
      <c r="F170" s="762">
        <v>2.61</v>
      </c>
      <c r="G170" s="763">
        <v>29.5</v>
      </c>
      <c r="H170" s="758">
        <v>2</v>
      </c>
      <c r="I170" s="759">
        <v>2.1</v>
      </c>
      <c r="J170" s="768">
        <v>22.5</v>
      </c>
      <c r="K170" s="764">
        <v>0.32</v>
      </c>
      <c r="L170" s="761">
        <v>1</v>
      </c>
      <c r="M170" s="761">
        <v>11</v>
      </c>
      <c r="N170" s="765">
        <v>3.7</v>
      </c>
      <c r="O170" s="761" t="s">
        <v>4469</v>
      </c>
      <c r="P170" s="780" t="s">
        <v>4800</v>
      </c>
      <c r="Q170" s="766">
        <f t="shared" si="10"/>
        <v>1</v>
      </c>
      <c r="R170" s="766">
        <f t="shared" si="10"/>
        <v>1.31</v>
      </c>
      <c r="S170" s="777">
        <f t="shared" si="11"/>
        <v>7.4</v>
      </c>
      <c r="T170" s="777">
        <f t="shared" si="12"/>
        <v>45</v>
      </c>
      <c r="U170" s="777">
        <f t="shared" si="13"/>
        <v>37.6</v>
      </c>
      <c r="V170" s="781">
        <f t="shared" si="14"/>
        <v>6.0810810810810807</v>
      </c>
      <c r="W170" s="767">
        <v>38</v>
      </c>
    </row>
    <row r="171" spans="1:23" ht="14.4" customHeight="1" x14ac:dyDescent="0.3">
      <c r="A171" s="828" t="s">
        <v>4801</v>
      </c>
      <c r="B171" s="821"/>
      <c r="C171" s="823"/>
      <c r="D171" s="783"/>
      <c r="E171" s="814">
        <v>2</v>
      </c>
      <c r="F171" s="815">
        <v>1.39</v>
      </c>
      <c r="G171" s="773">
        <v>19</v>
      </c>
      <c r="H171" s="824">
        <v>1</v>
      </c>
      <c r="I171" s="825">
        <v>0.48</v>
      </c>
      <c r="J171" s="774">
        <v>19</v>
      </c>
      <c r="K171" s="817">
        <v>0.44</v>
      </c>
      <c r="L171" s="816">
        <v>2</v>
      </c>
      <c r="M171" s="816">
        <v>18</v>
      </c>
      <c r="N171" s="818">
        <v>5.84</v>
      </c>
      <c r="O171" s="816" t="s">
        <v>4469</v>
      </c>
      <c r="P171" s="819" t="s">
        <v>4802</v>
      </c>
      <c r="Q171" s="820">
        <f t="shared" si="10"/>
        <v>1</v>
      </c>
      <c r="R171" s="820">
        <f t="shared" si="10"/>
        <v>0.48</v>
      </c>
      <c r="S171" s="821">
        <f t="shared" si="11"/>
        <v>5.84</v>
      </c>
      <c r="T171" s="821">
        <f t="shared" si="12"/>
        <v>19</v>
      </c>
      <c r="U171" s="821">
        <f t="shared" si="13"/>
        <v>13.16</v>
      </c>
      <c r="V171" s="822">
        <f t="shared" si="14"/>
        <v>3.2534246575342465</v>
      </c>
      <c r="W171" s="775">
        <v>13</v>
      </c>
    </row>
    <row r="172" spans="1:23" ht="14.4" customHeight="1" x14ac:dyDescent="0.3">
      <c r="A172" s="828" t="s">
        <v>4803</v>
      </c>
      <c r="B172" s="821">
        <v>1</v>
      </c>
      <c r="C172" s="823">
        <v>2.04</v>
      </c>
      <c r="D172" s="783">
        <v>58</v>
      </c>
      <c r="E172" s="814"/>
      <c r="F172" s="815"/>
      <c r="G172" s="773"/>
      <c r="H172" s="824">
        <v>2</v>
      </c>
      <c r="I172" s="825">
        <v>1.34</v>
      </c>
      <c r="J172" s="774">
        <v>25</v>
      </c>
      <c r="K172" s="817">
        <v>0.65</v>
      </c>
      <c r="L172" s="816">
        <v>3</v>
      </c>
      <c r="M172" s="816">
        <v>26</v>
      </c>
      <c r="N172" s="818">
        <v>8.64</v>
      </c>
      <c r="O172" s="816" t="s">
        <v>4469</v>
      </c>
      <c r="P172" s="819" t="s">
        <v>4804</v>
      </c>
      <c r="Q172" s="820">
        <f t="shared" si="10"/>
        <v>1</v>
      </c>
      <c r="R172" s="820">
        <f t="shared" si="10"/>
        <v>-0.7</v>
      </c>
      <c r="S172" s="821">
        <f t="shared" si="11"/>
        <v>17.28</v>
      </c>
      <c r="T172" s="821">
        <f t="shared" si="12"/>
        <v>50</v>
      </c>
      <c r="U172" s="821">
        <f t="shared" si="13"/>
        <v>32.72</v>
      </c>
      <c r="V172" s="822">
        <f t="shared" si="14"/>
        <v>2.8935185185185182</v>
      </c>
      <c r="W172" s="775">
        <v>33</v>
      </c>
    </row>
    <row r="173" spans="1:23" ht="14.4" customHeight="1" x14ac:dyDescent="0.3">
      <c r="A173" s="827" t="s">
        <v>4805</v>
      </c>
      <c r="B173" s="777"/>
      <c r="C173" s="778"/>
      <c r="D173" s="779"/>
      <c r="E173" s="782"/>
      <c r="F173" s="762"/>
      <c r="G173" s="763"/>
      <c r="H173" s="758">
        <v>2</v>
      </c>
      <c r="I173" s="759">
        <v>1.54</v>
      </c>
      <c r="J173" s="768">
        <v>22.5</v>
      </c>
      <c r="K173" s="764">
        <v>0.56999999999999995</v>
      </c>
      <c r="L173" s="761">
        <v>2</v>
      </c>
      <c r="M173" s="761">
        <v>21</v>
      </c>
      <c r="N173" s="765">
        <v>7.09</v>
      </c>
      <c r="O173" s="761" t="s">
        <v>4469</v>
      </c>
      <c r="P173" s="780" t="s">
        <v>4806</v>
      </c>
      <c r="Q173" s="766">
        <f t="shared" si="10"/>
        <v>2</v>
      </c>
      <c r="R173" s="766">
        <f t="shared" si="10"/>
        <v>1.54</v>
      </c>
      <c r="S173" s="777">
        <f t="shared" si="11"/>
        <v>14.18</v>
      </c>
      <c r="T173" s="777">
        <f t="shared" si="12"/>
        <v>45</v>
      </c>
      <c r="U173" s="777">
        <f t="shared" si="13"/>
        <v>30.82</v>
      </c>
      <c r="V173" s="781">
        <f t="shared" si="14"/>
        <v>3.1734837799717912</v>
      </c>
      <c r="W173" s="767">
        <v>31</v>
      </c>
    </row>
    <row r="174" spans="1:23" ht="14.4" customHeight="1" x14ac:dyDescent="0.3">
      <c r="A174" s="828" t="s">
        <v>4807</v>
      </c>
      <c r="B174" s="821">
        <v>1</v>
      </c>
      <c r="C174" s="823">
        <v>1.1399999999999999</v>
      </c>
      <c r="D174" s="783">
        <v>26</v>
      </c>
      <c r="E174" s="814"/>
      <c r="F174" s="815"/>
      <c r="G174" s="773"/>
      <c r="H174" s="824"/>
      <c r="I174" s="825"/>
      <c r="J174" s="776"/>
      <c r="K174" s="817">
        <v>1.1399999999999999</v>
      </c>
      <c r="L174" s="816">
        <v>4</v>
      </c>
      <c r="M174" s="816">
        <v>34</v>
      </c>
      <c r="N174" s="818">
        <v>11.41</v>
      </c>
      <c r="O174" s="816" t="s">
        <v>4469</v>
      </c>
      <c r="P174" s="819" t="s">
        <v>4808</v>
      </c>
      <c r="Q174" s="820">
        <f t="shared" si="10"/>
        <v>-1</v>
      </c>
      <c r="R174" s="820">
        <f t="shared" si="10"/>
        <v>-1.1399999999999999</v>
      </c>
      <c r="S174" s="821" t="str">
        <f t="shared" si="11"/>
        <v/>
      </c>
      <c r="T174" s="821" t="str">
        <f t="shared" si="12"/>
        <v/>
      </c>
      <c r="U174" s="821" t="str">
        <f t="shared" si="13"/>
        <v/>
      </c>
      <c r="V174" s="822" t="str">
        <f t="shared" si="14"/>
        <v/>
      </c>
      <c r="W174" s="775"/>
    </row>
    <row r="175" spans="1:23" ht="14.4" customHeight="1" x14ac:dyDescent="0.3">
      <c r="A175" s="827" t="s">
        <v>4809</v>
      </c>
      <c r="B175" s="769">
        <v>1</v>
      </c>
      <c r="C175" s="770">
        <v>0.59</v>
      </c>
      <c r="D175" s="771">
        <v>17</v>
      </c>
      <c r="E175" s="782"/>
      <c r="F175" s="762"/>
      <c r="G175" s="763"/>
      <c r="H175" s="761"/>
      <c r="I175" s="762"/>
      <c r="J175" s="763"/>
      <c r="K175" s="764">
        <v>0.59</v>
      </c>
      <c r="L175" s="761">
        <v>3</v>
      </c>
      <c r="M175" s="761">
        <v>23</v>
      </c>
      <c r="N175" s="765">
        <v>7.69</v>
      </c>
      <c r="O175" s="761" t="s">
        <v>4469</v>
      </c>
      <c r="P175" s="780" t="s">
        <v>4810</v>
      </c>
      <c r="Q175" s="766">
        <f t="shared" si="10"/>
        <v>-1</v>
      </c>
      <c r="R175" s="766">
        <f t="shared" si="10"/>
        <v>-0.59</v>
      </c>
      <c r="S175" s="777" t="str">
        <f t="shared" si="11"/>
        <v/>
      </c>
      <c r="T175" s="777" t="str">
        <f t="shared" si="12"/>
        <v/>
      </c>
      <c r="U175" s="777" t="str">
        <f t="shared" si="13"/>
        <v/>
      </c>
      <c r="V175" s="781" t="str">
        <f t="shared" si="14"/>
        <v/>
      </c>
      <c r="W175" s="767"/>
    </row>
    <row r="176" spans="1:23" ht="14.4" customHeight="1" x14ac:dyDescent="0.3">
      <c r="A176" s="827" t="s">
        <v>4811</v>
      </c>
      <c r="B176" s="777">
        <v>4</v>
      </c>
      <c r="C176" s="778">
        <v>2.52</v>
      </c>
      <c r="D176" s="779">
        <v>24.3</v>
      </c>
      <c r="E176" s="782">
        <v>7</v>
      </c>
      <c r="F176" s="762">
        <v>5.31</v>
      </c>
      <c r="G176" s="763">
        <v>27.9</v>
      </c>
      <c r="H176" s="758">
        <v>7</v>
      </c>
      <c r="I176" s="759">
        <v>3.62</v>
      </c>
      <c r="J176" s="768">
        <v>21.1</v>
      </c>
      <c r="K176" s="764">
        <v>0.42</v>
      </c>
      <c r="L176" s="761">
        <v>2</v>
      </c>
      <c r="M176" s="761">
        <v>21</v>
      </c>
      <c r="N176" s="765">
        <v>7.08</v>
      </c>
      <c r="O176" s="761" t="s">
        <v>4469</v>
      </c>
      <c r="P176" s="780" t="s">
        <v>4812</v>
      </c>
      <c r="Q176" s="766">
        <f t="shared" si="10"/>
        <v>3</v>
      </c>
      <c r="R176" s="766">
        <f t="shared" si="10"/>
        <v>1.1000000000000001</v>
      </c>
      <c r="S176" s="777">
        <f t="shared" si="11"/>
        <v>49.56</v>
      </c>
      <c r="T176" s="777">
        <f t="shared" si="12"/>
        <v>147.70000000000002</v>
      </c>
      <c r="U176" s="777">
        <f t="shared" si="13"/>
        <v>98.140000000000015</v>
      </c>
      <c r="V176" s="781">
        <f t="shared" si="14"/>
        <v>2.9802259887005653</v>
      </c>
      <c r="W176" s="767">
        <v>98</v>
      </c>
    </row>
    <row r="177" spans="1:23" ht="14.4" customHeight="1" x14ac:dyDescent="0.3">
      <c r="A177" s="828" t="s">
        <v>4813</v>
      </c>
      <c r="B177" s="821">
        <v>6</v>
      </c>
      <c r="C177" s="823">
        <v>3.25</v>
      </c>
      <c r="D177" s="783">
        <v>18.8</v>
      </c>
      <c r="E177" s="814">
        <v>1</v>
      </c>
      <c r="F177" s="815">
        <v>0.52</v>
      </c>
      <c r="G177" s="773">
        <v>15</v>
      </c>
      <c r="H177" s="824">
        <v>4</v>
      </c>
      <c r="I177" s="825">
        <v>2.17</v>
      </c>
      <c r="J177" s="774">
        <v>21</v>
      </c>
      <c r="K177" s="817">
        <v>0.5</v>
      </c>
      <c r="L177" s="816">
        <v>3</v>
      </c>
      <c r="M177" s="816">
        <v>24</v>
      </c>
      <c r="N177" s="818">
        <v>8.1</v>
      </c>
      <c r="O177" s="816" t="s">
        <v>4469</v>
      </c>
      <c r="P177" s="819" t="s">
        <v>4814</v>
      </c>
      <c r="Q177" s="820">
        <f t="shared" si="10"/>
        <v>-2</v>
      </c>
      <c r="R177" s="820">
        <f t="shared" si="10"/>
        <v>-1.08</v>
      </c>
      <c r="S177" s="821">
        <f t="shared" si="11"/>
        <v>32.4</v>
      </c>
      <c r="T177" s="821">
        <f t="shared" si="12"/>
        <v>84</v>
      </c>
      <c r="U177" s="821">
        <f t="shared" si="13"/>
        <v>51.6</v>
      </c>
      <c r="V177" s="822">
        <f t="shared" si="14"/>
        <v>2.5925925925925926</v>
      </c>
      <c r="W177" s="775">
        <v>52</v>
      </c>
    </row>
    <row r="178" spans="1:23" ht="14.4" customHeight="1" x14ac:dyDescent="0.3">
      <c r="A178" s="828" t="s">
        <v>4815</v>
      </c>
      <c r="B178" s="821">
        <v>1</v>
      </c>
      <c r="C178" s="823">
        <v>0.72</v>
      </c>
      <c r="D178" s="783">
        <v>16</v>
      </c>
      <c r="E178" s="814">
        <v>2</v>
      </c>
      <c r="F178" s="815">
        <v>5.37</v>
      </c>
      <c r="G178" s="773">
        <v>45</v>
      </c>
      <c r="H178" s="824">
        <v>1</v>
      </c>
      <c r="I178" s="825">
        <v>0.73</v>
      </c>
      <c r="J178" s="774">
        <v>23</v>
      </c>
      <c r="K178" s="817">
        <v>0.72</v>
      </c>
      <c r="L178" s="816">
        <v>4</v>
      </c>
      <c r="M178" s="816">
        <v>33</v>
      </c>
      <c r="N178" s="818">
        <v>11.16</v>
      </c>
      <c r="O178" s="816" t="s">
        <v>4469</v>
      </c>
      <c r="P178" s="819" t="s">
        <v>4816</v>
      </c>
      <c r="Q178" s="820">
        <f t="shared" si="10"/>
        <v>0</v>
      </c>
      <c r="R178" s="820">
        <f t="shared" si="10"/>
        <v>1.0000000000000009E-2</v>
      </c>
      <c r="S178" s="821">
        <f t="shared" si="11"/>
        <v>11.16</v>
      </c>
      <c r="T178" s="821">
        <f t="shared" si="12"/>
        <v>23</v>
      </c>
      <c r="U178" s="821">
        <f t="shared" si="13"/>
        <v>11.84</v>
      </c>
      <c r="V178" s="822">
        <f t="shared" si="14"/>
        <v>2.0609318996415769</v>
      </c>
      <c r="W178" s="775">
        <v>12</v>
      </c>
    </row>
    <row r="179" spans="1:23" ht="14.4" customHeight="1" x14ac:dyDescent="0.3">
      <c r="A179" s="827" t="s">
        <v>4817</v>
      </c>
      <c r="B179" s="777"/>
      <c r="C179" s="778"/>
      <c r="D179" s="779"/>
      <c r="E179" s="782">
        <v>1</v>
      </c>
      <c r="F179" s="762">
        <v>0.46</v>
      </c>
      <c r="G179" s="763">
        <v>13</v>
      </c>
      <c r="H179" s="758">
        <v>2</v>
      </c>
      <c r="I179" s="759">
        <v>0.85</v>
      </c>
      <c r="J179" s="768">
        <v>10.5</v>
      </c>
      <c r="K179" s="764">
        <v>0.42</v>
      </c>
      <c r="L179" s="761">
        <v>2</v>
      </c>
      <c r="M179" s="761">
        <v>21</v>
      </c>
      <c r="N179" s="765">
        <v>6.97</v>
      </c>
      <c r="O179" s="761" t="s">
        <v>4469</v>
      </c>
      <c r="P179" s="780" t="s">
        <v>4818</v>
      </c>
      <c r="Q179" s="766">
        <f t="shared" si="10"/>
        <v>2</v>
      </c>
      <c r="R179" s="766">
        <f t="shared" si="10"/>
        <v>0.85</v>
      </c>
      <c r="S179" s="777">
        <f t="shared" si="11"/>
        <v>13.94</v>
      </c>
      <c r="T179" s="777">
        <f t="shared" si="12"/>
        <v>21</v>
      </c>
      <c r="U179" s="777">
        <f t="shared" si="13"/>
        <v>7.0600000000000005</v>
      </c>
      <c r="V179" s="781">
        <f t="shared" si="14"/>
        <v>1.5064562410329987</v>
      </c>
      <c r="W179" s="767">
        <v>7</v>
      </c>
    </row>
    <row r="180" spans="1:23" ht="14.4" customHeight="1" x14ac:dyDescent="0.3">
      <c r="A180" s="828" t="s">
        <v>4819</v>
      </c>
      <c r="B180" s="821">
        <v>3</v>
      </c>
      <c r="C180" s="823">
        <v>1.65</v>
      </c>
      <c r="D180" s="783">
        <v>20.7</v>
      </c>
      <c r="E180" s="814">
        <v>2</v>
      </c>
      <c r="F180" s="815">
        <v>1.21</v>
      </c>
      <c r="G180" s="773">
        <v>24.5</v>
      </c>
      <c r="H180" s="824">
        <v>3</v>
      </c>
      <c r="I180" s="825">
        <v>1.68</v>
      </c>
      <c r="J180" s="774">
        <v>21</v>
      </c>
      <c r="K180" s="817">
        <v>0.51</v>
      </c>
      <c r="L180" s="816">
        <v>3</v>
      </c>
      <c r="M180" s="816">
        <v>25</v>
      </c>
      <c r="N180" s="818">
        <v>8.31</v>
      </c>
      <c r="O180" s="816" t="s">
        <v>4469</v>
      </c>
      <c r="P180" s="819" t="s">
        <v>4820</v>
      </c>
      <c r="Q180" s="820">
        <f t="shared" si="10"/>
        <v>0</v>
      </c>
      <c r="R180" s="820">
        <f t="shared" si="10"/>
        <v>3.0000000000000027E-2</v>
      </c>
      <c r="S180" s="821">
        <f t="shared" si="11"/>
        <v>24.93</v>
      </c>
      <c r="T180" s="821">
        <f t="shared" si="12"/>
        <v>63</v>
      </c>
      <c r="U180" s="821">
        <f t="shared" si="13"/>
        <v>38.07</v>
      </c>
      <c r="V180" s="822">
        <f t="shared" si="14"/>
        <v>2.5270758122743682</v>
      </c>
      <c r="W180" s="775">
        <v>38</v>
      </c>
    </row>
    <row r="181" spans="1:23" ht="14.4" customHeight="1" x14ac:dyDescent="0.3">
      <c r="A181" s="827" t="s">
        <v>4821</v>
      </c>
      <c r="B181" s="769">
        <v>2</v>
      </c>
      <c r="C181" s="770">
        <v>1.54</v>
      </c>
      <c r="D181" s="771">
        <v>29</v>
      </c>
      <c r="E181" s="782"/>
      <c r="F181" s="762"/>
      <c r="G181" s="763"/>
      <c r="H181" s="761"/>
      <c r="I181" s="762"/>
      <c r="J181" s="763"/>
      <c r="K181" s="764">
        <v>0.65</v>
      </c>
      <c r="L181" s="761">
        <v>3</v>
      </c>
      <c r="M181" s="761">
        <v>27</v>
      </c>
      <c r="N181" s="765">
        <v>9.1199999999999992</v>
      </c>
      <c r="O181" s="761" t="s">
        <v>4469</v>
      </c>
      <c r="P181" s="780" t="s">
        <v>4822</v>
      </c>
      <c r="Q181" s="766">
        <f t="shared" si="10"/>
        <v>-2</v>
      </c>
      <c r="R181" s="766">
        <f t="shared" si="10"/>
        <v>-1.54</v>
      </c>
      <c r="S181" s="777" t="str">
        <f t="shared" si="11"/>
        <v/>
      </c>
      <c r="T181" s="777" t="str">
        <f t="shared" si="12"/>
        <v/>
      </c>
      <c r="U181" s="777" t="str">
        <f t="shared" si="13"/>
        <v/>
      </c>
      <c r="V181" s="781" t="str">
        <f t="shared" si="14"/>
        <v/>
      </c>
      <c r="W181" s="767"/>
    </row>
    <row r="182" spans="1:23" ht="14.4" customHeight="1" x14ac:dyDescent="0.3">
      <c r="A182" s="827" t="s">
        <v>4823</v>
      </c>
      <c r="B182" s="769">
        <v>1</v>
      </c>
      <c r="C182" s="770">
        <v>0.97</v>
      </c>
      <c r="D182" s="771">
        <v>18</v>
      </c>
      <c r="E182" s="782"/>
      <c r="F182" s="762"/>
      <c r="G182" s="763"/>
      <c r="H182" s="761"/>
      <c r="I182" s="762"/>
      <c r="J182" s="763"/>
      <c r="K182" s="764">
        <v>0.95</v>
      </c>
      <c r="L182" s="761">
        <v>3</v>
      </c>
      <c r="M182" s="761">
        <v>31</v>
      </c>
      <c r="N182" s="765">
        <v>10.34</v>
      </c>
      <c r="O182" s="761" t="s">
        <v>4469</v>
      </c>
      <c r="P182" s="780" t="s">
        <v>4824</v>
      </c>
      <c r="Q182" s="766">
        <f t="shared" si="10"/>
        <v>-1</v>
      </c>
      <c r="R182" s="766">
        <f t="shared" si="10"/>
        <v>-0.97</v>
      </c>
      <c r="S182" s="777" t="str">
        <f t="shared" si="11"/>
        <v/>
      </c>
      <c r="T182" s="777" t="str">
        <f t="shared" si="12"/>
        <v/>
      </c>
      <c r="U182" s="777" t="str">
        <f t="shared" si="13"/>
        <v/>
      </c>
      <c r="V182" s="781" t="str">
        <f t="shared" si="14"/>
        <v/>
      </c>
      <c r="W182" s="767"/>
    </row>
    <row r="183" spans="1:23" ht="14.4" customHeight="1" x14ac:dyDescent="0.3">
      <c r="A183" s="827" t="s">
        <v>4825</v>
      </c>
      <c r="B183" s="769">
        <v>1</v>
      </c>
      <c r="C183" s="770">
        <v>2.9</v>
      </c>
      <c r="D183" s="771">
        <v>46</v>
      </c>
      <c r="E183" s="782"/>
      <c r="F183" s="762"/>
      <c r="G183" s="763"/>
      <c r="H183" s="761"/>
      <c r="I183" s="762"/>
      <c r="J183" s="763"/>
      <c r="K183" s="764">
        <v>0.77</v>
      </c>
      <c r="L183" s="761">
        <v>3</v>
      </c>
      <c r="M183" s="761">
        <v>28</v>
      </c>
      <c r="N183" s="765">
        <v>9.1999999999999993</v>
      </c>
      <c r="O183" s="761" t="s">
        <v>4469</v>
      </c>
      <c r="P183" s="780" t="s">
        <v>4826</v>
      </c>
      <c r="Q183" s="766">
        <f t="shared" si="10"/>
        <v>-1</v>
      </c>
      <c r="R183" s="766">
        <f t="shared" si="10"/>
        <v>-2.9</v>
      </c>
      <c r="S183" s="777" t="str">
        <f t="shared" si="11"/>
        <v/>
      </c>
      <c r="T183" s="777" t="str">
        <f t="shared" si="12"/>
        <v/>
      </c>
      <c r="U183" s="777" t="str">
        <f t="shared" si="13"/>
        <v/>
      </c>
      <c r="V183" s="781" t="str">
        <f t="shared" si="14"/>
        <v/>
      </c>
      <c r="W183" s="767"/>
    </row>
    <row r="184" spans="1:23" ht="14.4" customHeight="1" x14ac:dyDescent="0.3">
      <c r="A184" s="827" t="s">
        <v>4827</v>
      </c>
      <c r="B184" s="777">
        <v>1</v>
      </c>
      <c r="C184" s="778">
        <v>0.74</v>
      </c>
      <c r="D184" s="779">
        <v>18</v>
      </c>
      <c r="E184" s="782"/>
      <c r="F184" s="762"/>
      <c r="G184" s="763"/>
      <c r="H184" s="758">
        <v>2</v>
      </c>
      <c r="I184" s="759">
        <v>1.67</v>
      </c>
      <c r="J184" s="768">
        <v>32.5</v>
      </c>
      <c r="K184" s="764">
        <v>0.74</v>
      </c>
      <c r="L184" s="761">
        <v>4</v>
      </c>
      <c r="M184" s="761">
        <v>36</v>
      </c>
      <c r="N184" s="765">
        <v>11.85</v>
      </c>
      <c r="O184" s="761" t="s">
        <v>4469</v>
      </c>
      <c r="P184" s="780" t="s">
        <v>4828</v>
      </c>
      <c r="Q184" s="766">
        <f t="shared" si="10"/>
        <v>1</v>
      </c>
      <c r="R184" s="766">
        <f t="shared" si="10"/>
        <v>0.92999999999999994</v>
      </c>
      <c r="S184" s="777">
        <f t="shared" si="11"/>
        <v>23.7</v>
      </c>
      <c r="T184" s="777">
        <f t="shared" si="12"/>
        <v>65</v>
      </c>
      <c r="U184" s="777">
        <f t="shared" si="13"/>
        <v>41.3</v>
      </c>
      <c r="V184" s="781">
        <f t="shared" si="14"/>
        <v>2.7426160337552745</v>
      </c>
      <c r="W184" s="767">
        <v>41</v>
      </c>
    </row>
    <row r="185" spans="1:23" ht="14.4" customHeight="1" x14ac:dyDescent="0.3">
      <c r="A185" s="828" t="s">
        <v>4829</v>
      </c>
      <c r="B185" s="821">
        <v>1</v>
      </c>
      <c r="C185" s="823">
        <v>0.8</v>
      </c>
      <c r="D185" s="783">
        <v>34</v>
      </c>
      <c r="E185" s="814"/>
      <c r="F185" s="815"/>
      <c r="G185" s="773"/>
      <c r="H185" s="824"/>
      <c r="I185" s="825"/>
      <c r="J185" s="776"/>
      <c r="K185" s="817">
        <v>0.74</v>
      </c>
      <c r="L185" s="816">
        <v>4</v>
      </c>
      <c r="M185" s="816">
        <v>36</v>
      </c>
      <c r="N185" s="818">
        <v>11.85</v>
      </c>
      <c r="O185" s="816" t="s">
        <v>4469</v>
      </c>
      <c r="P185" s="819" t="s">
        <v>4830</v>
      </c>
      <c r="Q185" s="820">
        <f t="shared" si="10"/>
        <v>-1</v>
      </c>
      <c r="R185" s="820">
        <f t="shared" si="10"/>
        <v>-0.8</v>
      </c>
      <c r="S185" s="821" t="str">
        <f t="shared" si="11"/>
        <v/>
      </c>
      <c r="T185" s="821" t="str">
        <f t="shared" si="12"/>
        <v/>
      </c>
      <c r="U185" s="821" t="str">
        <f t="shared" si="13"/>
        <v/>
      </c>
      <c r="V185" s="822" t="str">
        <f t="shared" si="14"/>
        <v/>
      </c>
      <c r="W185" s="775"/>
    </row>
    <row r="186" spans="1:23" ht="14.4" customHeight="1" x14ac:dyDescent="0.3">
      <c r="A186" s="827" t="s">
        <v>4831</v>
      </c>
      <c r="B186" s="777">
        <v>2</v>
      </c>
      <c r="C186" s="778">
        <v>1.37</v>
      </c>
      <c r="D186" s="779">
        <v>28</v>
      </c>
      <c r="E186" s="758">
        <v>2</v>
      </c>
      <c r="F186" s="759">
        <v>1.49</v>
      </c>
      <c r="G186" s="760">
        <v>28</v>
      </c>
      <c r="H186" s="761">
        <v>2</v>
      </c>
      <c r="I186" s="762">
        <v>1.56</v>
      </c>
      <c r="J186" s="768">
        <v>28</v>
      </c>
      <c r="K186" s="764">
        <v>0.69</v>
      </c>
      <c r="L186" s="761">
        <v>4</v>
      </c>
      <c r="M186" s="761">
        <v>32</v>
      </c>
      <c r="N186" s="765">
        <v>10.77</v>
      </c>
      <c r="O186" s="761" t="s">
        <v>4469</v>
      </c>
      <c r="P186" s="780" t="s">
        <v>4832</v>
      </c>
      <c r="Q186" s="766">
        <f t="shared" si="10"/>
        <v>0</v>
      </c>
      <c r="R186" s="766">
        <f t="shared" si="10"/>
        <v>0.18999999999999995</v>
      </c>
      <c r="S186" s="777">
        <f t="shared" si="11"/>
        <v>21.54</v>
      </c>
      <c r="T186" s="777">
        <f t="shared" si="12"/>
        <v>56</v>
      </c>
      <c r="U186" s="777">
        <f t="shared" si="13"/>
        <v>34.46</v>
      </c>
      <c r="V186" s="781">
        <f t="shared" si="14"/>
        <v>2.5998142989786444</v>
      </c>
      <c r="W186" s="767">
        <v>34</v>
      </c>
    </row>
    <row r="187" spans="1:23" ht="14.4" customHeight="1" x14ac:dyDescent="0.3">
      <c r="A187" s="828" t="s">
        <v>4833</v>
      </c>
      <c r="B187" s="821"/>
      <c r="C187" s="823"/>
      <c r="D187" s="783"/>
      <c r="E187" s="824">
        <v>1</v>
      </c>
      <c r="F187" s="825">
        <v>0.98</v>
      </c>
      <c r="G187" s="776">
        <v>24</v>
      </c>
      <c r="H187" s="816"/>
      <c r="I187" s="815"/>
      <c r="J187" s="773"/>
      <c r="K187" s="817">
        <v>0.92</v>
      </c>
      <c r="L187" s="816">
        <v>4</v>
      </c>
      <c r="M187" s="816">
        <v>38</v>
      </c>
      <c r="N187" s="818">
        <v>12.79</v>
      </c>
      <c r="O187" s="816" t="s">
        <v>4469</v>
      </c>
      <c r="P187" s="819" t="s">
        <v>4834</v>
      </c>
      <c r="Q187" s="820">
        <f t="shared" si="10"/>
        <v>0</v>
      </c>
      <c r="R187" s="820">
        <f t="shared" si="10"/>
        <v>0</v>
      </c>
      <c r="S187" s="821" t="str">
        <f t="shared" si="11"/>
        <v/>
      </c>
      <c r="T187" s="821" t="str">
        <f t="shared" si="12"/>
        <v/>
      </c>
      <c r="U187" s="821" t="str">
        <f t="shared" si="13"/>
        <v/>
      </c>
      <c r="V187" s="822" t="str">
        <f t="shared" si="14"/>
        <v/>
      </c>
      <c r="W187" s="775"/>
    </row>
    <row r="188" spans="1:23" ht="14.4" customHeight="1" x14ac:dyDescent="0.3">
      <c r="A188" s="827" t="s">
        <v>4835</v>
      </c>
      <c r="B188" s="769">
        <v>2</v>
      </c>
      <c r="C188" s="770">
        <v>1.19</v>
      </c>
      <c r="D188" s="771">
        <v>24</v>
      </c>
      <c r="E188" s="782"/>
      <c r="F188" s="762"/>
      <c r="G188" s="763"/>
      <c r="H188" s="761"/>
      <c r="I188" s="762"/>
      <c r="J188" s="763"/>
      <c r="K188" s="764">
        <v>0.55000000000000004</v>
      </c>
      <c r="L188" s="761">
        <v>3</v>
      </c>
      <c r="M188" s="761">
        <v>23</v>
      </c>
      <c r="N188" s="765">
        <v>7.51</v>
      </c>
      <c r="O188" s="761" t="s">
        <v>4469</v>
      </c>
      <c r="P188" s="780" t="s">
        <v>4836</v>
      </c>
      <c r="Q188" s="766">
        <f t="shared" si="10"/>
        <v>-2</v>
      </c>
      <c r="R188" s="766">
        <f t="shared" si="10"/>
        <v>-1.19</v>
      </c>
      <c r="S188" s="777" t="str">
        <f t="shared" si="11"/>
        <v/>
      </c>
      <c r="T188" s="777" t="str">
        <f t="shared" si="12"/>
        <v/>
      </c>
      <c r="U188" s="777" t="str">
        <f t="shared" si="13"/>
        <v/>
      </c>
      <c r="V188" s="781" t="str">
        <f t="shared" si="14"/>
        <v/>
      </c>
      <c r="W188" s="767"/>
    </row>
    <row r="189" spans="1:23" ht="14.4" customHeight="1" x14ac:dyDescent="0.3">
      <c r="A189" s="827" t="s">
        <v>4837</v>
      </c>
      <c r="B189" s="769">
        <v>1</v>
      </c>
      <c r="C189" s="770">
        <v>0.44</v>
      </c>
      <c r="D189" s="771">
        <v>15</v>
      </c>
      <c r="E189" s="782"/>
      <c r="F189" s="762"/>
      <c r="G189" s="763"/>
      <c r="H189" s="761">
        <v>1</v>
      </c>
      <c r="I189" s="762">
        <v>0.82</v>
      </c>
      <c r="J189" s="768">
        <v>29</v>
      </c>
      <c r="K189" s="764">
        <v>0.44</v>
      </c>
      <c r="L189" s="761">
        <v>2</v>
      </c>
      <c r="M189" s="761">
        <v>20</v>
      </c>
      <c r="N189" s="765">
        <v>6.65</v>
      </c>
      <c r="O189" s="761" t="s">
        <v>4469</v>
      </c>
      <c r="P189" s="780" t="s">
        <v>4838</v>
      </c>
      <c r="Q189" s="766">
        <f t="shared" si="10"/>
        <v>0</v>
      </c>
      <c r="R189" s="766">
        <f t="shared" si="10"/>
        <v>0.37999999999999995</v>
      </c>
      <c r="S189" s="777">
        <f t="shared" si="11"/>
        <v>6.65</v>
      </c>
      <c r="T189" s="777">
        <f t="shared" si="12"/>
        <v>29</v>
      </c>
      <c r="U189" s="777">
        <f t="shared" si="13"/>
        <v>22.35</v>
      </c>
      <c r="V189" s="781">
        <f t="shared" si="14"/>
        <v>4.3609022556390977</v>
      </c>
      <c r="W189" s="767">
        <v>22</v>
      </c>
    </row>
    <row r="190" spans="1:23" ht="14.4" customHeight="1" x14ac:dyDescent="0.3">
      <c r="A190" s="828" t="s">
        <v>4839</v>
      </c>
      <c r="B190" s="812">
        <v>8</v>
      </c>
      <c r="C190" s="813">
        <v>6.45</v>
      </c>
      <c r="D190" s="772">
        <v>26.5</v>
      </c>
      <c r="E190" s="814">
        <v>2</v>
      </c>
      <c r="F190" s="815">
        <v>1.36</v>
      </c>
      <c r="G190" s="773">
        <v>28</v>
      </c>
      <c r="H190" s="816">
        <v>1</v>
      </c>
      <c r="I190" s="815">
        <v>0.91</v>
      </c>
      <c r="J190" s="774">
        <v>31</v>
      </c>
      <c r="K190" s="817">
        <v>0.53</v>
      </c>
      <c r="L190" s="816">
        <v>3</v>
      </c>
      <c r="M190" s="816">
        <v>24</v>
      </c>
      <c r="N190" s="818">
        <v>8.11</v>
      </c>
      <c r="O190" s="816" t="s">
        <v>4469</v>
      </c>
      <c r="P190" s="819" t="s">
        <v>4840</v>
      </c>
      <c r="Q190" s="820">
        <f t="shared" si="10"/>
        <v>-7</v>
      </c>
      <c r="R190" s="820">
        <f t="shared" si="10"/>
        <v>-5.54</v>
      </c>
      <c r="S190" s="821">
        <f t="shared" si="11"/>
        <v>8.11</v>
      </c>
      <c r="T190" s="821">
        <f t="shared" si="12"/>
        <v>31</v>
      </c>
      <c r="U190" s="821">
        <f t="shared" si="13"/>
        <v>22.89</v>
      </c>
      <c r="V190" s="822">
        <f t="shared" si="14"/>
        <v>3.8224414303329226</v>
      </c>
      <c r="W190" s="775">
        <v>23</v>
      </c>
    </row>
    <row r="191" spans="1:23" ht="14.4" customHeight="1" x14ac:dyDescent="0.3">
      <c r="A191" s="828" t="s">
        <v>4841</v>
      </c>
      <c r="B191" s="812">
        <v>2</v>
      </c>
      <c r="C191" s="813">
        <v>1.78</v>
      </c>
      <c r="D191" s="772">
        <v>30</v>
      </c>
      <c r="E191" s="814">
        <v>1</v>
      </c>
      <c r="F191" s="815">
        <v>1.1299999999999999</v>
      </c>
      <c r="G191" s="773">
        <v>34</v>
      </c>
      <c r="H191" s="816">
        <v>1</v>
      </c>
      <c r="I191" s="815">
        <v>0.84</v>
      </c>
      <c r="J191" s="774">
        <v>15</v>
      </c>
      <c r="K191" s="817">
        <v>0.84</v>
      </c>
      <c r="L191" s="816">
        <v>3</v>
      </c>
      <c r="M191" s="816">
        <v>31</v>
      </c>
      <c r="N191" s="818">
        <v>10.31</v>
      </c>
      <c r="O191" s="816" t="s">
        <v>4469</v>
      </c>
      <c r="P191" s="819" t="s">
        <v>4842</v>
      </c>
      <c r="Q191" s="820">
        <f t="shared" si="10"/>
        <v>-1</v>
      </c>
      <c r="R191" s="820">
        <f t="shared" si="10"/>
        <v>-0.94000000000000006</v>
      </c>
      <c r="S191" s="821">
        <f t="shared" si="11"/>
        <v>10.31</v>
      </c>
      <c r="T191" s="821">
        <f t="shared" si="12"/>
        <v>15</v>
      </c>
      <c r="U191" s="821">
        <f t="shared" si="13"/>
        <v>4.6899999999999995</v>
      </c>
      <c r="V191" s="822">
        <f t="shared" si="14"/>
        <v>1.4548981571290009</v>
      </c>
      <c r="W191" s="775">
        <v>5</v>
      </c>
    </row>
    <row r="192" spans="1:23" ht="14.4" customHeight="1" x14ac:dyDescent="0.3">
      <c r="A192" s="827" t="s">
        <v>4843</v>
      </c>
      <c r="B192" s="777">
        <v>1</v>
      </c>
      <c r="C192" s="778">
        <v>0.69</v>
      </c>
      <c r="D192" s="779">
        <v>23</v>
      </c>
      <c r="E192" s="758">
        <v>3</v>
      </c>
      <c r="F192" s="759">
        <v>1.6</v>
      </c>
      <c r="G192" s="760">
        <v>17</v>
      </c>
      <c r="H192" s="761">
        <v>1</v>
      </c>
      <c r="I192" s="762">
        <v>1.23</v>
      </c>
      <c r="J192" s="768">
        <v>35</v>
      </c>
      <c r="K192" s="764">
        <v>0.39</v>
      </c>
      <c r="L192" s="761">
        <v>2</v>
      </c>
      <c r="M192" s="761">
        <v>16</v>
      </c>
      <c r="N192" s="765">
        <v>5.23</v>
      </c>
      <c r="O192" s="761" t="s">
        <v>4469</v>
      </c>
      <c r="P192" s="780" t="s">
        <v>4844</v>
      </c>
      <c r="Q192" s="766">
        <f t="shared" si="10"/>
        <v>0</v>
      </c>
      <c r="R192" s="766">
        <f t="shared" si="10"/>
        <v>0.54</v>
      </c>
      <c r="S192" s="777">
        <f t="shared" si="11"/>
        <v>5.23</v>
      </c>
      <c r="T192" s="777">
        <f t="shared" si="12"/>
        <v>35</v>
      </c>
      <c r="U192" s="777">
        <f t="shared" si="13"/>
        <v>29.77</v>
      </c>
      <c r="V192" s="781">
        <f t="shared" si="14"/>
        <v>6.6921606118546837</v>
      </c>
      <c r="W192" s="767">
        <v>30</v>
      </c>
    </row>
    <row r="193" spans="1:23" ht="14.4" customHeight="1" x14ac:dyDescent="0.3">
      <c r="A193" s="828" t="s">
        <v>4845</v>
      </c>
      <c r="B193" s="821">
        <v>3</v>
      </c>
      <c r="C193" s="823">
        <v>3.96</v>
      </c>
      <c r="D193" s="783">
        <v>34.700000000000003</v>
      </c>
      <c r="E193" s="824">
        <v>8</v>
      </c>
      <c r="F193" s="825">
        <v>6.33</v>
      </c>
      <c r="G193" s="776">
        <v>21.9</v>
      </c>
      <c r="H193" s="816">
        <v>2</v>
      </c>
      <c r="I193" s="815">
        <v>2.11</v>
      </c>
      <c r="J193" s="774">
        <v>29.5</v>
      </c>
      <c r="K193" s="817">
        <v>0.43</v>
      </c>
      <c r="L193" s="816">
        <v>2</v>
      </c>
      <c r="M193" s="816">
        <v>17</v>
      </c>
      <c r="N193" s="818">
        <v>5.68</v>
      </c>
      <c r="O193" s="816" t="s">
        <v>4469</v>
      </c>
      <c r="P193" s="819" t="s">
        <v>4846</v>
      </c>
      <c r="Q193" s="820">
        <f t="shared" si="10"/>
        <v>-1</v>
      </c>
      <c r="R193" s="820">
        <f t="shared" si="10"/>
        <v>-1.85</v>
      </c>
      <c r="S193" s="821">
        <f t="shared" si="11"/>
        <v>11.36</v>
      </c>
      <c r="T193" s="821">
        <f t="shared" si="12"/>
        <v>59</v>
      </c>
      <c r="U193" s="821">
        <f t="shared" si="13"/>
        <v>47.64</v>
      </c>
      <c r="V193" s="822">
        <f t="shared" si="14"/>
        <v>5.193661971830986</v>
      </c>
      <c r="W193" s="775">
        <v>48</v>
      </c>
    </row>
    <row r="194" spans="1:23" ht="14.4" customHeight="1" x14ac:dyDescent="0.3">
      <c r="A194" s="828" t="s">
        <v>4847</v>
      </c>
      <c r="B194" s="821"/>
      <c r="C194" s="823"/>
      <c r="D194" s="783"/>
      <c r="E194" s="824">
        <v>1</v>
      </c>
      <c r="F194" s="825">
        <v>0.72</v>
      </c>
      <c r="G194" s="776">
        <v>25</v>
      </c>
      <c r="H194" s="816">
        <v>2</v>
      </c>
      <c r="I194" s="815">
        <v>1.85</v>
      </c>
      <c r="J194" s="774">
        <v>26.5</v>
      </c>
      <c r="K194" s="817">
        <v>0.57999999999999996</v>
      </c>
      <c r="L194" s="816">
        <v>3</v>
      </c>
      <c r="M194" s="816">
        <v>23</v>
      </c>
      <c r="N194" s="818">
        <v>7.54</v>
      </c>
      <c r="O194" s="816" t="s">
        <v>4469</v>
      </c>
      <c r="P194" s="819" t="s">
        <v>4848</v>
      </c>
      <c r="Q194" s="820">
        <f t="shared" si="10"/>
        <v>2</v>
      </c>
      <c r="R194" s="820">
        <f t="shared" si="10"/>
        <v>1.85</v>
      </c>
      <c r="S194" s="821">
        <f t="shared" si="11"/>
        <v>15.08</v>
      </c>
      <c r="T194" s="821">
        <f t="shared" si="12"/>
        <v>53</v>
      </c>
      <c r="U194" s="821">
        <f t="shared" si="13"/>
        <v>37.92</v>
      </c>
      <c r="V194" s="822">
        <f t="shared" si="14"/>
        <v>3.5145888594164454</v>
      </c>
      <c r="W194" s="775">
        <v>38</v>
      </c>
    </row>
    <row r="195" spans="1:23" ht="14.4" customHeight="1" x14ac:dyDescent="0.3">
      <c r="A195" s="827" t="s">
        <v>4849</v>
      </c>
      <c r="B195" s="777"/>
      <c r="C195" s="778"/>
      <c r="D195" s="779"/>
      <c r="E195" s="782"/>
      <c r="F195" s="762"/>
      <c r="G195" s="763"/>
      <c r="H195" s="758">
        <v>1</v>
      </c>
      <c r="I195" s="759">
        <v>0.98</v>
      </c>
      <c r="J195" s="768">
        <v>29</v>
      </c>
      <c r="K195" s="764">
        <v>0.56999999999999995</v>
      </c>
      <c r="L195" s="761">
        <v>2</v>
      </c>
      <c r="M195" s="761">
        <v>20</v>
      </c>
      <c r="N195" s="765">
        <v>6.77</v>
      </c>
      <c r="O195" s="761" t="s">
        <v>4469</v>
      </c>
      <c r="P195" s="780" t="s">
        <v>4850</v>
      </c>
      <c r="Q195" s="766">
        <f t="shared" si="10"/>
        <v>1</v>
      </c>
      <c r="R195" s="766">
        <f t="shared" si="10"/>
        <v>0.98</v>
      </c>
      <c r="S195" s="777">
        <f t="shared" si="11"/>
        <v>6.77</v>
      </c>
      <c r="T195" s="777">
        <f t="shared" si="12"/>
        <v>29</v>
      </c>
      <c r="U195" s="777">
        <f t="shared" si="13"/>
        <v>22.23</v>
      </c>
      <c r="V195" s="781">
        <f t="shared" si="14"/>
        <v>4.2836041358936487</v>
      </c>
      <c r="W195" s="767">
        <v>22</v>
      </c>
    </row>
    <row r="196" spans="1:23" ht="14.4" customHeight="1" x14ac:dyDescent="0.3">
      <c r="A196" s="828" t="s">
        <v>4851</v>
      </c>
      <c r="B196" s="821">
        <v>1</v>
      </c>
      <c r="C196" s="823">
        <v>0.94</v>
      </c>
      <c r="D196" s="783">
        <v>28</v>
      </c>
      <c r="E196" s="814"/>
      <c r="F196" s="815"/>
      <c r="G196" s="773"/>
      <c r="H196" s="824"/>
      <c r="I196" s="825"/>
      <c r="J196" s="776"/>
      <c r="K196" s="817">
        <v>0.56999999999999995</v>
      </c>
      <c r="L196" s="816">
        <v>2</v>
      </c>
      <c r="M196" s="816">
        <v>20</v>
      </c>
      <c r="N196" s="818">
        <v>6.77</v>
      </c>
      <c r="O196" s="816" t="s">
        <v>4469</v>
      </c>
      <c r="P196" s="819" t="s">
        <v>4852</v>
      </c>
      <c r="Q196" s="820">
        <f t="shared" si="10"/>
        <v>-1</v>
      </c>
      <c r="R196" s="820">
        <f t="shared" si="10"/>
        <v>-0.94</v>
      </c>
      <c r="S196" s="821" t="str">
        <f t="shared" si="11"/>
        <v/>
      </c>
      <c r="T196" s="821" t="str">
        <f t="shared" si="12"/>
        <v/>
      </c>
      <c r="U196" s="821" t="str">
        <f t="shared" si="13"/>
        <v/>
      </c>
      <c r="V196" s="822" t="str">
        <f t="shared" si="14"/>
        <v/>
      </c>
      <c r="W196" s="775"/>
    </row>
    <row r="197" spans="1:23" ht="14.4" customHeight="1" x14ac:dyDescent="0.3">
      <c r="A197" s="827" t="s">
        <v>4853</v>
      </c>
      <c r="B197" s="777"/>
      <c r="C197" s="778"/>
      <c r="D197" s="779"/>
      <c r="E197" s="758">
        <v>1</v>
      </c>
      <c r="F197" s="759">
        <v>2.75</v>
      </c>
      <c r="G197" s="760">
        <v>39</v>
      </c>
      <c r="H197" s="761"/>
      <c r="I197" s="762"/>
      <c r="J197" s="763"/>
      <c r="K197" s="764">
        <v>2.2000000000000002</v>
      </c>
      <c r="L197" s="761">
        <v>4</v>
      </c>
      <c r="M197" s="761">
        <v>34</v>
      </c>
      <c r="N197" s="765">
        <v>11.44</v>
      </c>
      <c r="O197" s="761" t="s">
        <v>4469</v>
      </c>
      <c r="P197" s="780" t="s">
        <v>4854</v>
      </c>
      <c r="Q197" s="766">
        <f t="shared" si="10"/>
        <v>0</v>
      </c>
      <c r="R197" s="766">
        <f t="shared" si="10"/>
        <v>0</v>
      </c>
      <c r="S197" s="777" t="str">
        <f t="shared" si="11"/>
        <v/>
      </c>
      <c r="T197" s="777" t="str">
        <f t="shared" si="12"/>
        <v/>
      </c>
      <c r="U197" s="777" t="str">
        <f t="shared" si="13"/>
        <v/>
      </c>
      <c r="V197" s="781" t="str">
        <f t="shared" si="14"/>
        <v/>
      </c>
      <c r="W197" s="767"/>
    </row>
    <row r="198" spans="1:23" ht="14.4" customHeight="1" x14ac:dyDescent="0.3">
      <c r="A198" s="827" t="s">
        <v>4855</v>
      </c>
      <c r="B198" s="777">
        <v>1</v>
      </c>
      <c r="C198" s="778">
        <v>2.02</v>
      </c>
      <c r="D198" s="779">
        <v>33</v>
      </c>
      <c r="E198" s="782">
        <v>1</v>
      </c>
      <c r="F198" s="762">
        <v>1.21</v>
      </c>
      <c r="G198" s="763">
        <v>19</v>
      </c>
      <c r="H198" s="758"/>
      <c r="I198" s="759"/>
      <c r="J198" s="760"/>
      <c r="K198" s="764">
        <v>1.27</v>
      </c>
      <c r="L198" s="761">
        <v>3</v>
      </c>
      <c r="M198" s="761">
        <v>24</v>
      </c>
      <c r="N198" s="765">
        <v>8.15</v>
      </c>
      <c r="O198" s="761" t="s">
        <v>4469</v>
      </c>
      <c r="P198" s="780" t="s">
        <v>4856</v>
      </c>
      <c r="Q198" s="766">
        <f t="shared" ref="Q198:R200" si="15">H198-B198</f>
        <v>-1</v>
      </c>
      <c r="R198" s="766">
        <f t="shared" si="15"/>
        <v>-2.02</v>
      </c>
      <c r="S198" s="777" t="str">
        <f>IF(H198=0,"",H198*N198)</f>
        <v/>
      </c>
      <c r="T198" s="777" t="str">
        <f>IF(H198=0,"",H198*J198)</f>
        <v/>
      </c>
      <c r="U198" s="777" t="str">
        <f>IF(H198=0,"",T198-S198)</f>
        <v/>
      </c>
      <c r="V198" s="781" t="str">
        <f>IF(H198=0,"",T198/S198)</f>
        <v/>
      </c>
      <c r="W198" s="767"/>
    </row>
    <row r="199" spans="1:23" ht="14.4" customHeight="1" x14ac:dyDescent="0.3">
      <c r="A199" s="828" t="s">
        <v>4857</v>
      </c>
      <c r="B199" s="821">
        <v>1</v>
      </c>
      <c r="C199" s="823">
        <v>1.53</v>
      </c>
      <c r="D199" s="783">
        <v>21</v>
      </c>
      <c r="E199" s="814">
        <v>1</v>
      </c>
      <c r="F199" s="815">
        <v>1.66</v>
      </c>
      <c r="G199" s="773">
        <v>32</v>
      </c>
      <c r="H199" s="824">
        <v>2</v>
      </c>
      <c r="I199" s="825">
        <v>3.07</v>
      </c>
      <c r="J199" s="774">
        <v>19.5</v>
      </c>
      <c r="K199" s="817">
        <v>1.53</v>
      </c>
      <c r="L199" s="816">
        <v>3</v>
      </c>
      <c r="M199" s="816">
        <v>30</v>
      </c>
      <c r="N199" s="818">
        <v>9.91</v>
      </c>
      <c r="O199" s="816" t="s">
        <v>4469</v>
      </c>
      <c r="P199" s="819" t="s">
        <v>4858</v>
      </c>
      <c r="Q199" s="820">
        <f t="shared" si="15"/>
        <v>1</v>
      </c>
      <c r="R199" s="820">
        <f t="shared" si="15"/>
        <v>1.5399999999999998</v>
      </c>
      <c r="S199" s="821">
        <f>IF(H199=0,"",H199*N199)</f>
        <v>19.82</v>
      </c>
      <c r="T199" s="821">
        <f>IF(H199=0,"",H199*J199)</f>
        <v>39</v>
      </c>
      <c r="U199" s="821">
        <f>IF(H199=0,"",T199-S199)</f>
        <v>19.18</v>
      </c>
      <c r="V199" s="822">
        <f>IF(H199=0,"",T199/S199)</f>
        <v>1.9677093844601412</v>
      </c>
      <c r="W199" s="775">
        <v>19</v>
      </c>
    </row>
    <row r="200" spans="1:23" ht="14.4" customHeight="1" x14ac:dyDescent="0.3">
      <c r="A200" s="828" t="s">
        <v>4859</v>
      </c>
      <c r="B200" s="821">
        <v>1</v>
      </c>
      <c r="C200" s="823">
        <v>3.09</v>
      </c>
      <c r="D200" s="783">
        <v>49</v>
      </c>
      <c r="E200" s="814"/>
      <c r="F200" s="815"/>
      <c r="G200" s="773"/>
      <c r="H200" s="824">
        <v>1</v>
      </c>
      <c r="I200" s="825">
        <v>3.09</v>
      </c>
      <c r="J200" s="776">
        <v>12</v>
      </c>
      <c r="K200" s="817">
        <v>3.09</v>
      </c>
      <c r="L200" s="816">
        <v>5</v>
      </c>
      <c r="M200" s="816">
        <v>49</v>
      </c>
      <c r="N200" s="818">
        <v>16.48</v>
      </c>
      <c r="O200" s="816" t="s">
        <v>4469</v>
      </c>
      <c r="P200" s="819" t="s">
        <v>4860</v>
      </c>
      <c r="Q200" s="820">
        <f t="shared" si="15"/>
        <v>0</v>
      </c>
      <c r="R200" s="820">
        <f t="shared" si="15"/>
        <v>0</v>
      </c>
      <c r="S200" s="821">
        <f>IF(H200=0,"",H200*N200)</f>
        <v>16.48</v>
      </c>
      <c r="T200" s="821">
        <f>IF(H200=0,"",H200*J200)</f>
        <v>12</v>
      </c>
      <c r="U200" s="821">
        <f>IF(H200=0,"",T200-S200)</f>
        <v>-4.4800000000000004</v>
      </c>
      <c r="V200" s="822">
        <f>IF(H200=0,"",T200/S200)</f>
        <v>0.72815533980582525</v>
      </c>
      <c r="W200" s="775"/>
    </row>
    <row r="201" spans="1:23" ht="14.4" customHeight="1" x14ac:dyDescent="0.3">
      <c r="A201" s="827" t="s">
        <v>4861</v>
      </c>
      <c r="B201" s="777"/>
      <c r="C201" s="778"/>
      <c r="D201" s="779"/>
      <c r="E201" s="758">
        <v>1</v>
      </c>
      <c r="F201" s="759">
        <v>1.1200000000000001</v>
      </c>
      <c r="G201" s="760">
        <v>22</v>
      </c>
      <c r="H201" s="761"/>
      <c r="I201" s="762"/>
      <c r="J201" s="763"/>
      <c r="K201" s="764">
        <v>0.5</v>
      </c>
      <c r="L201" s="761">
        <v>1</v>
      </c>
      <c r="M201" s="761">
        <v>13</v>
      </c>
      <c r="N201" s="765">
        <v>4.29</v>
      </c>
      <c r="O201" s="761" t="s">
        <v>4469</v>
      </c>
      <c r="P201" s="780" t="s">
        <v>4862</v>
      </c>
      <c r="Q201" s="766"/>
      <c r="R201" s="777"/>
      <c r="S201" s="777"/>
      <c r="T201" s="777"/>
      <c r="U201" s="777"/>
      <c r="V201" s="781"/>
      <c r="W201" s="767"/>
    </row>
    <row r="202" spans="1:23" ht="14.4" customHeight="1" x14ac:dyDescent="0.3">
      <c r="A202" s="827" t="s">
        <v>4863</v>
      </c>
      <c r="B202" s="777"/>
      <c r="C202" s="778"/>
      <c r="D202" s="779"/>
      <c r="E202" s="758">
        <v>1</v>
      </c>
      <c r="F202" s="759">
        <v>0.66</v>
      </c>
      <c r="G202" s="760">
        <v>22</v>
      </c>
      <c r="H202" s="761">
        <v>1</v>
      </c>
      <c r="I202" s="762">
        <v>0.99</v>
      </c>
      <c r="J202" s="768">
        <v>29</v>
      </c>
      <c r="K202" s="764">
        <v>0.42</v>
      </c>
      <c r="L202" s="761">
        <v>2</v>
      </c>
      <c r="M202" s="761">
        <v>17</v>
      </c>
      <c r="N202" s="765">
        <v>5.63</v>
      </c>
      <c r="O202" s="761" t="s">
        <v>4469</v>
      </c>
      <c r="P202" s="780" t="s">
        <v>4864</v>
      </c>
      <c r="Q202" s="766"/>
      <c r="R202" s="777"/>
      <c r="S202" s="777"/>
      <c r="T202" s="777"/>
      <c r="U202" s="777"/>
      <c r="V202" s="781"/>
      <c r="W202" s="767">
        <v>23</v>
      </c>
    </row>
    <row r="203" spans="1:23" ht="14.4" customHeight="1" x14ac:dyDescent="0.3">
      <c r="A203" s="828" t="s">
        <v>4865</v>
      </c>
      <c r="B203" s="821">
        <v>4</v>
      </c>
      <c r="C203" s="823">
        <v>3.65</v>
      </c>
      <c r="D203" s="783">
        <v>27.5</v>
      </c>
      <c r="E203" s="824">
        <v>3</v>
      </c>
      <c r="F203" s="825">
        <v>2.2999999999999998</v>
      </c>
      <c r="G203" s="776">
        <v>27.3</v>
      </c>
      <c r="H203" s="816">
        <v>3</v>
      </c>
      <c r="I203" s="815">
        <v>2.14</v>
      </c>
      <c r="J203" s="774">
        <v>20.3</v>
      </c>
      <c r="K203" s="817">
        <v>0.59</v>
      </c>
      <c r="L203" s="816">
        <v>3</v>
      </c>
      <c r="M203" s="816">
        <v>23</v>
      </c>
      <c r="N203" s="818">
        <v>7.67</v>
      </c>
      <c r="O203" s="816" t="s">
        <v>4469</v>
      </c>
      <c r="P203" s="819" t="s">
        <v>4866</v>
      </c>
      <c r="Q203" s="820"/>
      <c r="R203" s="821"/>
      <c r="S203" s="821"/>
      <c r="T203" s="821"/>
      <c r="U203" s="821"/>
      <c r="V203" s="822"/>
      <c r="W203" s="775">
        <v>38</v>
      </c>
    </row>
    <row r="204" spans="1:23" ht="14.4" customHeight="1" x14ac:dyDescent="0.3">
      <c r="A204" s="828" t="s">
        <v>4867</v>
      </c>
      <c r="B204" s="821">
        <v>1</v>
      </c>
      <c r="C204" s="823">
        <v>0.97</v>
      </c>
      <c r="D204" s="783">
        <v>15</v>
      </c>
      <c r="E204" s="824">
        <v>1</v>
      </c>
      <c r="F204" s="825">
        <v>1.49</v>
      </c>
      <c r="G204" s="776">
        <v>40</v>
      </c>
      <c r="H204" s="816"/>
      <c r="I204" s="815"/>
      <c r="J204" s="773"/>
      <c r="K204" s="817">
        <v>0.97</v>
      </c>
      <c r="L204" s="816">
        <v>4</v>
      </c>
      <c r="M204" s="816">
        <v>32</v>
      </c>
      <c r="N204" s="818">
        <v>10.61</v>
      </c>
      <c r="O204" s="816" t="s">
        <v>4469</v>
      </c>
      <c r="P204" s="819" t="s">
        <v>4868</v>
      </c>
      <c r="Q204" s="820"/>
      <c r="R204" s="821"/>
      <c r="S204" s="821"/>
      <c r="T204" s="821"/>
      <c r="U204" s="821"/>
      <c r="V204" s="822"/>
      <c r="W204" s="775"/>
    </row>
    <row r="205" spans="1:23" ht="14.4" customHeight="1" x14ac:dyDescent="0.3">
      <c r="A205" s="827" t="s">
        <v>4869</v>
      </c>
      <c r="B205" s="777">
        <v>1</v>
      </c>
      <c r="C205" s="778">
        <v>0.93</v>
      </c>
      <c r="D205" s="779">
        <v>33</v>
      </c>
      <c r="E205" s="782">
        <v>1</v>
      </c>
      <c r="F205" s="762">
        <v>0.82</v>
      </c>
      <c r="G205" s="763">
        <v>29</v>
      </c>
      <c r="H205" s="758">
        <v>5</v>
      </c>
      <c r="I205" s="759">
        <v>3.35</v>
      </c>
      <c r="J205" s="768">
        <v>25</v>
      </c>
      <c r="K205" s="764">
        <v>0.41</v>
      </c>
      <c r="L205" s="761">
        <v>2</v>
      </c>
      <c r="M205" s="761">
        <v>19</v>
      </c>
      <c r="N205" s="765">
        <v>6.43</v>
      </c>
      <c r="O205" s="761" t="s">
        <v>4469</v>
      </c>
      <c r="P205" s="780" t="s">
        <v>4870</v>
      </c>
      <c r="Q205" s="766"/>
      <c r="R205" s="777"/>
      <c r="S205" s="777"/>
      <c r="T205" s="777"/>
      <c r="U205" s="777"/>
      <c r="V205" s="781"/>
      <c r="W205" s="767">
        <v>93</v>
      </c>
    </row>
    <row r="206" spans="1:23" ht="14.4" customHeight="1" x14ac:dyDescent="0.3">
      <c r="A206" s="828" t="s">
        <v>4871</v>
      </c>
      <c r="B206" s="821">
        <v>4</v>
      </c>
      <c r="C206" s="823">
        <v>2.57</v>
      </c>
      <c r="D206" s="783">
        <v>25.3</v>
      </c>
      <c r="E206" s="814">
        <v>3</v>
      </c>
      <c r="F206" s="815">
        <v>1.68</v>
      </c>
      <c r="G206" s="773">
        <v>18.3</v>
      </c>
      <c r="H206" s="824">
        <v>10</v>
      </c>
      <c r="I206" s="825">
        <v>6.92</v>
      </c>
      <c r="J206" s="774">
        <v>26.1</v>
      </c>
      <c r="K206" s="817">
        <v>0.53</v>
      </c>
      <c r="L206" s="816">
        <v>3</v>
      </c>
      <c r="M206" s="816">
        <v>24</v>
      </c>
      <c r="N206" s="818">
        <v>8.02</v>
      </c>
      <c r="O206" s="816" t="s">
        <v>4469</v>
      </c>
      <c r="P206" s="819" t="s">
        <v>4872</v>
      </c>
      <c r="Q206" s="820"/>
      <c r="R206" s="821"/>
      <c r="S206" s="821"/>
      <c r="T206" s="821"/>
      <c r="U206" s="821"/>
      <c r="V206" s="822"/>
      <c r="W206" s="775">
        <v>181</v>
      </c>
    </row>
    <row r="207" spans="1:23" ht="14.4" customHeight="1" x14ac:dyDescent="0.3">
      <c r="A207" s="828" t="s">
        <v>4873</v>
      </c>
      <c r="B207" s="821">
        <v>6</v>
      </c>
      <c r="C207" s="823">
        <v>5.63</v>
      </c>
      <c r="D207" s="783">
        <v>29.7</v>
      </c>
      <c r="E207" s="814">
        <v>1</v>
      </c>
      <c r="F207" s="815">
        <v>0.9</v>
      </c>
      <c r="G207" s="773">
        <v>17</v>
      </c>
      <c r="H207" s="824">
        <v>3</v>
      </c>
      <c r="I207" s="825">
        <v>3.26</v>
      </c>
      <c r="J207" s="774">
        <v>33</v>
      </c>
      <c r="K207" s="817">
        <v>0.79</v>
      </c>
      <c r="L207" s="816">
        <v>4</v>
      </c>
      <c r="M207" s="816">
        <v>32</v>
      </c>
      <c r="N207" s="818">
        <v>10.54</v>
      </c>
      <c r="O207" s="816" t="s">
        <v>4469</v>
      </c>
      <c r="P207" s="819" t="s">
        <v>4874</v>
      </c>
      <c r="Q207" s="820"/>
      <c r="R207" s="821"/>
      <c r="S207" s="821"/>
      <c r="T207" s="821"/>
      <c r="U207" s="821"/>
      <c r="V207" s="822"/>
      <c r="W207" s="775">
        <v>67</v>
      </c>
    </row>
    <row r="208" spans="1:23" ht="14.4" customHeight="1" x14ac:dyDescent="0.3">
      <c r="A208" s="827" t="s">
        <v>4875</v>
      </c>
      <c r="B208" s="777"/>
      <c r="C208" s="778"/>
      <c r="D208" s="779"/>
      <c r="E208" s="758">
        <v>1</v>
      </c>
      <c r="F208" s="759">
        <v>2.2000000000000002</v>
      </c>
      <c r="G208" s="760">
        <v>51</v>
      </c>
      <c r="H208" s="761"/>
      <c r="I208" s="762"/>
      <c r="J208" s="763"/>
      <c r="K208" s="764">
        <v>0.41</v>
      </c>
      <c r="L208" s="761">
        <v>2</v>
      </c>
      <c r="M208" s="761">
        <v>17</v>
      </c>
      <c r="N208" s="765">
        <v>5.53</v>
      </c>
      <c r="O208" s="761" t="s">
        <v>4469</v>
      </c>
      <c r="P208" s="780" t="s">
        <v>4876</v>
      </c>
      <c r="Q208" s="766"/>
      <c r="R208" s="777"/>
      <c r="S208" s="777"/>
      <c r="T208" s="777"/>
      <c r="U208" s="777"/>
      <c r="V208" s="781"/>
      <c r="W208" s="767"/>
    </row>
    <row r="209" spans="1:23" ht="14.4" customHeight="1" x14ac:dyDescent="0.3">
      <c r="A209" s="828" t="s">
        <v>4877</v>
      </c>
      <c r="B209" s="821">
        <v>1</v>
      </c>
      <c r="C209" s="823">
        <v>0.73</v>
      </c>
      <c r="D209" s="783">
        <v>16</v>
      </c>
      <c r="E209" s="824"/>
      <c r="F209" s="825"/>
      <c r="G209" s="776"/>
      <c r="H209" s="816"/>
      <c r="I209" s="815"/>
      <c r="J209" s="773"/>
      <c r="K209" s="817">
        <v>0.71</v>
      </c>
      <c r="L209" s="816">
        <v>3</v>
      </c>
      <c r="M209" s="816">
        <v>25</v>
      </c>
      <c r="N209" s="818">
        <v>8.49</v>
      </c>
      <c r="O209" s="816" t="s">
        <v>4469</v>
      </c>
      <c r="P209" s="819" t="s">
        <v>4878</v>
      </c>
      <c r="Q209" s="820"/>
      <c r="R209" s="821"/>
      <c r="S209" s="821"/>
      <c r="T209" s="821"/>
      <c r="U209" s="821"/>
      <c r="V209" s="822"/>
      <c r="W209" s="775"/>
    </row>
    <row r="210" spans="1:23" ht="14.4" customHeight="1" x14ac:dyDescent="0.3">
      <c r="A210" s="827" t="s">
        <v>4879</v>
      </c>
      <c r="B210" s="769">
        <v>1</v>
      </c>
      <c r="C210" s="770">
        <v>1</v>
      </c>
      <c r="D210" s="771">
        <v>33</v>
      </c>
      <c r="E210" s="782"/>
      <c r="F210" s="762"/>
      <c r="G210" s="763"/>
      <c r="H210" s="761"/>
      <c r="I210" s="762"/>
      <c r="J210" s="763"/>
      <c r="K210" s="764">
        <v>0.71</v>
      </c>
      <c r="L210" s="761">
        <v>3</v>
      </c>
      <c r="M210" s="761">
        <v>26</v>
      </c>
      <c r="N210" s="765">
        <v>8.7799999999999994</v>
      </c>
      <c r="O210" s="761" t="s">
        <v>4469</v>
      </c>
      <c r="P210" s="780" t="s">
        <v>4880</v>
      </c>
      <c r="Q210" s="766"/>
      <c r="R210" s="777"/>
      <c r="S210" s="777"/>
      <c r="T210" s="777"/>
      <c r="U210" s="777"/>
      <c r="V210" s="781"/>
      <c r="W210" s="767"/>
    </row>
    <row r="211" spans="1:23" ht="14.4" customHeight="1" x14ac:dyDescent="0.3">
      <c r="A211" s="827" t="s">
        <v>4881</v>
      </c>
      <c r="B211" s="769">
        <v>2</v>
      </c>
      <c r="C211" s="770">
        <v>1.1100000000000001</v>
      </c>
      <c r="D211" s="771">
        <v>19</v>
      </c>
      <c r="E211" s="782"/>
      <c r="F211" s="762"/>
      <c r="G211" s="763"/>
      <c r="H211" s="761"/>
      <c r="I211" s="762"/>
      <c r="J211" s="763"/>
      <c r="K211" s="764">
        <v>0.33</v>
      </c>
      <c r="L211" s="761">
        <v>2</v>
      </c>
      <c r="M211" s="761">
        <v>14</v>
      </c>
      <c r="N211" s="765">
        <v>4.6399999999999997</v>
      </c>
      <c r="O211" s="761" t="s">
        <v>4469</v>
      </c>
      <c r="P211" s="780" t="s">
        <v>4882</v>
      </c>
      <c r="Q211" s="766"/>
      <c r="R211" s="777"/>
      <c r="S211" s="777"/>
      <c r="T211" s="777"/>
      <c r="U211" s="777"/>
      <c r="V211" s="781"/>
      <c r="W211" s="767"/>
    </row>
    <row r="212" spans="1:23" ht="14.4" customHeight="1" x14ac:dyDescent="0.3">
      <c r="A212" s="827" t="s">
        <v>4883</v>
      </c>
      <c r="B212" s="777"/>
      <c r="C212" s="778"/>
      <c r="D212" s="779"/>
      <c r="E212" s="758">
        <v>1</v>
      </c>
      <c r="F212" s="759">
        <v>1.17</v>
      </c>
      <c r="G212" s="760">
        <v>34</v>
      </c>
      <c r="H212" s="761"/>
      <c r="I212" s="762"/>
      <c r="J212" s="763"/>
      <c r="K212" s="764">
        <v>0.72</v>
      </c>
      <c r="L212" s="761">
        <v>3</v>
      </c>
      <c r="M212" s="761">
        <v>24</v>
      </c>
      <c r="N212" s="765">
        <v>7.92</v>
      </c>
      <c r="O212" s="761" t="s">
        <v>4469</v>
      </c>
      <c r="P212" s="780" t="s">
        <v>4884</v>
      </c>
      <c r="Q212" s="766"/>
      <c r="R212" s="777"/>
      <c r="S212" s="777"/>
      <c r="T212" s="777"/>
      <c r="U212" s="777"/>
      <c r="V212" s="781"/>
      <c r="W212" s="767"/>
    </row>
    <row r="213" spans="1:23" ht="14.4" customHeight="1" x14ac:dyDescent="0.3">
      <c r="A213" s="827" t="s">
        <v>4885</v>
      </c>
      <c r="B213" s="777"/>
      <c r="C213" s="778"/>
      <c r="D213" s="779"/>
      <c r="E213" s="758">
        <v>1</v>
      </c>
      <c r="F213" s="759">
        <v>0.56999999999999995</v>
      </c>
      <c r="G213" s="760">
        <v>12</v>
      </c>
      <c r="H213" s="761"/>
      <c r="I213" s="762"/>
      <c r="J213" s="763"/>
      <c r="K213" s="764">
        <v>0.6</v>
      </c>
      <c r="L213" s="761">
        <v>2</v>
      </c>
      <c r="M213" s="761">
        <v>18</v>
      </c>
      <c r="N213" s="765">
        <v>6.12</v>
      </c>
      <c r="O213" s="761" t="s">
        <v>4469</v>
      </c>
      <c r="P213" s="780" t="s">
        <v>4886</v>
      </c>
      <c r="Q213" s="766"/>
      <c r="R213" s="777"/>
      <c r="S213" s="777"/>
      <c r="T213" s="777"/>
      <c r="U213" s="777"/>
      <c r="V213" s="781"/>
      <c r="W213" s="767"/>
    </row>
    <row r="214" spans="1:23" ht="14.4" customHeight="1" x14ac:dyDescent="0.3">
      <c r="A214" s="828" t="s">
        <v>4887</v>
      </c>
      <c r="B214" s="821">
        <v>1</v>
      </c>
      <c r="C214" s="823">
        <v>0.74</v>
      </c>
      <c r="D214" s="783">
        <v>16</v>
      </c>
      <c r="E214" s="824">
        <v>1</v>
      </c>
      <c r="F214" s="825">
        <v>0.79</v>
      </c>
      <c r="G214" s="776">
        <v>26</v>
      </c>
      <c r="H214" s="816">
        <v>2</v>
      </c>
      <c r="I214" s="815">
        <v>2.88</v>
      </c>
      <c r="J214" s="774">
        <v>36</v>
      </c>
      <c r="K214" s="817">
        <v>0.74</v>
      </c>
      <c r="L214" s="816">
        <v>3</v>
      </c>
      <c r="M214" s="816">
        <v>24</v>
      </c>
      <c r="N214" s="818">
        <v>7.89</v>
      </c>
      <c r="O214" s="816" t="s">
        <v>4469</v>
      </c>
      <c r="P214" s="819" t="s">
        <v>4888</v>
      </c>
      <c r="Q214" s="820"/>
      <c r="R214" s="821"/>
      <c r="S214" s="821"/>
      <c r="T214" s="821"/>
      <c r="U214" s="821"/>
      <c r="V214" s="822"/>
      <c r="W214" s="775">
        <v>56</v>
      </c>
    </row>
    <row r="215" spans="1:23" ht="14.4" customHeight="1" x14ac:dyDescent="0.3">
      <c r="A215" s="828" t="s">
        <v>4889</v>
      </c>
      <c r="B215" s="821">
        <v>2</v>
      </c>
      <c r="C215" s="823">
        <v>2.3199999999999998</v>
      </c>
      <c r="D215" s="783">
        <v>25</v>
      </c>
      <c r="E215" s="824">
        <v>2</v>
      </c>
      <c r="F215" s="825">
        <v>1.95</v>
      </c>
      <c r="G215" s="776">
        <v>30.5</v>
      </c>
      <c r="H215" s="816"/>
      <c r="I215" s="815"/>
      <c r="J215" s="773"/>
      <c r="K215" s="817">
        <v>0.97</v>
      </c>
      <c r="L215" s="816">
        <v>3</v>
      </c>
      <c r="M215" s="816">
        <v>29</v>
      </c>
      <c r="N215" s="818">
        <v>9.6199999999999992</v>
      </c>
      <c r="O215" s="816" t="s">
        <v>4469</v>
      </c>
      <c r="P215" s="819" t="s">
        <v>4890</v>
      </c>
      <c r="Q215" s="820"/>
      <c r="R215" s="821"/>
      <c r="S215" s="821"/>
      <c r="T215" s="821"/>
      <c r="U215" s="821"/>
      <c r="V215" s="822"/>
      <c r="W215" s="775"/>
    </row>
    <row r="216" spans="1:23" ht="14.4" customHeight="1" x14ac:dyDescent="0.3">
      <c r="A216" s="827" t="s">
        <v>4891</v>
      </c>
      <c r="B216" s="769">
        <v>1</v>
      </c>
      <c r="C216" s="770">
        <v>1.36</v>
      </c>
      <c r="D216" s="771">
        <v>16</v>
      </c>
      <c r="E216" s="782"/>
      <c r="F216" s="762"/>
      <c r="G216" s="763"/>
      <c r="H216" s="761"/>
      <c r="I216" s="762"/>
      <c r="J216" s="763"/>
      <c r="K216" s="764">
        <v>1.36</v>
      </c>
      <c r="L216" s="761">
        <v>2</v>
      </c>
      <c r="M216" s="761">
        <v>20</v>
      </c>
      <c r="N216" s="765">
        <v>6.75</v>
      </c>
      <c r="O216" s="761" t="s">
        <v>4469</v>
      </c>
      <c r="P216" s="780" t="s">
        <v>4892</v>
      </c>
      <c r="Q216" s="766"/>
      <c r="R216" s="777"/>
      <c r="S216" s="777"/>
      <c r="T216" s="777"/>
      <c r="U216" s="777"/>
      <c r="V216" s="781"/>
      <c r="W216" s="767"/>
    </row>
    <row r="217" spans="1:23" ht="14.4" customHeight="1" x14ac:dyDescent="0.3">
      <c r="A217" s="827" t="s">
        <v>4893</v>
      </c>
      <c r="B217" s="769">
        <v>1</v>
      </c>
      <c r="C217" s="770">
        <v>1.28</v>
      </c>
      <c r="D217" s="771">
        <v>37</v>
      </c>
      <c r="E217" s="782"/>
      <c r="F217" s="762"/>
      <c r="G217" s="763"/>
      <c r="H217" s="761"/>
      <c r="I217" s="762"/>
      <c r="J217" s="763"/>
      <c r="K217" s="764">
        <v>0.69</v>
      </c>
      <c r="L217" s="761">
        <v>3</v>
      </c>
      <c r="M217" s="761">
        <v>23</v>
      </c>
      <c r="N217" s="765">
        <v>7.55</v>
      </c>
      <c r="O217" s="761" t="s">
        <v>4469</v>
      </c>
      <c r="P217" s="780" t="s">
        <v>4894</v>
      </c>
      <c r="Q217" s="766"/>
      <c r="R217" s="777"/>
      <c r="S217" s="777"/>
      <c r="T217" s="777"/>
      <c r="U217" s="777"/>
      <c r="V217" s="781"/>
      <c r="W217" s="767"/>
    </row>
    <row r="218" spans="1:23" ht="14.4" customHeight="1" x14ac:dyDescent="0.3">
      <c r="A218" s="827" t="s">
        <v>4895</v>
      </c>
      <c r="B218" s="777">
        <v>1</v>
      </c>
      <c r="C218" s="778">
        <v>1.27</v>
      </c>
      <c r="D218" s="779">
        <v>38</v>
      </c>
      <c r="E218" s="758">
        <v>2</v>
      </c>
      <c r="F218" s="759">
        <v>2.36</v>
      </c>
      <c r="G218" s="760">
        <v>26</v>
      </c>
      <c r="H218" s="761">
        <v>3</v>
      </c>
      <c r="I218" s="762">
        <v>3.8</v>
      </c>
      <c r="J218" s="768">
        <v>32</v>
      </c>
      <c r="K218" s="764">
        <v>1.1599999999999999</v>
      </c>
      <c r="L218" s="761">
        <v>4</v>
      </c>
      <c r="M218" s="761">
        <v>36</v>
      </c>
      <c r="N218" s="765">
        <v>11.85</v>
      </c>
      <c r="O218" s="761" t="s">
        <v>4469</v>
      </c>
      <c r="P218" s="780" t="s">
        <v>4896</v>
      </c>
      <c r="Q218" s="766"/>
      <c r="R218" s="777"/>
      <c r="S218" s="777"/>
      <c r="T218" s="777"/>
      <c r="U218" s="777"/>
      <c r="V218" s="781"/>
      <c r="W218" s="767">
        <v>60</v>
      </c>
    </row>
    <row r="219" spans="1:23" ht="14.4" customHeight="1" x14ac:dyDescent="0.3">
      <c r="A219" s="828" t="s">
        <v>4897</v>
      </c>
      <c r="B219" s="821">
        <v>4</v>
      </c>
      <c r="C219" s="823">
        <v>8.58</v>
      </c>
      <c r="D219" s="783">
        <v>28</v>
      </c>
      <c r="E219" s="824">
        <v>7</v>
      </c>
      <c r="F219" s="825">
        <v>18.760000000000002</v>
      </c>
      <c r="G219" s="776">
        <v>41.6</v>
      </c>
      <c r="H219" s="816">
        <v>2</v>
      </c>
      <c r="I219" s="815">
        <v>6.17</v>
      </c>
      <c r="J219" s="774">
        <v>42.5</v>
      </c>
      <c r="K219" s="817">
        <v>2.14</v>
      </c>
      <c r="L219" s="816">
        <v>5</v>
      </c>
      <c r="M219" s="816">
        <v>41</v>
      </c>
      <c r="N219" s="818">
        <v>13.8</v>
      </c>
      <c r="O219" s="816" t="s">
        <v>4469</v>
      </c>
      <c r="P219" s="819" t="s">
        <v>4898</v>
      </c>
      <c r="Q219" s="820"/>
      <c r="R219" s="821"/>
      <c r="S219" s="821"/>
      <c r="T219" s="821"/>
      <c r="U219" s="821"/>
      <c r="V219" s="822"/>
      <c r="W219" s="775">
        <v>57</v>
      </c>
    </row>
    <row r="220" spans="1:23" ht="14.4" customHeight="1" x14ac:dyDescent="0.3">
      <c r="A220" s="827" t="s">
        <v>4899</v>
      </c>
      <c r="B220" s="777"/>
      <c r="C220" s="778"/>
      <c r="D220" s="779"/>
      <c r="E220" s="758">
        <v>1</v>
      </c>
      <c r="F220" s="759">
        <v>1.53</v>
      </c>
      <c r="G220" s="760">
        <v>46</v>
      </c>
      <c r="H220" s="761"/>
      <c r="I220" s="762"/>
      <c r="J220" s="763"/>
      <c r="K220" s="764">
        <v>0.78</v>
      </c>
      <c r="L220" s="761">
        <v>3</v>
      </c>
      <c r="M220" s="761">
        <v>31</v>
      </c>
      <c r="N220" s="765">
        <v>10.49</v>
      </c>
      <c r="O220" s="761" t="s">
        <v>4469</v>
      </c>
      <c r="P220" s="780" t="s">
        <v>4900</v>
      </c>
      <c r="Q220" s="766"/>
      <c r="R220" s="777"/>
      <c r="S220" s="777"/>
      <c r="T220" s="777"/>
      <c r="U220" s="777"/>
      <c r="V220" s="781"/>
      <c r="W220" s="767"/>
    </row>
    <row r="221" spans="1:23" ht="14.4" customHeight="1" x14ac:dyDescent="0.3">
      <c r="A221" s="827" t="s">
        <v>4901</v>
      </c>
      <c r="B221" s="769">
        <v>1</v>
      </c>
      <c r="C221" s="770">
        <v>1.23</v>
      </c>
      <c r="D221" s="771">
        <v>20</v>
      </c>
      <c r="E221" s="782">
        <v>1</v>
      </c>
      <c r="F221" s="762">
        <v>1.23</v>
      </c>
      <c r="G221" s="763">
        <v>31</v>
      </c>
      <c r="H221" s="761"/>
      <c r="I221" s="762"/>
      <c r="J221" s="763"/>
      <c r="K221" s="764">
        <v>1.23</v>
      </c>
      <c r="L221" s="761">
        <v>6</v>
      </c>
      <c r="M221" s="761">
        <v>55</v>
      </c>
      <c r="N221" s="765">
        <v>18.39</v>
      </c>
      <c r="O221" s="761" t="s">
        <v>4469</v>
      </c>
      <c r="P221" s="780" t="s">
        <v>4902</v>
      </c>
      <c r="Q221" s="766"/>
      <c r="R221" s="777"/>
      <c r="S221" s="777"/>
      <c r="T221" s="777"/>
      <c r="U221" s="777"/>
      <c r="V221" s="781"/>
      <c r="W221" s="767"/>
    </row>
    <row r="222" spans="1:23" ht="14.4" customHeight="1" x14ac:dyDescent="0.3">
      <c r="A222" s="828" t="s">
        <v>4903</v>
      </c>
      <c r="B222" s="812">
        <v>1</v>
      </c>
      <c r="C222" s="813">
        <v>1.23</v>
      </c>
      <c r="D222" s="772">
        <v>20</v>
      </c>
      <c r="E222" s="814"/>
      <c r="F222" s="815"/>
      <c r="G222" s="773"/>
      <c r="H222" s="816"/>
      <c r="I222" s="815"/>
      <c r="J222" s="773"/>
      <c r="K222" s="817">
        <v>1.23</v>
      </c>
      <c r="L222" s="816">
        <v>6</v>
      </c>
      <c r="M222" s="816">
        <v>55</v>
      </c>
      <c r="N222" s="818">
        <v>18.39</v>
      </c>
      <c r="O222" s="816" t="s">
        <v>4469</v>
      </c>
      <c r="P222" s="819" t="s">
        <v>4904</v>
      </c>
      <c r="Q222" s="820"/>
      <c r="R222" s="821"/>
      <c r="S222" s="821"/>
      <c r="T222" s="821"/>
      <c r="U222" s="821"/>
      <c r="V222" s="822"/>
      <c r="W222" s="775"/>
    </row>
    <row r="223" spans="1:23" ht="14.4" customHeight="1" x14ac:dyDescent="0.3">
      <c r="A223" s="827" t="s">
        <v>4905</v>
      </c>
      <c r="B223" s="769">
        <v>1</v>
      </c>
      <c r="C223" s="770">
        <v>0.72</v>
      </c>
      <c r="D223" s="771">
        <v>18</v>
      </c>
      <c r="E223" s="782"/>
      <c r="F223" s="762"/>
      <c r="G223" s="763"/>
      <c r="H223" s="761"/>
      <c r="I223" s="762"/>
      <c r="J223" s="763"/>
      <c r="K223" s="764">
        <v>0.72</v>
      </c>
      <c r="L223" s="761">
        <v>3</v>
      </c>
      <c r="M223" s="761">
        <v>30</v>
      </c>
      <c r="N223" s="765">
        <v>9.91</v>
      </c>
      <c r="O223" s="761" t="s">
        <v>4469</v>
      </c>
      <c r="P223" s="780" t="s">
        <v>4906</v>
      </c>
      <c r="Q223" s="766"/>
      <c r="R223" s="777"/>
      <c r="S223" s="777"/>
      <c r="T223" s="777"/>
      <c r="U223" s="777"/>
      <c r="V223" s="781"/>
      <c r="W223" s="767"/>
    </row>
    <row r="224" spans="1:23" ht="14.4" customHeight="1" x14ac:dyDescent="0.3">
      <c r="A224" s="828" t="s">
        <v>4907</v>
      </c>
      <c r="B224" s="812">
        <v>2</v>
      </c>
      <c r="C224" s="813">
        <v>1.48</v>
      </c>
      <c r="D224" s="772">
        <v>22</v>
      </c>
      <c r="E224" s="814"/>
      <c r="F224" s="815"/>
      <c r="G224" s="773"/>
      <c r="H224" s="816"/>
      <c r="I224" s="815"/>
      <c r="J224" s="773"/>
      <c r="K224" s="817">
        <v>0.72</v>
      </c>
      <c r="L224" s="816">
        <v>3</v>
      </c>
      <c r="M224" s="816">
        <v>30</v>
      </c>
      <c r="N224" s="818">
        <v>9.91</v>
      </c>
      <c r="O224" s="816" t="s">
        <v>4469</v>
      </c>
      <c r="P224" s="819" t="s">
        <v>4908</v>
      </c>
      <c r="Q224" s="820"/>
      <c r="R224" s="821"/>
      <c r="S224" s="821"/>
      <c r="T224" s="821"/>
      <c r="U224" s="821"/>
      <c r="V224" s="822"/>
      <c r="W224" s="775"/>
    </row>
    <row r="225" spans="1:23" ht="14.4" customHeight="1" x14ac:dyDescent="0.3">
      <c r="A225" s="828" t="s">
        <v>4909</v>
      </c>
      <c r="B225" s="812">
        <v>2</v>
      </c>
      <c r="C225" s="813">
        <v>3.1</v>
      </c>
      <c r="D225" s="772">
        <v>24.5</v>
      </c>
      <c r="E225" s="814"/>
      <c r="F225" s="815"/>
      <c r="G225" s="773"/>
      <c r="H225" s="816"/>
      <c r="I225" s="815"/>
      <c r="J225" s="773"/>
      <c r="K225" s="817">
        <v>1.04</v>
      </c>
      <c r="L225" s="816">
        <v>5</v>
      </c>
      <c r="M225" s="816">
        <v>45</v>
      </c>
      <c r="N225" s="818">
        <v>14.99</v>
      </c>
      <c r="O225" s="816" t="s">
        <v>4469</v>
      </c>
      <c r="P225" s="819" t="s">
        <v>4910</v>
      </c>
      <c r="Q225" s="820"/>
      <c r="R225" s="821"/>
      <c r="S225" s="821"/>
      <c r="T225" s="821"/>
      <c r="U225" s="821"/>
      <c r="V225" s="822"/>
      <c r="W225" s="775"/>
    </row>
    <row r="226" spans="1:23" ht="14.4" customHeight="1" x14ac:dyDescent="0.3">
      <c r="A226" s="827" t="s">
        <v>4911</v>
      </c>
      <c r="B226" s="777">
        <v>1</v>
      </c>
      <c r="C226" s="778">
        <v>2.06</v>
      </c>
      <c r="D226" s="779">
        <v>20</v>
      </c>
      <c r="E226" s="782"/>
      <c r="F226" s="762"/>
      <c r="G226" s="763"/>
      <c r="H226" s="758">
        <v>1</v>
      </c>
      <c r="I226" s="759">
        <v>6.1</v>
      </c>
      <c r="J226" s="768">
        <v>72</v>
      </c>
      <c r="K226" s="764">
        <v>1.24</v>
      </c>
      <c r="L226" s="761">
        <v>3</v>
      </c>
      <c r="M226" s="761">
        <v>29</v>
      </c>
      <c r="N226" s="765">
        <v>9.8000000000000007</v>
      </c>
      <c r="O226" s="761" t="s">
        <v>4469</v>
      </c>
      <c r="P226" s="780" t="s">
        <v>4912</v>
      </c>
      <c r="Q226" s="766"/>
      <c r="R226" s="777"/>
      <c r="S226" s="777"/>
      <c r="T226" s="777"/>
      <c r="U226" s="777"/>
      <c r="V226" s="781"/>
      <c r="W226" s="767">
        <v>62</v>
      </c>
    </row>
    <row r="227" spans="1:23" ht="14.4" customHeight="1" x14ac:dyDescent="0.3">
      <c r="A227" s="827" t="s">
        <v>4913</v>
      </c>
      <c r="B227" s="777"/>
      <c r="C227" s="778"/>
      <c r="D227" s="779"/>
      <c r="E227" s="758">
        <v>1</v>
      </c>
      <c r="F227" s="759">
        <v>2.1800000000000002</v>
      </c>
      <c r="G227" s="760">
        <v>39</v>
      </c>
      <c r="H227" s="761"/>
      <c r="I227" s="762"/>
      <c r="J227" s="763"/>
      <c r="K227" s="764">
        <v>0.49</v>
      </c>
      <c r="L227" s="761">
        <v>1</v>
      </c>
      <c r="M227" s="761">
        <v>12</v>
      </c>
      <c r="N227" s="765">
        <v>3.97</v>
      </c>
      <c r="O227" s="761" t="s">
        <v>4469</v>
      </c>
      <c r="P227" s="780" t="s">
        <v>4914</v>
      </c>
      <c r="Q227" s="766"/>
      <c r="R227" s="777"/>
      <c r="S227" s="777"/>
      <c r="T227" s="777"/>
      <c r="U227" s="777"/>
      <c r="V227" s="781"/>
      <c r="W227" s="767"/>
    </row>
    <row r="228" spans="1:23" ht="14.4" customHeight="1" x14ac:dyDescent="0.3">
      <c r="A228" s="827" t="s">
        <v>4915</v>
      </c>
      <c r="B228" s="769">
        <v>1</v>
      </c>
      <c r="C228" s="770">
        <v>0.91</v>
      </c>
      <c r="D228" s="771">
        <v>27</v>
      </c>
      <c r="E228" s="782"/>
      <c r="F228" s="762"/>
      <c r="G228" s="763"/>
      <c r="H228" s="761"/>
      <c r="I228" s="762"/>
      <c r="J228" s="763"/>
      <c r="K228" s="764">
        <v>0.34</v>
      </c>
      <c r="L228" s="761">
        <v>2</v>
      </c>
      <c r="M228" s="761">
        <v>14</v>
      </c>
      <c r="N228" s="765">
        <v>4.5199999999999996</v>
      </c>
      <c r="O228" s="761" t="s">
        <v>4469</v>
      </c>
      <c r="P228" s="780" t="s">
        <v>4916</v>
      </c>
      <c r="Q228" s="766"/>
      <c r="R228" s="777"/>
      <c r="S228" s="777"/>
      <c r="T228" s="777"/>
      <c r="U228" s="777"/>
      <c r="V228" s="781"/>
      <c r="W228" s="767"/>
    </row>
    <row r="229" spans="1:23" ht="14.4" customHeight="1" x14ac:dyDescent="0.3">
      <c r="A229" s="827" t="s">
        <v>4917</v>
      </c>
      <c r="B229" s="769">
        <v>2</v>
      </c>
      <c r="C229" s="770">
        <v>7.79</v>
      </c>
      <c r="D229" s="771">
        <v>26</v>
      </c>
      <c r="E229" s="782">
        <v>1</v>
      </c>
      <c r="F229" s="762">
        <v>4.26</v>
      </c>
      <c r="G229" s="763">
        <v>30</v>
      </c>
      <c r="H229" s="761">
        <v>1</v>
      </c>
      <c r="I229" s="762">
        <v>3.89</v>
      </c>
      <c r="J229" s="768">
        <v>23</v>
      </c>
      <c r="K229" s="764">
        <v>3.89</v>
      </c>
      <c r="L229" s="761">
        <v>5</v>
      </c>
      <c r="M229" s="761">
        <v>42</v>
      </c>
      <c r="N229" s="765">
        <v>13.93</v>
      </c>
      <c r="O229" s="761" t="s">
        <v>4469</v>
      </c>
      <c r="P229" s="780" t="s">
        <v>4918</v>
      </c>
      <c r="Q229" s="766"/>
      <c r="R229" s="777"/>
      <c r="S229" s="777"/>
      <c r="T229" s="777"/>
      <c r="U229" s="777"/>
      <c r="V229" s="781"/>
      <c r="W229" s="767">
        <v>9</v>
      </c>
    </row>
    <row r="230" spans="1:23" ht="14.4" customHeight="1" x14ac:dyDescent="0.3">
      <c r="A230" s="827" t="s">
        <v>4919</v>
      </c>
      <c r="B230" s="777"/>
      <c r="C230" s="778"/>
      <c r="D230" s="779"/>
      <c r="E230" s="782">
        <v>1</v>
      </c>
      <c r="F230" s="762">
        <v>1.76</v>
      </c>
      <c r="G230" s="763">
        <v>28</v>
      </c>
      <c r="H230" s="758">
        <v>1</v>
      </c>
      <c r="I230" s="759">
        <v>2.17</v>
      </c>
      <c r="J230" s="768">
        <v>27</v>
      </c>
      <c r="K230" s="764">
        <v>1.7</v>
      </c>
      <c r="L230" s="761">
        <v>5</v>
      </c>
      <c r="M230" s="761">
        <v>45</v>
      </c>
      <c r="N230" s="765">
        <v>14.97</v>
      </c>
      <c r="O230" s="761" t="s">
        <v>4469</v>
      </c>
      <c r="P230" s="780" t="s">
        <v>4920</v>
      </c>
      <c r="Q230" s="766"/>
      <c r="R230" s="777"/>
      <c r="S230" s="777"/>
      <c r="T230" s="777"/>
      <c r="U230" s="777"/>
      <c r="V230" s="781"/>
      <c r="W230" s="767">
        <v>12</v>
      </c>
    </row>
    <row r="231" spans="1:23" ht="14.4" customHeight="1" x14ac:dyDescent="0.3">
      <c r="A231" s="827" t="s">
        <v>4921</v>
      </c>
      <c r="B231" s="777"/>
      <c r="C231" s="778"/>
      <c r="D231" s="779"/>
      <c r="E231" s="782"/>
      <c r="F231" s="762"/>
      <c r="G231" s="763"/>
      <c r="H231" s="758">
        <v>1</v>
      </c>
      <c r="I231" s="759">
        <v>3.73</v>
      </c>
      <c r="J231" s="768">
        <v>53</v>
      </c>
      <c r="K231" s="764">
        <v>1</v>
      </c>
      <c r="L231" s="761">
        <v>2</v>
      </c>
      <c r="M231" s="761">
        <v>19</v>
      </c>
      <c r="N231" s="765">
        <v>6.33</v>
      </c>
      <c r="O231" s="761" t="s">
        <v>4469</v>
      </c>
      <c r="P231" s="780" t="s">
        <v>4922</v>
      </c>
      <c r="Q231" s="766"/>
      <c r="R231" s="777"/>
      <c r="S231" s="777"/>
      <c r="T231" s="777"/>
      <c r="U231" s="777"/>
      <c r="V231" s="781"/>
      <c r="W231" s="767">
        <v>47</v>
      </c>
    </row>
    <row r="232" spans="1:23" ht="14.4" customHeight="1" x14ac:dyDescent="0.3">
      <c r="A232" s="828" t="s">
        <v>4923</v>
      </c>
      <c r="B232" s="821">
        <v>1</v>
      </c>
      <c r="C232" s="823">
        <v>2.04</v>
      </c>
      <c r="D232" s="783">
        <v>34</v>
      </c>
      <c r="E232" s="814"/>
      <c r="F232" s="815"/>
      <c r="G232" s="773"/>
      <c r="H232" s="824">
        <v>3</v>
      </c>
      <c r="I232" s="825">
        <v>6.66</v>
      </c>
      <c r="J232" s="774">
        <v>34.299999999999997</v>
      </c>
      <c r="K232" s="817">
        <v>2.04</v>
      </c>
      <c r="L232" s="816">
        <v>4</v>
      </c>
      <c r="M232" s="816">
        <v>39</v>
      </c>
      <c r="N232" s="818">
        <v>12.84</v>
      </c>
      <c r="O232" s="816" t="s">
        <v>4469</v>
      </c>
      <c r="P232" s="819" t="s">
        <v>4924</v>
      </c>
      <c r="Q232" s="820"/>
      <c r="R232" s="821"/>
      <c r="S232" s="821"/>
      <c r="T232" s="821"/>
      <c r="U232" s="821"/>
      <c r="V232" s="822"/>
      <c r="W232" s="775">
        <v>64</v>
      </c>
    </row>
    <row r="233" spans="1:23" ht="14.4" customHeight="1" x14ac:dyDescent="0.3">
      <c r="A233" s="828" t="s">
        <v>4925</v>
      </c>
      <c r="B233" s="821">
        <v>2</v>
      </c>
      <c r="C233" s="823">
        <v>10.64</v>
      </c>
      <c r="D233" s="783">
        <v>43.5</v>
      </c>
      <c r="E233" s="814">
        <v>1</v>
      </c>
      <c r="F233" s="815">
        <v>4.58</v>
      </c>
      <c r="G233" s="773">
        <v>31</v>
      </c>
      <c r="H233" s="824">
        <v>1</v>
      </c>
      <c r="I233" s="825">
        <v>4.25</v>
      </c>
      <c r="J233" s="776">
        <v>11</v>
      </c>
      <c r="K233" s="817">
        <v>4.25</v>
      </c>
      <c r="L233" s="816">
        <v>7</v>
      </c>
      <c r="M233" s="816">
        <v>60</v>
      </c>
      <c r="N233" s="818">
        <v>20.079999999999998</v>
      </c>
      <c r="O233" s="816" t="s">
        <v>4469</v>
      </c>
      <c r="P233" s="819" t="s">
        <v>4926</v>
      </c>
      <c r="Q233" s="820"/>
      <c r="R233" s="821"/>
      <c r="S233" s="821"/>
      <c r="T233" s="821"/>
      <c r="U233" s="821"/>
      <c r="V233" s="822"/>
      <c r="W233" s="775"/>
    </row>
    <row r="234" spans="1:23" ht="14.4" customHeight="1" x14ac:dyDescent="0.3">
      <c r="A234" s="827" t="s">
        <v>4927</v>
      </c>
      <c r="B234" s="769"/>
      <c r="C234" s="770"/>
      <c r="D234" s="771"/>
      <c r="E234" s="782"/>
      <c r="F234" s="762"/>
      <c r="G234" s="763"/>
      <c r="H234" s="761">
        <v>1</v>
      </c>
      <c r="I234" s="762">
        <v>5.94</v>
      </c>
      <c r="J234" s="768">
        <v>48</v>
      </c>
      <c r="K234" s="764">
        <v>0.57999999999999996</v>
      </c>
      <c r="L234" s="761">
        <v>2</v>
      </c>
      <c r="M234" s="761">
        <v>15</v>
      </c>
      <c r="N234" s="765">
        <v>5.03</v>
      </c>
      <c r="O234" s="761" t="s">
        <v>4469</v>
      </c>
      <c r="P234" s="780" t="s">
        <v>4928</v>
      </c>
      <c r="Q234" s="766"/>
      <c r="R234" s="777"/>
      <c r="S234" s="777"/>
      <c r="T234" s="777"/>
      <c r="U234" s="777"/>
      <c r="V234" s="781"/>
      <c r="W234" s="767">
        <v>43</v>
      </c>
    </row>
    <row r="235" spans="1:23" ht="14.4" customHeight="1" x14ac:dyDescent="0.3">
      <c r="A235" s="828" t="s">
        <v>4929</v>
      </c>
      <c r="B235" s="812">
        <v>3</v>
      </c>
      <c r="C235" s="813">
        <v>5.05</v>
      </c>
      <c r="D235" s="772">
        <v>36.700000000000003</v>
      </c>
      <c r="E235" s="814"/>
      <c r="F235" s="815"/>
      <c r="G235" s="773"/>
      <c r="H235" s="816"/>
      <c r="I235" s="815"/>
      <c r="J235" s="773"/>
      <c r="K235" s="817">
        <v>1.08</v>
      </c>
      <c r="L235" s="816">
        <v>3</v>
      </c>
      <c r="M235" s="816">
        <v>29</v>
      </c>
      <c r="N235" s="818">
        <v>9.83</v>
      </c>
      <c r="O235" s="816" t="s">
        <v>4469</v>
      </c>
      <c r="P235" s="819" t="s">
        <v>4930</v>
      </c>
      <c r="Q235" s="820"/>
      <c r="R235" s="821"/>
      <c r="S235" s="821"/>
      <c r="T235" s="821"/>
      <c r="U235" s="821"/>
      <c r="V235" s="822"/>
      <c r="W235" s="775"/>
    </row>
    <row r="236" spans="1:23" ht="14.4" customHeight="1" thickBot="1" x14ac:dyDescent="0.35">
      <c r="A236" s="829" t="s">
        <v>4931</v>
      </c>
      <c r="B236" s="830"/>
      <c r="C236" s="831"/>
      <c r="D236" s="832"/>
      <c r="E236" s="833">
        <v>1</v>
      </c>
      <c r="F236" s="834">
        <v>0.27</v>
      </c>
      <c r="G236" s="835">
        <v>30</v>
      </c>
      <c r="H236" s="836">
        <v>1</v>
      </c>
      <c r="I236" s="837">
        <v>0.14000000000000001</v>
      </c>
      <c r="J236" s="838">
        <v>17</v>
      </c>
      <c r="K236" s="839">
        <v>0.11</v>
      </c>
      <c r="L236" s="840">
        <v>2</v>
      </c>
      <c r="M236" s="840">
        <v>15</v>
      </c>
      <c r="N236" s="841">
        <v>5.09</v>
      </c>
      <c r="O236" s="840" t="s">
        <v>4469</v>
      </c>
      <c r="P236" s="842" t="s">
        <v>4932</v>
      </c>
      <c r="Q236" s="843"/>
      <c r="R236" s="830"/>
      <c r="S236" s="830"/>
      <c r="T236" s="830"/>
      <c r="U236" s="830"/>
      <c r="V236" s="844"/>
      <c r="W236" s="845">
        <v>12</v>
      </c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237:Q1048576">
    <cfRule type="cellIs" dxfId="12" priority="9" stopIfTrue="1" operator="lessThan">
      <formula>0</formula>
    </cfRule>
  </conditionalFormatting>
  <conditionalFormatting sqref="U237:U1048576">
    <cfRule type="cellIs" dxfId="11" priority="8" stopIfTrue="1" operator="greaterThan">
      <formula>0</formula>
    </cfRule>
  </conditionalFormatting>
  <conditionalFormatting sqref="V237:V1048576">
    <cfRule type="cellIs" dxfId="10" priority="7" stopIfTrue="1" operator="greaterThan">
      <formula>1</formula>
    </cfRule>
  </conditionalFormatting>
  <conditionalFormatting sqref="V237:V1048576">
    <cfRule type="cellIs" dxfId="9" priority="4" stopIfTrue="1" operator="greaterThan">
      <formula>1</formula>
    </cfRule>
  </conditionalFormatting>
  <conditionalFormatting sqref="U237:U1048576">
    <cfRule type="cellIs" dxfId="8" priority="5" stopIfTrue="1" operator="greaterThan">
      <formula>0</formula>
    </cfRule>
  </conditionalFormatting>
  <conditionalFormatting sqref="Q237:Q1048576">
    <cfRule type="cellIs" dxfId="7" priority="6" stopIfTrue="1" operator="lessThan">
      <formula>0</formula>
    </cfRule>
  </conditionalFormatting>
  <conditionalFormatting sqref="V5:V236">
    <cfRule type="cellIs" dxfId="6" priority="1" stopIfTrue="1" operator="greaterThan">
      <formula>1</formula>
    </cfRule>
  </conditionalFormatting>
  <conditionalFormatting sqref="U5:U236">
    <cfRule type="cellIs" dxfId="5" priority="2" stopIfTrue="1" operator="greaterThan">
      <formula>0</formula>
    </cfRule>
  </conditionalFormatting>
  <conditionalFormatting sqref="Q5:Q236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7" customWidth="1"/>
    <col min="2" max="2" width="7.77734375" style="222" customWidth="1"/>
    <col min="3" max="3" width="7.21875" style="257" hidden="1" customWidth="1"/>
    <col min="4" max="4" width="7.77734375" style="222" customWidth="1"/>
    <col min="5" max="5" width="7.2187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7.21875" style="257" hidden="1" customWidth="1"/>
    <col min="10" max="10" width="7.77734375" style="222" customWidth="1"/>
    <col min="11" max="11" width="7.21875" style="257" hidden="1" customWidth="1"/>
    <col min="12" max="12" width="7.77734375" style="222" customWidth="1"/>
    <col min="13" max="13" width="7.77734375" style="343" customWidth="1"/>
    <col min="14" max="16384" width="8.88671875" style="257"/>
  </cols>
  <sheetData>
    <row r="1" spans="1:13" ht="18.600000000000001" customHeight="1" thickBot="1" x14ac:dyDescent="0.4">
      <c r="A1" s="467" t="s">
        <v>159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1:13" ht="14.4" customHeight="1" thickBot="1" x14ac:dyDescent="0.35">
      <c r="A2" s="386" t="s">
        <v>321</v>
      </c>
      <c r="B2" s="359"/>
      <c r="C2" s="227"/>
      <c r="D2" s="359"/>
      <c r="E2" s="227"/>
      <c r="F2" s="359"/>
      <c r="G2" s="360"/>
      <c r="H2" s="359"/>
      <c r="I2" s="227"/>
      <c r="J2" s="359"/>
      <c r="K2" s="227"/>
      <c r="L2" s="359"/>
      <c r="M2" s="360"/>
    </row>
    <row r="3" spans="1:13" ht="14.4" customHeight="1" thickBot="1" x14ac:dyDescent="0.35">
      <c r="A3" s="353" t="s">
        <v>160</v>
      </c>
      <c r="B3" s="354">
        <f>SUBTOTAL(9,B6:B1048576)</f>
        <v>1010549</v>
      </c>
      <c r="C3" s="355">
        <f t="shared" ref="C3:L3" si="0">SUBTOTAL(9,C6:C1048576)</f>
        <v>10</v>
      </c>
      <c r="D3" s="355">
        <f t="shared" si="0"/>
        <v>714962</v>
      </c>
      <c r="E3" s="355">
        <f t="shared" si="0"/>
        <v>9.1499582312771981</v>
      </c>
      <c r="F3" s="355">
        <f t="shared" si="0"/>
        <v>953804</v>
      </c>
      <c r="G3" s="358">
        <f>IF(B3&lt;&gt;0,F3/B3,"")</f>
        <v>0.94384735425991217</v>
      </c>
      <c r="H3" s="354">
        <f t="shared" si="0"/>
        <v>51297.950000000012</v>
      </c>
      <c r="I3" s="355">
        <f t="shared" si="0"/>
        <v>2</v>
      </c>
      <c r="J3" s="355">
        <f t="shared" si="0"/>
        <v>46622.75</v>
      </c>
      <c r="K3" s="355">
        <f t="shared" si="0"/>
        <v>1.743477765218219</v>
      </c>
      <c r="L3" s="355">
        <f t="shared" si="0"/>
        <v>152331.41999999998</v>
      </c>
      <c r="M3" s="356">
        <f>IF(H3&lt;&gt;0,L3/H3,"")</f>
        <v>2.9695420577235532</v>
      </c>
    </row>
    <row r="4" spans="1:13" ht="14.4" customHeight="1" x14ac:dyDescent="0.3">
      <c r="A4" s="576" t="s">
        <v>118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</row>
    <row r="5" spans="1:13" s="341" customFormat="1" ht="14.4" customHeight="1" thickBot="1" x14ac:dyDescent="0.35">
      <c r="A5" s="846"/>
      <c r="B5" s="847">
        <v>2012</v>
      </c>
      <c r="C5" s="848"/>
      <c r="D5" s="848">
        <v>2013</v>
      </c>
      <c r="E5" s="848"/>
      <c r="F5" s="848">
        <v>2014</v>
      </c>
      <c r="G5" s="738" t="s">
        <v>2</v>
      </c>
      <c r="H5" s="847">
        <v>2012</v>
      </c>
      <c r="I5" s="848"/>
      <c r="J5" s="848">
        <v>2013</v>
      </c>
      <c r="K5" s="848"/>
      <c r="L5" s="848">
        <v>2014</v>
      </c>
      <c r="M5" s="738" t="s">
        <v>2</v>
      </c>
    </row>
    <row r="6" spans="1:13" ht="14.4" customHeight="1" x14ac:dyDescent="0.3">
      <c r="A6" s="660" t="s">
        <v>4302</v>
      </c>
      <c r="B6" s="739">
        <v>46</v>
      </c>
      <c r="C6" s="626">
        <v>1</v>
      </c>
      <c r="D6" s="739">
        <v>92</v>
      </c>
      <c r="E6" s="626">
        <v>2</v>
      </c>
      <c r="F6" s="739"/>
      <c r="G6" s="648"/>
      <c r="H6" s="739"/>
      <c r="I6" s="626"/>
      <c r="J6" s="739"/>
      <c r="K6" s="626"/>
      <c r="L6" s="739"/>
      <c r="M6" s="681"/>
    </row>
    <row r="7" spans="1:13" ht="14.4" customHeight="1" x14ac:dyDescent="0.3">
      <c r="A7" s="661" t="s">
        <v>4311</v>
      </c>
      <c r="B7" s="753">
        <v>1881</v>
      </c>
      <c r="C7" s="632">
        <v>1</v>
      </c>
      <c r="D7" s="753">
        <v>2221</v>
      </c>
      <c r="E7" s="632">
        <v>1.1807549175970229</v>
      </c>
      <c r="F7" s="753"/>
      <c r="G7" s="656"/>
      <c r="H7" s="753"/>
      <c r="I7" s="632"/>
      <c r="J7" s="753"/>
      <c r="K7" s="632"/>
      <c r="L7" s="753"/>
      <c r="M7" s="682"/>
    </row>
    <row r="8" spans="1:13" ht="14.4" customHeight="1" x14ac:dyDescent="0.3">
      <c r="A8" s="661" t="s">
        <v>4934</v>
      </c>
      <c r="B8" s="753">
        <v>5367</v>
      </c>
      <c r="C8" s="632">
        <v>1</v>
      </c>
      <c r="D8" s="753">
        <v>7024</v>
      </c>
      <c r="E8" s="632">
        <v>1.3087385876653623</v>
      </c>
      <c r="F8" s="753">
        <v>9368</v>
      </c>
      <c r="G8" s="656">
        <v>1.7454816471026644</v>
      </c>
      <c r="H8" s="753">
        <v>23114.22</v>
      </c>
      <c r="I8" s="632">
        <v>1</v>
      </c>
      <c r="J8" s="753">
        <v>11466.84</v>
      </c>
      <c r="K8" s="632">
        <v>0.49609461188826615</v>
      </c>
      <c r="L8" s="753">
        <v>14380.66</v>
      </c>
      <c r="M8" s="682">
        <v>0.62215640415294127</v>
      </c>
    </row>
    <row r="9" spans="1:13" ht="14.4" customHeight="1" x14ac:dyDescent="0.3">
      <c r="A9" s="661" t="s">
        <v>4319</v>
      </c>
      <c r="B9" s="753">
        <v>61142</v>
      </c>
      <c r="C9" s="632">
        <v>1</v>
      </c>
      <c r="D9" s="753">
        <v>38221</v>
      </c>
      <c r="E9" s="632">
        <v>0.62511857642864155</v>
      </c>
      <c r="F9" s="753">
        <v>114653</v>
      </c>
      <c r="G9" s="656">
        <v>1.8751921755912466</v>
      </c>
      <c r="H9" s="753"/>
      <c r="I9" s="632"/>
      <c r="J9" s="753"/>
      <c r="K9" s="632"/>
      <c r="L9" s="753"/>
      <c r="M9" s="682"/>
    </row>
    <row r="10" spans="1:13" ht="14.4" customHeight="1" x14ac:dyDescent="0.3">
      <c r="A10" s="661" t="s">
        <v>4935</v>
      </c>
      <c r="B10" s="753">
        <v>442586</v>
      </c>
      <c r="C10" s="632">
        <v>1</v>
      </c>
      <c r="D10" s="753">
        <v>248692</v>
      </c>
      <c r="E10" s="632">
        <v>0.56190661250016949</v>
      </c>
      <c r="F10" s="753">
        <v>315883</v>
      </c>
      <c r="G10" s="656">
        <v>0.71372117509365407</v>
      </c>
      <c r="H10" s="753"/>
      <c r="I10" s="632"/>
      <c r="J10" s="753"/>
      <c r="K10" s="632"/>
      <c r="L10" s="753"/>
      <c r="M10" s="682"/>
    </row>
    <row r="11" spans="1:13" ht="14.4" customHeight="1" x14ac:dyDescent="0.3">
      <c r="A11" s="661" t="s">
        <v>4936</v>
      </c>
      <c r="B11" s="753">
        <v>188469</v>
      </c>
      <c r="C11" s="632">
        <v>1</v>
      </c>
      <c r="D11" s="753">
        <v>195735</v>
      </c>
      <c r="E11" s="632">
        <v>1.0385527593397323</v>
      </c>
      <c r="F11" s="753">
        <v>145621</v>
      </c>
      <c r="G11" s="656">
        <v>0.77265226642047236</v>
      </c>
      <c r="H11" s="753"/>
      <c r="I11" s="632"/>
      <c r="J11" s="753"/>
      <c r="K11" s="632"/>
      <c r="L11" s="753"/>
      <c r="M11" s="682"/>
    </row>
    <row r="12" spans="1:13" ht="14.4" customHeight="1" x14ac:dyDescent="0.3">
      <c r="A12" s="661" t="s">
        <v>4937</v>
      </c>
      <c r="B12" s="753">
        <v>4865</v>
      </c>
      <c r="C12" s="632">
        <v>1</v>
      </c>
      <c r="D12" s="753">
        <v>2360</v>
      </c>
      <c r="E12" s="632">
        <v>0.48509763617677287</v>
      </c>
      <c r="F12" s="753">
        <v>9486</v>
      </c>
      <c r="G12" s="656">
        <v>1.9498458376156218</v>
      </c>
      <c r="H12" s="753"/>
      <c r="I12" s="632"/>
      <c r="J12" s="753"/>
      <c r="K12" s="632"/>
      <c r="L12" s="753"/>
      <c r="M12" s="682"/>
    </row>
    <row r="13" spans="1:13" ht="14.4" customHeight="1" x14ac:dyDescent="0.3">
      <c r="A13" s="661" t="s">
        <v>4938</v>
      </c>
      <c r="B13" s="753"/>
      <c r="C13" s="632"/>
      <c r="D13" s="753"/>
      <c r="E13" s="632"/>
      <c r="F13" s="753">
        <v>28011</v>
      </c>
      <c r="G13" s="656"/>
      <c r="H13" s="753"/>
      <c r="I13" s="632"/>
      <c r="J13" s="753"/>
      <c r="K13" s="632"/>
      <c r="L13" s="753"/>
      <c r="M13" s="682"/>
    </row>
    <row r="14" spans="1:13" ht="14.4" customHeight="1" x14ac:dyDescent="0.3">
      <c r="A14" s="661" t="s">
        <v>4939</v>
      </c>
      <c r="B14" s="753">
        <v>31950</v>
      </c>
      <c r="C14" s="632">
        <v>1</v>
      </c>
      <c r="D14" s="753">
        <v>21172</v>
      </c>
      <c r="E14" s="632">
        <v>0.662660406885759</v>
      </c>
      <c r="F14" s="753">
        <v>51042</v>
      </c>
      <c r="G14" s="656">
        <v>1.5975586854460093</v>
      </c>
      <c r="H14" s="753"/>
      <c r="I14" s="632"/>
      <c r="J14" s="753"/>
      <c r="K14" s="632"/>
      <c r="L14" s="753"/>
      <c r="M14" s="682"/>
    </row>
    <row r="15" spans="1:13" ht="14.4" customHeight="1" x14ac:dyDescent="0.3">
      <c r="A15" s="661" t="s">
        <v>4940</v>
      </c>
      <c r="B15" s="753">
        <v>8533</v>
      </c>
      <c r="C15" s="632">
        <v>1</v>
      </c>
      <c r="D15" s="753">
        <v>4730</v>
      </c>
      <c r="E15" s="632">
        <v>0.55431852806750259</v>
      </c>
      <c r="F15" s="753">
        <v>18003</v>
      </c>
      <c r="G15" s="656">
        <v>2.1098089769131607</v>
      </c>
      <c r="H15" s="753"/>
      <c r="I15" s="632"/>
      <c r="J15" s="753"/>
      <c r="K15" s="632"/>
      <c r="L15" s="753"/>
      <c r="M15" s="682"/>
    </row>
    <row r="16" spans="1:13" ht="14.4" customHeight="1" thickBot="1" x14ac:dyDescent="0.35">
      <c r="A16" s="741" t="s">
        <v>4941</v>
      </c>
      <c r="B16" s="740">
        <v>265710</v>
      </c>
      <c r="C16" s="638">
        <v>1</v>
      </c>
      <c r="D16" s="740">
        <v>194715</v>
      </c>
      <c r="E16" s="638">
        <v>0.73281020661623575</v>
      </c>
      <c r="F16" s="740">
        <v>261737</v>
      </c>
      <c r="G16" s="649">
        <v>0.98504760829475746</v>
      </c>
      <c r="H16" s="740">
        <v>28183.730000000007</v>
      </c>
      <c r="I16" s="638">
        <v>1</v>
      </c>
      <c r="J16" s="740">
        <v>35155.910000000003</v>
      </c>
      <c r="K16" s="638">
        <v>1.2473831533299529</v>
      </c>
      <c r="L16" s="740">
        <v>137950.75999999998</v>
      </c>
      <c r="M16" s="683">
        <v>4.8946949179544346</v>
      </c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97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7" bestFit="1" customWidth="1"/>
    <col min="2" max="2" width="8.6640625" style="257" bestFit="1" customWidth="1"/>
    <col min="3" max="3" width="2.109375" style="257" bestFit="1" customWidth="1"/>
    <col min="4" max="4" width="8" style="257" bestFit="1" customWidth="1"/>
    <col min="5" max="5" width="52.88671875" style="257" bestFit="1" customWidth="1"/>
    <col min="6" max="7" width="11.109375" style="340" customWidth="1"/>
    <col min="8" max="9" width="9.33203125" style="340" hidden="1" customWidth="1"/>
    <col min="10" max="11" width="11.109375" style="340" customWidth="1"/>
    <col min="12" max="13" width="9.33203125" style="340" hidden="1" customWidth="1"/>
    <col min="14" max="15" width="11.109375" style="340" customWidth="1"/>
    <col min="16" max="16" width="11.109375" style="343" customWidth="1"/>
    <col min="17" max="17" width="11.109375" style="340" customWidth="1"/>
    <col min="18" max="16384" width="8.88671875" style="257"/>
  </cols>
  <sheetData>
    <row r="1" spans="1:17" ht="18.600000000000001" customHeight="1" thickBot="1" x14ac:dyDescent="0.4">
      <c r="A1" s="467" t="s">
        <v>5505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ht="14.4" customHeight="1" thickBot="1" x14ac:dyDescent="0.35">
      <c r="A2" s="386" t="s">
        <v>321</v>
      </c>
      <c r="B2" s="227"/>
      <c r="C2" s="227"/>
      <c r="D2" s="227"/>
      <c r="E2" s="227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0"/>
      <c r="Q2" s="363"/>
    </row>
    <row r="3" spans="1:17" ht="14.4" customHeight="1" thickBot="1" x14ac:dyDescent="0.35">
      <c r="E3" s="112" t="s">
        <v>160</v>
      </c>
      <c r="F3" s="214">
        <f t="shared" ref="F3:O3" si="0">SUBTOTAL(9,F6:F1048576)</f>
        <v>6658.53</v>
      </c>
      <c r="G3" s="218">
        <f t="shared" si="0"/>
        <v>1061846.95</v>
      </c>
      <c r="H3" s="219"/>
      <c r="I3" s="219"/>
      <c r="J3" s="214">
        <f t="shared" si="0"/>
        <v>6115.4199999999992</v>
      </c>
      <c r="K3" s="218">
        <f t="shared" si="0"/>
        <v>761584.74999999977</v>
      </c>
      <c r="L3" s="219"/>
      <c r="M3" s="219"/>
      <c r="N3" s="214">
        <f t="shared" si="0"/>
        <v>5832.2100000000009</v>
      </c>
      <c r="O3" s="218">
        <f t="shared" si="0"/>
        <v>1106135.42</v>
      </c>
      <c r="P3" s="181">
        <f>IF(G3=0,"",O3/G3)</f>
        <v>1.0417089016453831</v>
      </c>
      <c r="Q3" s="216">
        <f>IF(N3=0,"",O3/N3)</f>
        <v>189.65973790381344</v>
      </c>
    </row>
    <row r="4" spans="1:17" ht="14.4" customHeight="1" x14ac:dyDescent="0.3">
      <c r="A4" s="532" t="s">
        <v>74</v>
      </c>
      <c r="B4" s="531" t="s">
        <v>119</v>
      </c>
      <c r="C4" s="532" t="s">
        <v>120</v>
      </c>
      <c r="D4" s="533" t="s">
        <v>90</v>
      </c>
      <c r="E4" s="534" t="s">
        <v>11</v>
      </c>
      <c r="F4" s="538">
        <v>2012</v>
      </c>
      <c r="G4" s="539"/>
      <c r="H4" s="217"/>
      <c r="I4" s="217"/>
      <c r="J4" s="538">
        <v>2013</v>
      </c>
      <c r="K4" s="539"/>
      <c r="L4" s="217"/>
      <c r="M4" s="217"/>
      <c r="N4" s="538">
        <v>2014</v>
      </c>
      <c r="O4" s="539"/>
      <c r="P4" s="540" t="s">
        <v>2</v>
      </c>
      <c r="Q4" s="530" t="s">
        <v>122</v>
      </c>
    </row>
    <row r="5" spans="1:17" ht="14.4" customHeight="1" thickBot="1" x14ac:dyDescent="0.35">
      <c r="A5" s="745"/>
      <c r="B5" s="744"/>
      <c r="C5" s="745"/>
      <c r="D5" s="746"/>
      <c r="E5" s="747"/>
      <c r="F5" s="754" t="s">
        <v>91</v>
      </c>
      <c r="G5" s="755" t="s">
        <v>14</v>
      </c>
      <c r="H5" s="756"/>
      <c r="I5" s="756"/>
      <c r="J5" s="754" t="s">
        <v>91</v>
      </c>
      <c r="K5" s="755" t="s">
        <v>14</v>
      </c>
      <c r="L5" s="756"/>
      <c r="M5" s="756"/>
      <c r="N5" s="754" t="s">
        <v>91</v>
      </c>
      <c r="O5" s="755" t="s">
        <v>14</v>
      </c>
      <c r="P5" s="757"/>
      <c r="Q5" s="752"/>
    </row>
    <row r="6" spans="1:17" ht="14.4" customHeight="1" x14ac:dyDescent="0.3">
      <c r="A6" s="625" t="s">
        <v>4324</v>
      </c>
      <c r="B6" s="626" t="s">
        <v>239</v>
      </c>
      <c r="C6" s="626" t="s">
        <v>4261</v>
      </c>
      <c r="D6" s="626" t="s">
        <v>4942</v>
      </c>
      <c r="E6" s="626" t="s">
        <v>4943</v>
      </c>
      <c r="F6" s="629">
        <v>1</v>
      </c>
      <c r="G6" s="629">
        <v>46</v>
      </c>
      <c r="H6" s="629">
        <v>1</v>
      </c>
      <c r="I6" s="629">
        <v>46</v>
      </c>
      <c r="J6" s="629">
        <v>2</v>
      </c>
      <c r="K6" s="629">
        <v>92</v>
      </c>
      <c r="L6" s="629">
        <v>2</v>
      </c>
      <c r="M6" s="629">
        <v>46</v>
      </c>
      <c r="N6" s="629"/>
      <c r="O6" s="629"/>
      <c r="P6" s="648"/>
      <c r="Q6" s="630"/>
    </row>
    <row r="7" spans="1:17" ht="14.4" customHeight="1" x14ac:dyDescent="0.3">
      <c r="A7" s="631" t="s">
        <v>4336</v>
      </c>
      <c r="B7" s="632" t="s">
        <v>4944</v>
      </c>
      <c r="C7" s="632" t="s">
        <v>4261</v>
      </c>
      <c r="D7" s="632" t="s">
        <v>4945</v>
      </c>
      <c r="E7" s="632" t="s">
        <v>4946</v>
      </c>
      <c r="F7" s="635">
        <v>1</v>
      </c>
      <c r="G7" s="635">
        <v>126</v>
      </c>
      <c r="H7" s="635">
        <v>1</v>
      </c>
      <c r="I7" s="635">
        <v>126</v>
      </c>
      <c r="J7" s="635">
        <v>1</v>
      </c>
      <c r="K7" s="635">
        <v>127</v>
      </c>
      <c r="L7" s="635">
        <v>1.0079365079365079</v>
      </c>
      <c r="M7" s="635">
        <v>127</v>
      </c>
      <c r="N7" s="635"/>
      <c r="O7" s="635"/>
      <c r="P7" s="656"/>
      <c r="Q7" s="636"/>
    </row>
    <row r="8" spans="1:17" ht="14.4" customHeight="1" x14ac:dyDescent="0.3">
      <c r="A8" s="631" t="s">
        <v>4336</v>
      </c>
      <c r="B8" s="632" t="s">
        <v>4944</v>
      </c>
      <c r="C8" s="632" t="s">
        <v>4261</v>
      </c>
      <c r="D8" s="632" t="s">
        <v>4947</v>
      </c>
      <c r="E8" s="632" t="s">
        <v>4948</v>
      </c>
      <c r="F8" s="635">
        <v>1</v>
      </c>
      <c r="G8" s="635">
        <v>660</v>
      </c>
      <c r="H8" s="635">
        <v>1</v>
      </c>
      <c r="I8" s="635">
        <v>660</v>
      </c>
      <c r="J8" s="635">
        <v>1</v>
      </c>
      <c r="K8" s="635">
        <v>664</v>
      </c>
      <c r="L8" s="635">
        <v>1.0060606060606061</v>
      </c>
      <c r="M8" s="635">
        <v>664</v>
      </c>
      <c r="N8" s="635"/>
      <c r="O8" s="635"/>
      <c r="P8" s="656"/>
      <c r="Q8" s="636"/>
    </row>
    <row r="9" spans="1:17" ht="14.4" customHeight="1" x14ac:dyDescent="0.3">
      <c r="A9" s="631" t="s">
        <v>4336</v>
      </c>
      <c r="B9" s="632" t="s">
        <v>4944</v>
      </c>
      <c r="C9" s="632" t="s">
        <v>4261</v>
      </c>
      <c r="D9" s="632" t="s">
        <v>4949</v>
      </c>
      <c r="E9" s="632" t="s">
        <v>4950</v>
      </c>
      <c r="F9" s="635"/>
      <c r="G9" s="635"/>
      <c r="H9" s="635"/>
      <c r="I9" s="635"/>
      <c r="J9" s="635">
        <v>1</v>
      </c>
      <c r="K9" s="635">
        <v>326</v>
      </c>
      <c r="L9" s="635"/>
      <c r="M9" s="635">
        <v>326</v>
      </c>
      <c r="N9" s="635"/>
      <c r="O9" s="635"/>
      <c r="P9" s="656"/>
      <c r="Q9" s="636"/>
    </row>
    <row r="10" spans="1:17" ht="14.4" customHeight="1" x14ac:dyDescent="0.3">
      <c r="A10" s="631" t="s">
        <v>4336</v>
      </c>
      <c r="B10" s="632" t="s">
        <v>4944</v>
      </c>
      <c r="C10" s="632" t="s">
        <v>4261</v>
      </c>
      <c r="D10" s="632" t="s">
        <v>4951</v>
      </c>
      <c r="E10" s="632" t="s">
        <v>4952</v>
      </c>
      <c r="F10" s="635">
        <v>1</v>
      </c>
      <c r="G10" s="635">
        <v>454</v>
      </c>
      <c r="H10" s="635">
        <v>1</v>
      </c>
      <c r="I10" s="635">
        <v>454</v>
      </c>
      <c r="J10" s="635">
        <v>1</v>
      </c>
      <c r="K10" s="635">
        <v>457</v>
      </c>
      <c r="L10" s="635">
        <v>1.0066079295154184</v>
      </c>
      <c r="M10" s="635">
        <v>457</v>
      </c>
      <c r="N10" s="635"/>
      <c r="O10" s="635"/>
      <c r="P10" s="656"/>
      <c r="Q10" s="636"/>
    </row>
    <row r="11" spans="1:17" ht="14.4" customHeight="1" x14ac:dyDescent="0.3">
      <c r="A11" s="631" t="s">
        <v>4336</v>
      </c>
      <c r="B11" s="632" t="s">
        <v>4944</v>
      </c>
      <c r="C11" s="632" t="s">
        <v>4261</v>
      </c>
      <c r="D11" s="632" t="s">
        <v>4953</v>
      </c>
      <c r="E11" s="632" t="s">
        <v>4954</v>
      </c>
      <c r="F11" s="635">
        <v>4</v>
      </c>
      <c r="G11" s="635">
        <v>312</v>
      </c>
      <c r="H11" s="635">
        <v>1</v>
      </c>
      <c r="I11" s="635">
        <v>78</v>
      </c>
      <c r="J11" s="635">
        <v>4</v>
      </c>
      <c r="K11" s="635">
        <v>316</v>
      </c>
      <c r="L11" s="635">
        <v>1.0128205128205128</v>
      </c>
      <c r="M11" s="635">
        <v>79</v>
      </c>
      <c r="N11" s="635"/>
      <c r="O11" s="635"/>
      <c r="P11" s="656"/>
      <c r="Q11" s="636"/>
    </row>
    <row r="12" spans="1:17" ht="14.4" customHeight="1" x14ac:dyDescent="0.3">
      <c r="A12" s="631" t="s">
        <v>4336</v>
      </c>
      <c r="B12" s="632" t="s">
        <v>4944</v>
      </c>
      <c r="C12" s="632" t="s">
        <v>4261</v>
      </c>
      <c r="D12" s="632" t="s">
        <v>4955</v>
      </c>
      <c r="E12" s="632" t="s">
        <v>4956</v>
      </c>
      <c r="F12" s="635">
        <v>1</v>
      </c>
      <c r="G12" s="635">
        <v>163</v>
      </c>
      <c r="H12" s="635">
        <v>1</v>
      </c>
      <c r="I12" s="635">
        <v>163</v>
      </c>
      <c r="J12" s="635">
        <v>1</v>
      </c>
      <c r="K12" s="635">
        <v>164</v>
      </c>
      <c r="L12" s="635">
        <v>1.0061349693251533</v>
      </c>
      <c r="M12" s="635">
        <v>164</v>
      </c>
      <c r="N12" s="635"/>
      <c r="O12" s="635"/>
      <c r="P12" s="656"/>
      <c r="Q12" s="636"/>
    </row>
    <row r="13" spans="1:17" ht="14.4" customHeight="1" x14ac:dyDescent="0.3">
      <c r="A13" s="631" t="s">
        <v>4336</v>
      </c>
      <c r="B13" s="632" t="s">
        <v>4944</v>
      </c>
      <c r="C13" s="632" t="s">
        <v>4261</v>
      </c>
      <c r="D13" s="632" t="s">
        <v>4957</v>
      </c>
      <c r="E13" s="632" t="s">
        <v>4958</v>
      </c>
      <c r="F13" s="635">
        <v>1</v>
      </c>
      <c r="G13" s="635">
        <v>166</v>
      </c>
      <c r="H13" s="635">
        <v>1</v>
      </c>
      <c r="I13" s="635">
        <v>166</v>
      </c>
      <c r="J13" s="635">
        <v>1</v>
      </c>
      <c r="K13" s="635">
        <v>167</v>
      </c>
      <c r="L13" s="635">
        <v>1.0060240963855422</v>
      </c>
      <c r="M13" s="635">
        <v>167</v>
      </c>
      <c r="N13" s="635"/>
      <c r="O13" s="635"/>
      <c r="P13" s="656"/>
      <c r="Q13" s="636"/>
    </row>
    <row r="14" spans="1:17" ht="14.4" customHeight="1" x14ac:dyDescent="0.3">
      <c r="A14" s="631" t="s">
        <v>4959</v>
      </c>
      <c r="B14" s="632" t="s">
        <v>4960</v>
      </c>
      <c r="C14" s="632" t="s">
        <v>4405</v>
      </c>
      <c r="D14" s="632" t="s">
        <v>4961</v>
      </c>
      <c r="E14" s="632" t="s">
        <v>4251</v>
      </c>
      <c r="F14" s="635"/>
      <c r="G14" s="635"/>
      <c r="H14" s="635"/>
      <c r="I14" s="635"/>
      <c r="J14" s="635">
        <v>100</v>
      </c>
      <c r="K14" s="635">
        <v>190</v>
      </c>
      <c r="L14" s="635"/>
      <c r="M14" s="635">
        <v>1.9</v>
      </c>
      <c r="N14" s="635"/>
      <c r="O14" s="635"/>
      <c r="P14" s="656"/>
      <c r="Q14" s="636"/>
    </row>
    <row r="15" spans="1:17" ht="14.4" customHeight="1" x14ac:dyDescent="0.3">
      <c r="A15" s="631" t="s">
        <v>4959</v>
      </c>
      <c r="B15" s="632" t="s">
        <v>4960</v>
      </c>
      <c r="C15" s="632" t="s">
        <v>4405</v>
      </c>
      <c r="D15" s="632" t="s">
        <v>4962</v>
      </c>
      <c r="E15" s="632" t="s">
        <v>4251</v>
      </c>
      <c r="F15" s="635"/>
      <c r="G15" s="635"/>
      <c r="H15" s="635"/>
      <c r="I15" s="635"/>
      <c r="J15" s="635">
        <v>150</v>
      </c>
      <c r="K15" s="635">
        <v>699</v>
      </c>
      <c r="L15" s="635"/>
      <c r="M15" s="635">
        <v>4.66</v>
      </c>
      <c r="N15" s="635">
        <v>600</v>
      </c>
      <c r="O15" s="635">
        <v>3060</v>
      </c>
      <c r="P15" s="656"/>
      <c r="Q15" s="636">
        <v>5.0999999999999996</v>
      </c>
    </row>
    <row r="16" spans="1:17" ht="14.4" customHeight="1" x14ac:dyDescent="0.3">
      <c r="A16" s="631" t="s">
        <v>4959</v>
      </c>
      <c r="B16" s="632" t="s">
        <v>4960</v>
      </c>
      <c r="C16" s="632" t="s">
        <v>4405</v>
      </c>
      <c r="D16" s="632" t="s">
        <v>4963</v>
      </c>
      <c r="E16" s="632" t="s">
        <v>4251</v>
      </c>
      <c r="F16" s="635"/>
      <c r="G16" s="635"/>
      <c r="H16" s="635"/>
      <c r="I16" s="635"/>
      <c r="J16" s="635">
        <v>1500</v>
      </c>
      <c r="K16" s="635">
        <v>8316</v>
      </c>
      <c r="L16" s="635"/>
      <c r="M16" s="635">
        <v>5.5439999999999996</v>
      </c>
      <c r="N16" s="635"/>
      <c r="O16" s="635"/>
      <c r="P16" s="656"/>
      <c r="Q16" s="636"/>
    </row>
    <row r="17" spans="1:17" ht="14.4" customHeight="1" x14ac:dyDescent="0.3">
      <c r="A17" s="631" t="s">
        <v>4959</v>
      </c>
      <c r="B17" s="632" t="s">
        <v>4960</v>
      </c>
      <c r="C17" s="632" t="s">
        <v>4405</v>
      </c>
      <c r="D17" s="632" t="s">
        <v>4964</v>
      </c>
      <c r="E17" s="632" t="s">
        <v>4251</v>
      </c>
      <c r="F17" s="635">
        <v>150</v>
      </c>
      <c r="G17" s="635">
        <v>1084.5</v>
      </c>
      <c r="H17" s="635">
        <v>1</v>
      </c>
      <c r="I17" s="635">
        <v>7.23</v>
      </c>
      <c r="J17" s="635"/>
      <c r="K17" s="635"/>
      <c r="L17" s="635"/>
      <c r="M17" s="635"/>
      <c r="N17" s="635"/>
      <c r="O17" s="635"/>
      <c r="P17" s="656"/>
      <c r="Q17" s="636"/>
    </row>
    <row r="18" spans="1:17" ht="14.4" customHeight="1" x14ac:dyDescent="0.3">
      <c r="A18" s="631" t="s">
        <v>4959</v>
      </c>
      <c r="B18" s="632" t="s">
        <v>4960</v>
      </c>
      <c r="C18" s="632" t="s">
        <v>4405</v>
      </c>
      <c r="D18" s="632" t="s">
        <v>4965</v>
      </c>
      <c r="E18" s="632" t="s">
        <v>4251</v>
      </c>
      <c r="F18" s="635">
        <v>580</v>
      </c>
      <c r="G18" s="635">
        <v>9239.4</v>
      </c>
      <c r="H18" s="635">
        <v>1</v>
      </c>
      <c r="I18" s="635">
        <v>15.93</v>
      </c>
      <c r="J18" s="635"/>
      <c r="K18" s="635"/>
      <c r="L18" s="635"/>
      <c r="M18" s="635"/>
      <c r="N18" s="635"/>
      <c r="O18" s="635"/>
      <c r="P18" s="656"/>
      <c r="Q18" s="636"/>
    </row>
    <row r="19" spans="1:17" ht="14.4" customHeight="1" x14ac:dyDescent="0.3">
      <c r="A19" s="631" t="s">
        <v>4959</v>
      </c>
      <c r="B19" s="632" t="s">
        <v>4960</v>
      </c>
      <c r="C19" s="632" t="s">
        <v>4405</v>
      </c>
      <c r="D19" s="632" t="s">
        <v>4966</v>
      </c>
      <c r="E19" s="632" t="s">
        <v>4251</v>
      </c>
      <c r="F19" s="635"/>
      <c r="G19" s="635"/>
      <c r="H19" s="635"/>
      <c r="I19" s="635"/>
      <c r="J19" s="635">
        <v>1</v>
      </c>
      <c r="K19" s="635">
        <v>2261.84</v>
      </c>
      <c r="L19" s="635"/>
      <c r="M19" s="635">
        <v>2261.84</v>
      </c>
      <c r="N19" s="635">
        <v>4</v>
      </c>
      <c r="O19" s="635">
        <v>8777.86</v>
      </c>
      <c r="P19" s="656"/>
      <c r="Q19" s="636">
        <v>2194.4650000000001</v>
      </c>
    </row>
    <row r="20" spans="1:17" ht="14.4" customHeight="1" x14ac:dyDescent="0.3">
      <c r="A20" s="631" t="s">
        <v>4959</v>
      </c>
      <c r="B20" s="632" t="s">
        <v>4960</v>
      </c>
      <c r="C20" s="632" t="s">
        <v>4405</v>
      </c>
      <c r="D20" s="632" t="s">
        <v>4967</v>
      </c>
      <c r="E20" s="632" t="s">
        <v>4251</v>
      </c>
      <c r="F20" s="635"/>
      <c r="G20" s="635"/>
      <c r="H20" s="635"/>
      <c r="I20" s="635"/>
      <c r="J20" s="635"/>
      <c r="K20" s="635"/>
      <c r="L20" s="635"/>
      <c r="M20" s="635"/>
      <c r="N20" s="635">
        <v>780</v>
      </c>
      <c r="O20" s="635">
        <v>2542.8000000000002</v>
      </c>
      <c r="P20" s="656"/>
      <c r="Q20" s="636">
        <v>3.2600000000000002</v>
      </c>
    </row>
    <row r="21" spans="1:17" ht="14.4" customHeight="1" x14ac:dyDescent="0.3">
      <c r="A21" s="631" t="s">
        <v>4959</v>
      </c>
      <c r="B21" s="632" t="s">
        <v>4960</v>
      </c>
      <c r="C21" s="632" t="s">
        <v>4405</v>
      </c>
      <c r="D21" s="632" t="s">
        <v>4968</v>
      </c>
      <c r="E21" s="632" t="s">
        <v>4251</v>
      </c>
      <c r="F21" s="635">
        <v>411</v>
      </c>
      <c r="G21" s="635">
        <v>12790.32</v>
      </c>
      <c r="H21" s="635">
        <v>1</v>
      </c>
      <c r="I21" s="635">
        <v>31.12</v>
      </c>
      <c r="J21" s="635"/>
      <c r="K21" s="635"/>
      <c r="L21" s="635"/>
      <c r="M21" s="635"/>
      <c r="N21" s="635"/>
      <c r="O21" s="635"/>
      <c r="P21" s="656"/>
      <c r="Q21" s="636"/>
    </row>
    <row r="22" spans="1:17" ht="14.4" customHeight="1" x14ac:dyDescent="0.3">
      <c r="A22" s="631" t="s">
        <v>4959</v>
      </c>
      <c r="B22" s="632" t="s">
        <v>4960</v>
      </c>
      <c r="C22" s="632" t="s">
        <v>4261</v>
      </c>
      <c r="D22" s="632" t="s">
        <v>4969</v>
      </c>
      <c r="E22" s="632" t="s">
        <v>4970</v>
      </c>
      <c r="F22" s="635"/>
      <c r="G22" s="635"/>
      <c r="H22" s="635"/>
      <c r="I22" s="635"/>
      <c r="J22" s="635">
        <v>1</v>
      </c>
      <c r="K22" s="635">
        <v>1965</v>
      </c>
      <c r="L22" s="635"/>
      <c r="M22" s="635">
        <v>1965</v>
      </c>
      <c r="N22" s="635"/>
      <c r="O22" s="635"/>
      <c r="P22" s="656"/>
      <c r="Q22" s="636"/>
    </row>
    <row r="23" spans="1:17" ht="14.4" customHeight="1" x14ac:dyDescent="0.3">
      <c r="A23" s="631" t="s">
        <v>4959</v>
      </c>
      <c r="B23" s="632" t="s">
        <v>4960</v>
      </c>
      <c r="C23" s="632" t="s">
        <v>4261</v>
      </c>
      <c r="D23" s="632" t="s">
        <v>4971</v>
      </c>
      <c r="E23" s="632" t="s">
        <v>4972</v>
      </c>
      <c r="F23" s="635">
        <v>1</v>
      </c>
      <c r="G23" s="635">
        <v>1380</v>
      </c>
      <c r="H23" s="635">
        <v>1</v>
      </c>
      <c r="I23" s="635">
        <v>1380</v>
      </c>
      <c r="J23" s="635"/>
      <c r="K23" s="635"/>
      <c r="L23" s="635"/>
      <c r="M23" s="635"/>
      <c r="N23" s="635"/>
      <c r="O23" s="635"/>
      <c r="P23" s="656"/>
      <c r="Q23" s="636"/>
    </row>
    <row r="24" spans="1:17" ht="14.4" customHeight="1" x14ac:dyDescent="0.3">
      <c r="A24" s="631" t="s">
        <v>4959</v>
      </c>
      <c r="B24" s="632" t="s">
        <v>4960</v>
      </c>
      <c r="C24" s="632" t="s">
        <v>4261</v>
      </c>
      <c r="D24" s="632" t="s">
        <v>4973</v>
      </c>
      <c r="E24" s="632" t="s">
        <v>4974</v>
      </c>
      <c r="F24" s="635"/>
      <c r="G24" s="635"/>
      <c r="H24" s="635"/>
      <c r="I24" s="635"/>
      <c r="J24" s="635">
        <v>1</v>
      </c>
      <c r="K24" s="635">
        <v>654</v>
      </c>
      <c r="L24" s="635"/>
      <c r="M24" s="635">
        <v>654</v>
      </c>
      <c r="N24" s="635">
        <v>4</v>
      </c>
      <c r="O24" s="635">
        <v>2622</v>
      </c>
      <c r="P24" s="656"/>
      <c r="Q24" s="636">
        <v>655.5</v>
      </c>
    </row>
    <row r="25" spans="1:17" ht="14.4" customHeight="1" x14ac:dyDescent="0.3">
      <c r="A25" s="631" t="s">
        <v>4959</v>
      </c>
      <c r="B25" s="632" t="s">
        <v>4960</v>
      </c>
      <c r="C25" s="632" t="s">
        <v>4261</v>
      </c>
      <c r="D25" s="632" t="s">
        <v>4975</v>
      </c>
      <c r="E25" s="632" t="s">
        <v>4976</v>
      </c>
      <c r="F25" s="635">
        <v>1</v>
      </c>
      <c r="G25" s="635">
        <v>1751</v>
      </c>
      <c r="H25" s="635">
        <v>1</v>
      </c>
      <c r="I25" s="635">
        <v>1751</v>
      </c>
      <c r="J25" s="635">
        <v>2</v>
      </c>
      <c r="K25" s="635">
        <v>3508</v>
      </c>
      <c r="L25" s="635">
        <v>2.0034266133637919</v>
      </c>
      <c r="M25" s="635">
        <v>1754</v>
      </c>
      <c r="N25" s="635">
        <v>2</v>
      </c>
      <c r="O25" s="635">
        <v>3508</v>
      </c>
      <c r="P25" s="656">
        <v>2.0034266133637919</v>
      </c>
      <c r="Q25" s="636">
        <v>1754</v>
      </c>
    </row>
    <row r="26" spans="1:17" ht="14.4" customHeight="1" x14ac:dyDescent="0.3">
      <c r="A26" s="631" t="s">
        <v>4959</v>
      </c>
      <c r="B26" s="632" t="s">
        <v>4960</v>
      </c>
      <c r="C26" s="632" t="s">
        <v>4261</v>
      </c>
      <c r="D26" s="632" t="s">
        <v>4977</v>
      </c>
      <c r="E26" s="632" t="s">
        <v>4978</v>
      </c>
      <c r="F26" s="635"/>
      <c r="G26" s="635"/>
      <c r="H26" s="635"/>
      <c r="I26" s="635"/>
      <c r="J26" s="635">
        <v>1</v>
      </c>
      <c r="K26" s="635">
        <v>410</v>
      </c>
      <c r="L26" s="635"/>
      <c r="M26" s="635">
        <v>410</v>
      </c>
      <c r="N26" s="635"/>
      <c r="O26" s="635"/>
      <c r="P26" s="656"/>
      <c r="Q26" s="636"/>
    </row>
    <row r="27" spans="1:17" ht="14.4" customHeight="1" x14ac:dyDescent="0.3">
      <c r="A27" s="631" t="s">
        <v>4959</v>
      </c>
      <c r="B27" s="632" t="s">
        <v>4960</v>
      </c>
      <c r="C27" s="632" t="s">
        <v>4261</v>
      </c>
      <c r="D27" s="632" t="s">
        <v>4979</v>
      </c>
      <c r="E27" s="632" t="s">
        <v>4980</v>
      </c>
      <c r="F27" s="635"/>
      <c r="G27" s="635"/>
      <c r="H27" s="635"/>
      <c r="I27" s="635"/>
      <c r="J27" s="635"/>
      <c r="K27" s="635"/>
      <c r="L27" s="635"/>
      <c r="M27" s="635"/>
      <c r="N27" s="635">
        <v>1</v>
      </c>
      <c r="O27" s="635">
        <v>1286</v>
      </c>
      <c r="P27" s="656"/>
      <c r="Q27" s="636">
        <v>1286</v>
      </c>
    </row>
    <row r="28" spans="1:17" ht="14.4" customHeight="1" x14ac:dyDescent="0.3">
      <c r="A28" s="631" t="s">
        <v>4959</v>
      </c>
      <c r="B28" s="632" t="s">
        <v>4960</v>
      </c>
      <c r="C28" s="632" t="s">
        <v>4261</v>
      </c>
      <c r="D28" s="632" t="s">
        <v>4981</v>
      </c>
      <c r="E28" s="632" t="s">
        <v>4982</v>
      </c>
      <c r="F28" s="635"/>
      <c r="G28" s="635"/>
      <c r="H28" s="635"/>
      <c r="I28" s="635"/>
      <c r="J28" s="635">
        <v>1</v>
      </c>
      <c r="K28" s="635">
        <v>487</v>
      </c>
      <c r="L28" s="635"/>
      <c r="M28" s="635">
        <v>487</v>
      </c>
      <c r="N28" s="635">
        <v>4</v>
      </c>
      <c r="O28" s="635">
        <v>1952</v>
      </c>
      <c r="P28" s="656"/>
      <c r="Q28" s="636">
        <v>488</v>
      </c>
    </row>
    <row r="29" spans="1:17" ht="14.4" customHeight="1" x14ac:dyDescent="0.3">
      <c r="A29" s="631" t="s">
        <v>4959</v>
      </c>
      <c r="B29" s="632" t="s">
        <v>4960</v>
      </c>
      <c r="C29" s="632" t="s">
        <v>4261</v>
      </c>
      <c r="D29" s="632" t="s">
        <v>4983</v>
      </c>
      <c r="E29" s="632" t="s">
        <v>4984</v>
      </c>
      <c r="F29" s="635">
        <v>1</v>
      </c>
      <c r="G29" s="635">
        <v>2236</v>
      </c>
      <c r="H29" s="635">
        <v>1</v>
      </c>
      <c r="I29" s="635">
        <v>2236</v>
      </c>
      <c r="J29" s="635"/>
      <c r="K29" s="635"/>
      <c r="L29" s="635"/>
      <c r="M29" s="635"/>
      <c r="N29" s="635"/>
      <c r="O29" s="635"/>
      <c r="P29" s="656"/>
      <c r="Q29" s="636"/>
    </row>
    <row r="30" spans="1:17" ht="14.4" customHeight="1" x14ac:dyDescent="0.3">
      <c r="A30" s="631" t="s">
        <v>4464</v>
      </c>
      <c r="B30" s="632" t="s">
        <v>4985</v>
      </c>
      <c r="C30" s="632" t="s">
        <v>4261</v>
      </c>
      <c r="D30" s="632" t="s">
        <v>4986</v>
      </c>
      <c r="E30" s="632" t="s">
        <v>4987</v>
      </c>
      <c r="F30" s="635">
        <v>3</v>
      </c>
      <c r="G30" s="635">
        <v>69</v>
      </c>
      <c r="H30" s="635">
        <v>1</v>
      </c>
      <c r="I30" s="635">
        <v>23</v>
      </c>
      <c r="J30" s="635"/>
      <c r="K30" s="635"/>
      <c r="L30" s="635"/>
      <c r="M30" s="635"/>
      <c r="N30" s="635"/>
      <c r="O30" s="635"/>
      <c r="P30" s="656"/>
      <c r="Q30" s="636"/>
    </row>
    <row r="31" spans="1:17" ht="14.4" customHeight="1" x14ac:dyDescent="0.3">
      <c r="A31" s="631" t="s">
        <v>4464</v>
      </c>
      <c r="B31" s="632" t="s">
        <v>4985</v>
      </c>
      <c r="C31" s="632" t="s">
        <v>4261</v>
      </c>
      <c r="D31" s="632" t="s">
        <v>4988</v>
      </c>
      <c r="E31" s="632" t="s">
        <v>4989</v>
      </c>
      <c r="F31" s="635">
        <v>1</v>
      </c>
      <c r="G31" s="635">
        <v>1236</v>
      </c>
      <c r="H31" s="635">
        <v>1</v>
      </c>
      <c r="I31" s="635">
        <v>1236</v>
      </c>
      <c r="J31" s="635"/>
      <c r="K31" s="635"/>
      <c r="L31" s="635"/>
      <c r="M31" s="635"/>
      <c r="N31" s="635"/>
      <c r="O31" s="635"/>
      <c r="P31" s="656"/>
      <c r="Q31" s="636"/>
    </row>
    <row r="32" spans="1:17" ht="14.4" customHeight="1" x14ac:dyDescent="0.3">
      <c r="A32" s="631" t="s">
        <v>4464</v>
      </c>
      <c r="B32" s="632" t="s">
        <v>4985</v>
      </c>
      <c r="C32" s="632" t="s">
        <v>4261</v>
      </c>
      <c r="D32" s="632" t="s">
        <v>4990</v>
      </c>
      <c r="E32" s="632" t="s">
        <v>4991</v>
      </c>
      <c r="F32" s="635"/>
      <c r="G32" s="635"/>
      <c r="H32" s="635"/>
      <c r="I32" s="635"/>
      <c r="J32" s="635"/>
      <c r="K32" s="635"/>
      <c r="L32" s="635"/>
      <c r="M32" s="635"/>
      <c r="N32" s="635">
        <v>7</v>
      </c>
      <c r="O32" s="635">
        <v>65359</v>
      </c>
      <c r="P32" s="656"/>
      <c r="Q32" s="636">
        <v>9337</v>
      </c>
    </row>
    <row r="33" spans="1:17" ht="14.4" customHeight="1" x14ac:dyDescent="0.3">
      <c r="A33" s="631" t="s">
        <v>4464</v>
      </c>
      <c r="B33" s="632" t="s">
        <v>4985</v>
      </c>
      <c r="C33" s="632" t="s">
        <v>4261</v>
      </c>
      <c r="D33" s="632" t="s">
        <v>4992</v>
      </c>
      <c r="E33" s="632" t="s">
        <v>4993</v>
      </c>
      <c r="F33" s="635">
        <v>3</v>
      </c>
      <c r="G33" s="635">
        <v>1266</v>
      </c>
      <c r="H33" s="635">
        <v>1</v>
      </c>
      <c r="I33" s="635">
        <v>422</v>
      </c>
      <c r="J33" s="635"/>
      <c r="K33" s="635"/>
      <c r="L33" s="635"/>
      <c r="M33" s="635"/>
      <c r="N33" s="635"/>
      <c r="O33" s="635"/>
      <c r="P33" s="656"/>
      <c r="Q33" s="636"/>
    </row>
    <row r="34" spans="1:17" ht="14.4" customHeight="1" x14ac:dyDescent="0.3">
      <c r="A34" s="631" t="s">
        <v>4464</v>
      </c>
      <c r="B34" s="632" t="s">
        <v>4985</v>
      </c>
      <c r="C34" s="632" t="s">
        <v>4261</v>
      </c>
      <c r="D34" s="632" t="s">
        <v>4994</v>
      </c>
      <c r="E34" s="632" t="s">
        <v>4995</v>
      </c>
      <c r="F34" s="635">
        <v>3</v>
      </c>
      <c r="G34" s="635">
        <v>3000</v>
      </c>
      <c r="H34" s="635">
        <v>1</v>
      </c>
      <c r="I34" s="635">
        <v>1000</v>
      </c>
      <c r="J34" s="635"/>
      <c r="K34" s="635"/>
      <c r="L34" s="635"/>
      <c r="M34" s="635"/>
      <c r="N34" s="635"/>
      <c r="O34" s="635"/>
      <c r="P34" s="656"/>
      <c r="Q34" s="636"/>
    </row>
    <row r="35" spans="1:17" ht="14.4" customHeight="1" x14ac:dyDescent="0.3">
      <c r="A35" s="631" t="s">
        <v>4464</v>
      </c>
      <c r="B35" s="632" t="s">
        <v>4996</v>
      </c>
      <c r="C35" s="632" t="s">
        <v>4261</v>
      </c>
      <c r="D35" s="632" t="s">
        <v>4997</v>
      </c>
      <c r="E35" s="632" t="s">
        <v>4998</v>
      </c>
      <c r="F35" s="635">
        <v>7</v>
      </c>
      <c r="G35" s="635">
        <v>2450</v>
      </c>
      <c r="H35" s="635">
        <v>1</v>
      </c>
      <c r="I35" s="635">
        <v>350</v>
      </c>
      <c r="J35" s="635">
        <v>6</v>
      </c>
      <c r="K35" s="635">
        <v>2100</v>
      </c>
      <c r="L35" s="635">
        <v>0.8571428571428571</v>
      </c>
      <c r="M35" s="635">
        <v>350</v>
      </c>
      <c r="N35" s="635">
        <v>26</v>
      </c>
      <c r="O35" s="635">
        <v>9110</v>
      </c>
      <c r="P35" s="656">
        <v>3.7183673469387757</v>
      </c>
      <c r="Q35" s="636">
        <v>350.38461538461536</v>
      </c>
    </row>
    <row r="36" spans="1:17" ht="14.4" customHeight="1" x14ac:dyDescent="0.3">
      <c r="A36" s="631" t="s">
        <v>4464</v>
      </c>
      <c r="B36" s="632" t="s">
        <v>4996</v>
      </c>
      <c r="C36" s="632" t="s">
        <v>4261</v>
      </c>
      <c r="D36" s="632" t="s">
        <v>4999</v>
      </c>
      <c r="E36" s="632" t="s">
        <v>5000</v>
      </c>
      <c r="F36" s="635">
        <v>422</v>
      </c>
      <c r="G36" s="635">
        <v>27008</v>
      </c>
      <c r="H36" s="635">
        <v>1</v>
      </c>
      <c r="I36" s="635">
        <v>64</v>
      </c>
      <c r="J36" s="635">
        <v>310</v>
      </c>
      <c r="K36" s="635">
        <v>20150</v>
      </c>
      <c r="L36" s="635">
        <v>0.74607523696682465</v>
      </c>
      <c r="M36" s="635">
        <v>65</v>
      </c>
      <c r="N36" s="635">
        <v>337</v>
      </c>
      <c r="O36" s="635">
        <v>21905</v>
      </c>
      <c r="P36" s="656">
        <v>0.81105598341232232</v>
      </c>
      <c r="Q36" s="636">
        <v>65</v>
      </c>
    </row>
    <row r="37" spans="1:17" ht="14.4" customHeight="1" x14ac:dyDescent="0.3">
      <c r="A37" s="631" t="s">
        <v>4464</v>
      </c>
      <c r="B37" s="632" t="s">
        <v>4996</v>
      </c>
      <c r="C37" s="632" t="s">
        <v>4261</v>
      </c>
      <c r="D37" s="632" t="s">
        <v>1437</v>
      </c>
      <c r="E37" s="632" t="s">
        <v>5001</v>
      </c>
      <c r="F37" s="635">
        <v>1</v>
      </c>
      <c r="G37" s="635">
        <v>589</v>
      </c>
      <c r="H37" s="635">
        <v>1</v>
      </c>
      <c r="I37" s="635">
        <v>589</v>
      </c>
      <c r="J37" s="635"/>
      <c r="K37" s="635"/>
      <c r="L37" s="635"/>
      <c r="M37" s="635"/>
      <c r="N37" s="635"/>
      <c r="O37" s="635"/>
      <c r="P37" s="656"/>
      <c r="Q37" s="636"/>
    </row>
    <row r="38" spans="1:17" ht="14.4" customHeight="1" x14ac:dyDescent="0.3">
      <c r="A38" s="631" t="s">
        <v>4464</v>
      </c>
      <c r="B38" s="632" t="s">
        <v>4996</v>
      </c>
      <c r="C38" s="632" t="s">
        <v>4261</v>
      </c>
      <c r="D38" s="632" t="s">
        <v>5002</v>
      </c>
      <c r="E38" s="632" t="s">
        <v>5003</v>
      </c>
      <c r="F38" s="635">
        <v>1</v>
      </c>
      <c r="G38" s="635">
        <v>614</v>
      </c>
      <c r="H38" s="635">
        <v>1</v>
      </c>
      <c r="I38" s="635">
        <v>614</v>
      </c>
      <c r="J38" s="635"/>
      <c r="K38" s="635"/>
      <c r="L38" s="635"/>
      <c r="M38" s="635"/>
      <c r="N38" s="635"/>
      <c r="O38" s="635"/>
      <c r="P38" s="656"/>
      <c r="Q38" s="636"/>
    </row>
    <row r="39" spans="1:17" ht="14.4" customHeight="1" x14ac:dyDescent="0.3">
      <c r="A39" s="631" t="s">
        <v>4464</v>
      </c>
      <c r="B39" s="632" t="s">
        <v>4996</v>
      </c>
      <c r="C39" s="632" t="s">
        <v>4261</v>
      </c>
      <c r="D39" s="632" t="s">
        <v>5004</v>
      </c>
      <c r="E39" s="632" t="s">
        <v>5005</v>
      </c>
      <c r="F39" s="635">
        <v>6</v>
      </c>
      <c r="G39" s="635">
        <v>138</v>
      </c>
      <c r="H39" s="635">
        <v>1</v>
      </c>
      <c r="I39" s="635">
        <v>23</v>
      </c>
      <c r="J39" s="635">
        <v>9</v>
      </c>
      <c r="K39" s="635">
        <v>207</v>
      </c>
      <c r="L39" s="635">
        <v>1.5</v>
      </c>
      <c r="M39" s="635">
        <v>23</v>
      </c>
      <c r="N39" s="635">
        <v>7</v>
      </c>
      <c r="O39" s="635">
        <v>164</v>
      </c>
      <c r="P39" s="656">
        <v>1.1884057971014492</v>
      </c>
      <c r="Q39" s="636">
        <v>23.428571428571427</v>
      </c>
    </row>
    <row r="40" spans="1:17" ht="14.4" customHeight="1" x14ac:dyDescent="0.3">
      <c r="A40" s="631" t="s">
        <v>4464</v>
      </c>
      <c r="B40" s="632" t="s">
        <v>4996</v>
      </c>
      <c r="C40" s="632" t="s">
        <v>4261</v>
      </c>
      <c r="D40" s="632" t="s">
        <v>5006</v>
      </c>
      <c r="E40" s="632" t="s">
        <v>5007</v>
      </c>
      <c r="F40" s="635">
        <v>2</v>
      </c>
      <c r="G40" s="635">
        <v>108</v>
      </c>
      <c r="H40" s="635">
        <v>1</v>
      </c>
      <c r="I40" s="635">
        <v>54</v>
      </c>
      <c r="J40" s="635"/>
      <c r="K40" s="635"/>
      <c r="L40" s="635"/>
      <c r="M40" s="635"/>
      <c r="N40" s="635">
        <v>2</v>
      </c>
      <c r="O40" s="635">
        <v>108</v>
      </c>
      <c r="P40" s="656">
        <v>1</v>
      </c>
      <c r="Q40" s="636">
        <v>54</v>
      </c>
    </row>
    <row r="41" spans="1:17" ht="14.4" customHeight="1" x14ac:dyDescent="0.3">
      <c r="A41" s="631" t="s">
        <v>4464</v>
      </c>
      <c r="B41" s="632" t="s">
        <v>4996</v>
      </c>
      <c r="C41" s="632" t="s">
        <v>4261</v>
      </c>
      <c r="D41" s="632" t="s">
        <v>5008</v>
      </c>
      <c r="E41" s="632" t="s">
        <v>5009</v>
      </c>
      <c r="F41" s="635">
        <v>189</v>
      </c>
      <c r="G41" s="635">
        <v>14553</v>
      </c>
      <c r="H41" s="635">
        <v>1</v>
      </c>
      <c r="I41" s="635">
        <v>77</v>
      </c>
      <c r="J41" s="635">
        <v>143</v>
      </c>
      <c r="K41" s="635">
        <v>11011</v>
      </c>
      <c r="L41" s="635">
        <v>0.75661375661375663</v>
      </c>
      <c r="M41" s="635">
        <v>77</v>
      </c>
      <c r="N41" s="635">
        <v>152</v>
      </c>
      <c r="O41" s="635">
        <v>11704</v>
      </c>
      <c r="P41" s="656">
        <v>0.80423280423280419</v>
      </c>
      <c r="Q41" s="636">
        <v>77</v>
      </c>
    </row>
    <row r="42" spans="1:17" ht="14.4" customHeight="1" x14ac:dyDescent="0.3">
      <c r="A42" s="631" t="s">
        <v>4464</v>
      </c>
      <c r="B42" s="632" t="s">
        <v>4996</v>
      </c>
      <c r="C42" s="632" t="s">
        <v>4261</v>
      </c>
      <c r="D42" s="632" t="s">
        <v>5010</v>
      </c>
      <c r="E42" s="632" t="s">
        <v>5011</v>
      </c>
      <c r="F42" s="635">
        <v>63</v>
      </c>
      <c r="G42" s="635">
        <v>1386</v>
      </c>
      <c r="H42" s="635">
        <v>1</v>
      </c>
      <c r="I42" s="635">
        <v>22</v>
      </c>
      <c r="J42" s="635">
        <v>43</v>
      </c>
      <c r="K42" s="635">
        <v>946</v>
      </c>
      <c r="L42" s="635">
        <v>0.68253968253968256</v>
      </c>
      <c r="M42" s="635">
        <v>22</v>
      </c>
      <c r="N42" s="635">
        <v>39</v>
      </c>
      <c r="O42" s="635">
        <v>876</v>
      </c>
      <c r="P42" s="656">
        <v>0.63203463203463206</v>
      </c>
      <c r="Q42" s="636">
        <v>22.46153846153846</v>
      </c>
    </row>
    <row r="43" spans="1:17" ht="14.4" customHeight="1" x14ac:dyDescent="0.3">
      <c r="A43" s="631" t="s">
        <v>4464</v>
      </c>
      <c r="B43" s="632" t="s">
        <v>4996</v>
      </c>
      <c r="C43" s="632" t="s">
        <v>4261</v>
      </c>
      <c r="D43" s="632" t="s">
        <v>5012</v>
      </c>
      <c r="E43" s="632" t="s">
        <v>5013</v>
      </c>
      <c r="F43" s="635">
        <v>16</v>
      </c>
      <c r="G43" s="635">
        <v>3344</v>
      </c>
      <c r="H43" s="635">
        <v>1</v>
      </c>
      <c r="I43" s="635">
        <v>209</v>
      </c>
      <c r="J43" s="635">
        <v>6</v>
      </c>
      <c r="K43" s="635">
        <v>1254</v>
      </c>
      <c r="L43" s="635">
        <v>0.375</v>
      </c>
      <c r="M43" s="635">
        <v>209</v>
      </c>
      <c r="N43" s="635"/>
      <c r="O43" s="635"/>
      <c r="P43" s="656"/>
      <c r="Q43" s="636"/>
    </row>
    <row r="44" spans="1:17" ht="14.4" customHeight="1" x14ac:dyDescent="0.3">
      <c r="A44" s="631" t="s">
        <v>4464</v>
      </c>
      <c r="B44" s="632" t="s">
        <v>4996</v>
      </c>
      <c r="C44" s="632" t="s">
        <v>4261</v>
      </c>
      <c r="D44" s="632" t="s">
        <v>5014</v>
      </c>
      <c r="E44" s="632" t="s">
        <v>5015</v>
      </c>
      <c r="F44" s="635">
        <v>2</v>
      </c>
      <c r="G44" s="635">
        <v>132</v>
      </c>
      <c r="H44" s="635">
        <v>1</v>
      </c>
      <c r="I44" s="635">
        <v>66</v>
      </c>
      <c r="J44" s="635">
        <v>2</v>
      </c>
      <c r="K44" s="635">
        <v>132</v>
      </c>
      <c r="L44" s="635">
        <v>1</v>
      </c>
      <c r="M44" s="635">
        <v>66</v>
      </c>
      <c r="N44" s="635">
        <v>8</v>
      </c>
      <c r="O44" s="635">
        <v>528</v>
      </c>
      <c r="P44" s="656">
        <v>4</v>
      </c>
      <c r="Q44" s="636">
        <v>66</v>
      </c>
    </row>
    <row r="45" spans="1:17" ht="14.4" customHeight="1" x14ac:dyDescent="0.3">
      <c r="A45" s="631" t="s">
        <v>4464</v>
      </c>
      <c r="B45" s="632" t="s">
        <v>4996</v>
      </c>
      <c r="C45" s="632" t="s">
        <v>4261</v>
      </c>
      <c r="D45" s="632" t="s">
        <v>5016</v>
      </c>
      <c r="E45" s="632" t="s">
        <v>5017</v>
      </c>
      <c r="F45" s="635">
        <v>56</v>
      </c>
      <c r="G45" s="635">
        <v>1288</v>
      </c>
      <c r="H45" s="635">
        <v>1</v>
      </c>
      <c r="I45" s="635">
        <v>23</v>
      </c>
      <c r="J45" s="635">
        <v>34</v>
      </c>
      <c r="K45" s="635">
        <v>816</v>
      </c>
      <c r="L45" s="635">
        <v>0.63354037267080743</v>
      </c>
      <c r="M45" s="635">
        <v>24</v>
      </c>
      <c r="N45" s="635">
        <v>32</v>
      </c>
      <c r="O45" s="635">
        <v>768</v>
      </c>
      <c r="P45" s="656">
        <v>0.59627329192546585</v>
      </c>
      <c r="Q45" s="636">
        <v>24</v>
      </c>
    </row>
    <row r="46" spans="1:17" ht="14.4" customHeight="1" x14ac:dyDescent="0.3">
      <c r="A46" s="631" t="s">
        <v>4464</v>
      </c>
      <c r="B46" s="632" t="s">
        <v>4996</v>
      </c>
      <c r="C46" s="632" t="s">
        <v>4261</v>
      </c>
      <c r="D46" s="632" t="s">
        <v>5018</v>
      </c>
      <c r="E46" s="632" t="s">
        <v>5019</v>
      </c>
      <c r="F46" s="635">
        <v>1</v>
      </c>
      <c r="G46" s="635">
        <v>737</v>
      </c>
      <c r="H46" s="635">
        <v>1</v>
      </c>
      <c r="I46" s="635">
        <v>737</v>
      </c>
      <c r="J46" s="635"/>
      <c r="K46" s="635"/>
      <c r="L46" s="635"/>
      <c r="M46" s="635"/>
      <c r="N46" s="635"/>
      <c r="O46" s="635"/>
      <c r="P46" s="656"/>
      <c r="Q46" s="636"/>
    </row>
    <row r="47" spans="1:17" ht="14.4" customHeight="1" x14ac:dyDescent="0.3">
      <c r="A47" s="631" t="s">
        <v>4464</v>
      </c>
      <c r="B47" s="632" t="s">
        <v>4996</v>
      </c>
      <c r="C47" s="632" t="s">
        <v>4261</v>
      </c>
      <c r="D47" s="632" t="s">
        <v>5020</v>
      </c>
      <c r="E47" s="632" t="s">
        <v>5021</v>
      </c>
      <c r="F47" s="635">
        <v>1</v>
      </c>
      <c r="G47" s="635">
        <v>180</v>
      </c>
      <c r="H47" s="635">
        <v>1</v>
      </c>
      <c r="I47" s="635">
        <v>180</v>
      </c>
      <c r="J47" s="635"/>
      <c r="K47" s="635"/>
      <c r="L47" s="635"/>
      <c r="M47" s="635"/>
      <c r="N47" s="635">
        <v>2</v>
      </c>
      <c r="O47" s="635">
        <v>360</v>
      </c>
      <c r="P47" s="656">
        <v>2</v>
      </c>
      <c r="Q47" s="636">
        <v>180</v>
      </c>
    </row>
    <row r="48" spans="1:17" ht="14.4" customHeight="1" x14ac:dyDescent="0.3">
      <c r="A48" s="631" t="s">
        <v>4464</v>
      </c>
      <c r="B48" s="632" t="s">
        <v>4996</v>
      </c>
      <c r="C48" s="632" t="s">
        <v>4261</v>
      </c>
      <c r="D48" s="632" t="s">
        <v>5022</v>
      </c>
      <c r="E48" s="632" t="s">
        <v>5023</v>
      </c>
      <c r="F48" s="635">
        <v>1</v>
      </c>
      <c r="G48" s="635">
        <v>253</v>
      </c>
      <c r="H48" s="635">
        <v>1</v>
      </c>
      <c r="I48" s="635">
        <v>253</v>
      </c>
      <c r="J48" s="635">
        <v>1</v>
      </c>
      <c r="K48" s="635">
        <v>253</v>
      </c>
      <c r="L48" s="635">
        <v>1</v>
      </c>
      <c r="M48" s="635">
        <v>253</v>
      </c>
      <c r="N48" s="635">
        <v>13</v>
      </c>
      <c r="O48" s="635">
        <v>3289</v>
      </c>
      <c r="P48" s="656">
        <v>13</v>
      </c>
      <c r="Q48" s="636">
        <v>253</v>
      </c>
    </row>
    <row r="49" spans="1:17" ht="14.4" customHeight="1" x14ac:dyDescent="0.3">
      <c r="A49" s="631" t="s">
        <v>4464</v>
      </c>
      <c r="B49" s="632" t="s">
        <v>4996</v>
      </c>
      <c r="C49" s="632" t="s">
        <v>4261</v>
      </c>
      <c r="D49" s="632" t="s">
        <v>5024</v>
      </c>
      <c r="E49" s="632" t="s">
        <v>5025</v>
      </c>
      <c r="F49" s="635">
        <v>1</v>
      </c>
      <c r="G49" s="635">
        <v>264</v>
      </c>
      <c r="H49" s="635">
        <v>1</v>
      </c>
      <c r="I49" s="635">
        <v>264</v>
      </c>
      <c r="J49" s="635"/>
      <c r="K49" s="635"/>
      <c r="L49" s="635"/>
      <c r="M49" s="635"/>
      <c r="N49" s="635"/>
      <c r="O49" s="635"/>
      <c r="P49" s="656"/>
      <c r="Q49" s="636"/>
    </row>
    <row r="50" spans="1:17" ht="14.4" customHeight="1" x14ac:dyDescent="0.3">
      <c r="A50" s="631" t="s">
        <v>4464</v>
      </c>
      <c r="B50" s="632" t="s">
        <v>4996</v>
      </c>
      <c r="C50" s="632" t="s">
        <v>4261</v>
      </c>
      <c r="D50" s="632" t="s">
        <v>5026</v>
      </c>
      <c r="E50" s="632" t="s">
        <v>5027</v>
      </c>
      <c r="F50" s="635">
        <v>1</v>
      </c>
      <c r="G50" s="635">
        <v>216</v>
      </c>
      <c r="H50" s="635">
        <v>1</v>
      </c>
      <c r="I50" s="635">
        <v>216</v>
      </c>
      <c r="J50" s="635">
        <v>2</v>
      </c>
      <c r="K50" s="635">
        <v>432</v>
      </c>
      <c r="L50" s="635">
        <v>2</v>
      </c>
      <c r="M50" s="635">
        <v>216</v>
      </c>
      <c r="N50" s="635">
        <v>2</v>
      </c>
      <c r="O50" s="635">
        <v>432</v>
      </c>
      <c r="P50" s="656">
        <v>2</v>
      </c>
      <c r="Q50" s="636">
        <v>216</v>
      </c>
    </row>
    <row r="51" spans="1:17" ht="14.4" customHeight="1" x14ac:dyDescent="0.3">
      <c r="A51" s="631" t="s">
        <v>4464</v>
      </c>
      <c r="B51" s="632" t="s">
        <v>4996</v>
      </c>
      <c r="C51" s="632" t="s">
        <v>4261</v>
      </c>
      <c r="D51" s="632" t="s">
        <v>5028</v>
      </c>
      <c r="E51" s="632" t="s">
        <v>5029</v>
      </c>
      <c r="F51" s="635">
        <v>1</v>
      </c>
      <c r="G51" s="635">
        <v>589</v>
      </c>
      <c r="H51" s="635">
        <v>1</v>
      </c>
      <c r="I51" s="635">
        <v>589</v>
      </c>
      <c r="J51" s="635"/>
      <c r="K51" s="635"/>
      <c r="L51" s="635"/>
      <c r="M51" s="635"/>
      <c r="N51" s="635"/>
      <c r="O51" s="635"/>
      <c r="P51" s="656"/>
      <c r="Q51" s="636"/>
    </row>
    <row r="52" spans="1:17" ht="14.4" customHeight="1" x14ac:dyDescent="0.3">
      <c r="A52" s="631" t="s">
        <v>4464</v>
      </c>
      <c r="B52" s="632" t="s">
        <v>4996</v>
      </c>
      <c r="C52" s="632" t="s">
        <v>4261</v>
      </c>
      <c r="D52" s="632" t="s">
        <v>5030</v>
      </c>
      <c r="E52" s="632" t="s">
        <v>5031</v>
      </c>
      <c r="F52" s="635">
        <v>2</v>
      </c>
      <c r="G52" s="635">
        <v>100</v>
      </c>
      <c r="H52" s="635">
        <v>1</v>
      </c>
      <c r="I52" s="635">
        <v>50</v>
      </c>
      <c r="J52" s="635">
        <v>3</v>
      </c>
      <c r="K52" s="635">
        <v>150</v>
      </c>
      <c r="L52" s="635">
        <v>1.5</v>
      </c>
      <c r="M52" s="635">
        <v>50</v>
      </c>
      <c r="N52" s="635">
        <v>1</v>
      </c>
      <c r="O52" s="635">
        <v>50</v>
      </c>
      <c r="P52" s="656">
        <v>0.5</v>
      </c>
      <c r="Q52" s="636">
        <v>50</v>
      </c>
    </row>
    <row r="53" spans="1:17" ht="14.4" customHeight="1" x14ac:dyDescent="0.3">
      <c r="A53" s="631" t="s">
        <v>4464</v>
      </c>
      <c r="B53" s="632" t="s">
        <v>4996</v>
      </c>
      <c r="C53" s="632" t="s">
        <v>4261</v>
      </c>
      <c r="D53" s="632" t="s">
        <v>5032</v>
      </c>
      <c r="E53" s="632" t="s">
        <v>5033</v>
      </c>
      <c r="F53" s="635">
        <v>1</v>
      </c>
      <c r="G53" s="635">
        <v>544</v>
      </c>
      <c r="H53" s="635">
        <v>1</v>
      </c>
      <c r="I53" s="635">
        <v>544</v>
      </c>
      <c r="J53" s="635"/>
      <c r="K53" s="635"/>
      <c r="L53" s="635"/>
      <c r="M53" s="635"/>
      <c r="N53" s="635"/>
      <c r="O53" s="635"/>
      <c r="P53" s="656"/>
      <c r="Q53" s="636"/>
    </row>
    <row r="54" spans="1:17" ht="14.4" customHeight="1" x14ac:dyDescent="0.3">
      <c r="A54" s="631" t="s">
        <v>4464</v>
      </c>
      <c r="B54" s="632" t="s">
        <v>4996</v>
      </c>
      <c r="C54" s="632" t="s">
        <v>4261</v>
      </c>
      <c r="D54" s="632" t="s">
        <v>5034</v>
      </c>
      <c r="E54" s="632" t="s">
        <v>5035</v>
      </c>
      <c r="F54" s="635">
        <v>1</v>
      </c>
      <c r="G54" s="635">
        <v>734</v>
      </c>
      <c r="H54" s="635">
        <v>1</v>
      </c>
      <c r="I54" s="635">
        <v>734</v>
      </c>
      <c r="J54" s="635"/>
      <c r="K54" s="635"/>
      <c r="L54" s="635"/>
      <c r="M54" s="635"/>
      <c r="N54" s="635"/>
      <c r="O54" s="635"/>
      <c r="P54" s="656"/>
      <c r="Q54" s="636"/>
    </row>
    <row r="55" spans="1:17" ht="14.4" customHeight="1" x14ac:dyDescent="0.3">
      <c r="A55" s="631" t="s">
        <v>4464</v>
      </c>
      <c r="B55" s="632" t="s">
        <v>4996</v>
      </c>
      <c r="C55" s="632" t="s">
        <v>4261</v>
      </c>
      <c r="D55" s="632" t="s">
        <v>5036</v>
      </c>
      <c r="E55" s="632" t="s">
        <v>5037</v>
      </c>
      <c r="F55" s="635">
        <v>1</v>
      </c>
      <c r="G55" s="635">
        <v>344</v>
      </c>
      <c r="H55" s="635">
        <v>1</v>
      </c>
      <c r="I55" s="635">
        <v>344</v>
      </c>
      <c r="J55" s="635"/>
      <c r="K55" s="635"/>
      <c r="L55" s="635"/>
      <c r="M55" s="635"/>
      <c r="N55" s="635"/>
      <c r="O55" s="635"/>
      <c r="P55" s="656"/>
      <c r="Q55" s="636"/>
    </row>
    <row r="56" spans="1:17" ht="14.4" customHeight="1" x14ac:dyDescent="0.3">
      <c r="A56" s="631" t="s">
        <v>4464</v>
      </c>
      <c r="B56" s="632" t="s">
        <v>4996</v>
      </c>
      <c r="C56" s="632" t="s">
        <v>4261</v>
      </c>
      <c r="D56" s="632" t="s">
        <v>5038</v>
      </c>
      <c r="E56" s="632" t="s">
        <v>5039</v>
      </c>
      <c r="F56" s="635"/>
      <c r="G56" s="635"/>
      <c r="H56" s="635"/>
      <c r="I56" s="635"/>
      <c r="J56" s="635">
        <v>2</v>
      </c>
      <c r="K56" s="635">
        <v>770</v>
      </c>
      <c r="L56" s="635"/>
      <c r="M56" s="635">
        <v>385</v>
      </c>
      <c r="N56" s="635"/>
      <c r="O56" s="635"/>
      <c r="P56" s="656"/>
      <c r="Q56" s="636"/>
    </row>
    <row r="57" spans="1:17" ht="14.4" customHeight="1" x14ac:dyDescent="0.3">
      <c r="A57" s="631" t="s">
        <v>5040</v>
      </c>
      <c r="B57" s="632" t="s">
        <v>5041</v>
      </c>
      <c r="C57" s="632" t="s">
        <v>4261</v>
      </c>
      <c r="D57" s="632" t="s">
        <v>5042</v>
      </c>
      <c r="E57" s="632" t="s">
        <v>5043</v>
      </c>
      <c r="F57" s="635">
        <v>24</v>
      </c>
      <c r="G57" s="635">
        <v>648</v>
      </c>
      <c r="H57" s="635">
        <v>1</v>
      </c>
      <c r="I57" s="635">
        <v>27</v>
      </c>
      <c r="J57" s="635">
        <v>21</v>
      </c>
      <c r="K57" s="635">
        <v>567</v>
      </c>
      <c r="L57" s="635">
        <v>0.875</v>
      </c>
      <c r="M57" s="635">
        <v>27</v>
      </c>
      <c r="N57" s="635">
        <v>27</v>
      </c>
      <c r="O57" s="635">
        <v>729</v>
      </c>
      <c r="P57" s="656">
        <v>1.125</v>
      </c>
      <c r="Q57" s="636">
        <v>27</v>
      </c>
    </row>
    <row r="58" spans="1:17" ht="14.4" customHeight="1" x14ac:dyDescent="0.3">
      <c r="A58" s="631" t="s">
        <v>5040</v>
      </c>
      <c r="B58" s="632" t="s">
        <v>5041</v>
      </c>
      <c r="C58" s="632" t="s">
        <v>4261</v>
      </c>
      <c r="D58" s="632" t="s">
        <v>5044</v>
      </c>
      <c r="E58" s="632" t="s">
        <v>5045</v>
      </c>
      <c r="F58" s="635">
        <v>4</v>
      </c>
      <c r="G58" s="635">
        <v>216</v>
      </c>
      <c r="H58" s="635">
        <v>1</v>
      </c>
      <c r="I58" s="635">
        <v>54</v>
      </c>
      <c r="J58" s="635">
        <v>6</v>
      </c>
      <c r="K58" s="635">
        <v>324</v>
      </c>
      <c r="L58" s="635">
        <v>1.5</v>
      </c>
      <c r="M58" s="635">
        <v>54</v>
      </c>
      <c r="N58" s="635">
        <v>8</v>
      </c>
      <c r="O58" s="635">
        <v>432</v>
      </c>
      <c r="P58" s="656">
        <v>2</v>
      </c>
      <c r="Q58" s="636">
        <v>54</v>
      </c>
    </row>
    <row r="59" spans="1:17" ht="14.4" customHeight="1" x14ac:dyDescent="0.3">
      <c r="A59" s="631" t="s">
        <v>5040</v>
      </c>
      <c r="B59" s="632" t="s">
        <v>5041</v>
      </c>
      <c r="C59" s="632" t="s">
        <v>4261</v>
      </c>
      <c r="D59" s="632" t="s">
        <v>5046</v>
      </c>
      <c r="E59" s="632" t="s">
        <v>5047</v>
      </c>
      <c r="F59" s="635">
        <v>16</v>
      </c>
      <c r="G59" s="635">
        <v>384</v>
      </c>
      <c r="H59" s="635">
        <v>1</v>
      </c>
      <c r="I59" s="635">
        <v>24</v>
      </c>
      <c r="J59" s="635">
        <v>15</v>
      </c>
      <c r="K59" s="635">
        <v>360</v>
      </c>
      <c r="L59" s="635">
        <v>0.9375</v>
      </c>
      <c r="M59" s="635">
        <v>24</v>
      </c>
      <c r="N59" s="635">
        <v>22</v>
      </c>
      <c r="O59" s="635">
        <v>528</v>
      </c>
      <c r="P59" s="656">
        <v>1.375</v>
      </c>
      <c r="Q59" s="636">
        <v>24</v>
      </c>
    </row>
    <row r="60" spans="1:17" ht="14.4" customHeight="1" x14ac:dyDescent="0.3">
      <c r="A60" s="631" t="s">
        <v>5040</v>
      </c>
      <c r="B60" s="632" t="s">
        <v>5041</v>
      </c>
      <c r="C60" s="632" t="s">
        <v>4261</v>
      </c>
      <c r="D60" s="632" t="s">
        <v>5048</v>
      </c>
      <c r="E60" s="632" t="s">
        <v>5049</v>
      </c>
      <c r="F60" s="635">
        <v>67</v>
      </c>
      <c r="G60" s="635">
        <v>1809</v>
      </c>
      <c r="H60" s="635">
        <v>1</v>
      </c>
      <c r="I60" s="635">
        <v>27</v>
      </c>
      <c r="J60" s="635">
        <v>46</v>
      </c>
      <c r="K60" s="635">
        <v>1242</v>
      </c>
      <c r="L60" s="635">
        <v>0.68656716417910446</v>
      </c>
      <c r="M60" s="635">
        <v>27</v>
      </c>
      <c r="N60" s="635">
        <v>48</v>
      </c>
      <c r="O60" s="635">
        <v>1296</v>
      </c>
      <c r="P60" s="656">
        <v>0.71641791044776115</v>
      </c>
      <c r="Q60" s="636">
        <v>27</v>
      </c>
    </row>
    <row r="61" spans="1:17" ht="14.4" customHeight="1" x14ac:dyDescent="0.3">
      <c r="A61" s="631" t="s">
        <v>5040</v>
      </c>
      <c r="B61" s="632" t="s">
        <v>5041</v>
      </c>
      <c r="C61" s="632" t="s">
        <v>4261</v>
      </c>
      <c r="D61" s="632" t="s">
        <v>5050</v>
      </c>
      <c r="E61" s="632" t="s">
        <v>5051</v>
      </c>
      <c r="F61" s="635">
        <v>1</v>
      </c>
      <c r="G61" s="635">
        <v>56</v>
      </c>
      <c r="H61" s="635">
        <v>1</v>
      </c>
      <c r="I61" s="635">
        <v>56</v>
      </c>
      <c r="J61" s="635"/>
      <c r="K61" s="635"/>
      <c r="L61" s="635"/>
      <c r="M61" s="635"/>
      <c r="N61" s="635"/>
      <c r="O61" s="635"/>
      <c r="P61" s="656"/>
      <c r="Q61" s="636"/>
    </row>
    <row r="62" spans="1:17" ht="14.4" customHeight="1" x14ac:dyDescent="0.3">
      <c r="A62" s="631" t="s">
        <v>5040</v>
      </c>
      <c r="B62" s="632" t="s">
        <v>5041</v>
      </c>
      <c r="C62" s="632" t="s">
        <v>4261</v>
      </c>
      <c r="D62" s="632" t="s">
        <v>5052</v>
      </c>
      <c r="E62" s="632" t="s">
        <v>5053</v>
      </c>
      <c r="F62" s="635">
        <v>23</v>
      </c>
      <c r="G62" s="635">
        <v>621</v>
      </c>
      <c r="H62" s="635">
        <v>1</v>
      </c>
      <c r="I62" s="635">
        <v>27</v>
      </c>
      <c r="J62" s="635">
        <v>15</v>
      </c>
      <c r="K62" s="635">
        <v>405</v>
      </c>
      <c r="L62" s="635">
        <v>0.65217391304347827</v>
      </c>
      <c r="M62" s="635">
        <v>27</v>
      </c>
      <c r="N62" s="635">
        <v>26</v>
      </c>
      <c r="O62" s="635">
        <v>702</v>
      </c>
      <c r="P62" s="656">
        <v>1.1304347826086956</v>
      </c>
      <c r="Q62" s="636">
        <v>27</v>
      </c>
    </row>
    <row r="63" spans="1:17" ht="14.4" customHeight="1" x14ac:dyDescent="0.3">
      <c r="A63" s="631" t="s">
        <v>5040</v>
      </c>
      <c r="B63" s="632" t="s">
        <v>5041</v>
      </c>
      <c r="C63" s="632" t="s">
        <v>4261</v>
      </c>
      <c r="D63" s="632" t="s">
        <v>5054</v>
      </c>
      <c r="E63" s="632" t="s">
        <v>5055</v>
      </c>
      <c r="F63" s="635">
        <v>73</v>
      </c>
      <c r="G63" s="635">
        <v>1606</v>
      </c>
      <c r="H63" s="635">
        <v>1</v>
      </c>
      <c r="I63" s="635">
        <v>22</v>
      </c>
      <c r="J63" s="635">
        <v>57</v>
      </c>
      <c r="K63" s="635">
        <v>1254</v>
      </c>
      <c r="L63" s="635">
        <v>0.78082191780821919</v>
      </c>
      <c r="M63" s="635">
        <v>22</v>
      </c>
      <c r="N63" s="635">
        <v>52</v>
      </c>
      <c r="O63" s="635">
        <v>1144</v>
      </c>
      <c r="P63" s="656">
        <v>0.71232876712328763</v>
      </c>
      <c r="Q63" s="636">
        <v>22</v>
      </c>
    </row>
    <row r="64" spans="1:17" ht="14.4" customHeight="1" x14ac:dyDescent="0.3">
      <c r="A64" s="631" t="s">
        <v>5040</v>
      </c>
      <c r="B64" s="632" t="s">
        <v>5041</v>
      </c>
      <c r="C64" s="632" t="s">
        <v>4261</v>
      </c>
      <c r="D64" s="632" t="s">
        <v>5056</v>
      </c>
      <c r="E64" s="632" t="s">
        <v>5057</v>
      </c>
      <c r="F64" s="635"/>
      <c r="G64" s="635"/>
      <c r="H64" s="635"/>
      <c r="I64" s="635"/>
      <c r="J64" s="635"/>
      <c r="K64" s="635"/>
      <c r="L64" s="635"/>
      <c r="M64" s="635"/>
      <c r="N64" s="635">
        <v>1</v>
      </c>
      <c r="O64" s="635">
        <v>68</v>
      </c>
      <c r="P64" s="656"/>
      <c r="Q64" s="636">
        <v>68</v>
      </c>
    </row>
    <row r="65" spans="1:17" ht="14.4" customHeight="1" x14ac:dyDescent="0.3">
      <c r="A65" s="631" t="s">
        <v>5040</v>
      </c>
      <c r="B65" s="632" t="s">
        <v>5041</v>
      </c>
      <c r="C65" s="632" t="s">
        <v>4261</v>
      </c>
      <c r="D65" s="632" t="s">
        <v>5058</v>
      </c>
      <c r="E65" s="632" t="s">
        <v>5059</v>
      </c>
      <c r="F65" s="635">
        <v>1</v>
      </c>
      <c r="G65" s="635">
        <v>62</v>
      </c>
      <c r="H65" s="635">
        <v>1</v>
      </c>
      <c r="I65" s="635">
        <v>62</v>
      </c>
      <c r="J65" s="635">
        <v>3</v>
      </c>
      <c r="K65" s="635">
        <v>186</v>
      </c>
      <c r="L65" s="635">
        <v>3</v>
      </c>
      <c r="M65" s="635">
        <v>62</v>
      </c>
      <c r="N65" s="635"/>
      <c r="O65" s="635"/>
      <c r="P65" s="656"/>
      <c r="Q65" s="636"/>
    </row>
    <row r="66" spans="1:17" ht="14.4" customHeight="1" x14ac:dyDescent="0.3">
      <c r="A66" s="631" t="s">
        <v>5040</v>
      </c>
      <c r="B66" s="632" t="s">
        <v>5041</v>
      </c>
      <c r="C66" s="632" t="s">
        <v>4261</v>
      </c>
      <c r="D66" s="632" t="s">
        <v>5060</v>
      </c>
      <c r="E66" s="632" t="s">
        <v>5061</v>
      </c>
      <c r="F66" s="635"/>
      <c r="G66" s="635"/>
      <c r="H66" s="635"/>
      <c r="I66" s="635"/>
      <c r="J66" s="635">
        <v>1</v>
      </c>
      <c r="K66" s="635">
        <v>61</v>
      </c>
      <c r="L66" s="635"/>
      <c r="M66" s="635">
        <v>61</v>
      </c>
      <c r="N66" s="635">
        <v>4</v>
      </c>
      <c r="O66" s="635">
        <v>244</v>
      </c>
      <c r="P66" s="656"/>
      <c r="Q66" s="636">
        <v>61</v>
      </c>
    </row>
    <row r="67" spans="1:17" ht="14.4" customHeight="1" x14ac:dyDescent="0.3">
      <c r="A67" s="631" t="s">
        <v>5040</v>
      </c>
      <c r="B67" s="632" t="s">
        <v>5041</v>
      </c>
      <c r="C67" s="632" t="s">
        <v>4261</v>
      </c>
      <c r="D67" s="632" t="s">
        <v>5062</v>
      </c>
      <c r="E67" s="632" t="s">
        <v>5063</v>
      </c>
      <c r="F67" s="635">
        <v>3</v>
      </c>
      <c r="G67" s="635">
        <v>1182</v>
      </c>
      <c r="H67" s="635">
        <v>1</v>
      </c>
      <c r="I67" s="635">
        <v>394</v>
      </c>
      <c r="J67" s="635">
        <v>1</v>
      </c>
      <c r="K67" s="635">
        <v>394</v>
      </c>
      <c r="L67" s="635">
        <v>0.33333333333333331</v>
      </c>
      <c r="M67" s="635">
        <v>394</v>
      </c>
      <c r="N67" s="635">
        <v>3</v>
      </c>
      <c r="O67" s="635">
        <v>1182</v>
      </c>
      <c r="P67" s="656">
        <v>1</v>
      </c>
      <c r="Q67" s="636">
        <v>394</v>
      </c>
    </row>
    <row r="68" spans="1:17" ht="14.4" customHeight="1" x14ac:dyDescent="0.3">
      <c r="A68" s="631" t="s">
        <v>5040</v>
      </c>
      <c r="B68" s="632" t="s">
        <v>5041</v>
      </c>
      <c r="C68" s="632" t="s">
        <v>4261</v>
      </c>
      <c r="D68" s="632" t="s">
        <v>5064</v>
      </c>
      <c r="E68" s="632" t="s">
        <v>5065</v>
      </c>
      <c r="F68" s="635">
        <v>28</v>
      </c>
      <c r="G68" s="635">
        <v>27636</v>
      </c>
      <c r="H68" s="635">
        <v>1</v>
      </c>
      <c r="I68" s="635">
        <v>987</v>
      </c>
      <c r="J68" s="635">
        <v>21</v>
      </c>
      <c r="K68" s="635">
        <v>20727</v>
      </c>
      <c r="L68" s="635">
        <v>0.75</v>
      </c>
      <c r="M68" s="635">
        <v>987</v>
      </c>
      <c r="N68" s="635">
        <v>16</v>
      </c>
      <c r="O68" s="635">
        <v>15792</v>
      </c>
      <c r="P68" s="656">
        <v>0.5714285714285714</v>
      </c>
      <c r="Q68" s="636">
        <v>987</v>
      </c>
    </row>
    <row r="69" spans="1:17" ht="14.4" customHeight="1" x14ac:dyDescent="0.3">
      <c r="A69" s="631" t="s">
        <v>5040</v>
      </c>
      <c r="B69" s="632" t="s">
        <v>5041</v>
      </c>
      <c r="C69" s="632" t="s">
        <v>4261</v>
      </c>
      <c r="D69" s="632" t="s">
        <v>5066</v>
      </c>
      <c r="E69" s="632" t="s">
        <v>5067</v>
      </c>
      <c r="F69" s="635"/>
      <c r="G69" s="635"/>
      <c r="H69" s="635"/>
      <c r="I69" s="635"/>
      <c r="J69" s="635">
        <v>1</v>
      </c>
      <c r="K69" s="635">
        <v>191</v>
      </c>
      <c r="L69" s="635"/>
      <c r="M69" s="635">
        <v>191</v>
      </c>
      <c r="N69" s="635"/>
      <c r="O69" s="635"/>
      <c r="P69" s="656"/>
      <c r="Q69" s="636"/>
    </row>
    <row r="70" spans="1:17" ht="14.4" customHeight="1" x14ac:dyDescent="0.3">
      <c r="A70" s="631" t="s">
        <v>5040</v>
      </c>
      <c r="B70" s="632" t="s">
        <v>5041</v>
      </c>
      <c r="C70" s="632" t="s">
        <v>4261</v>
      </c>
      <c r="D70" s="632" t="s">
        <v>5068</v>
      </c>
      <c r="E70" s="632" t="s">
        <v>5069</v>
      </c>
      <c r="F70" s="635"/>
      <c r="G70" s="635"/>
      <c r="H70" s="635"/>
      <c r="I70" s="635"/>
      <c r="J70" s="635">
        <v>2</v>
      </c>
      <c r="K70" s="635">
        <v>164</v>
      </c>
      <c r="L70" s="635"/>
      <c r="M70" s="635">
        <v>82</v>
      </c>
      <c r="N70" s="635">
        <v>1</v>
      </c>
      <c r="O70" s="635">
        <v>82</v>
      </c>
      <c r="P70" s="656"/>
      <c r="Q70" s="636">
        <v>82</v>
      </c>
    </row>
    <row r="71" spans="1:17" ht="14.4" customHeight="1" x14ac:dyDescent="0.3">
      <c r="A71" s="631" t="s">
        <v>5040</v>
      </c>
      <c r="B71" s="632" t="s">
        <v>5041</v>
      </c>
      <c r="C71" s="632" t="s">
        <v>4261</v>
      </c>
      <c r="D71" s="632" t="s">
        <v>5070</v>
      </c>
      <c r="E71" s="632" t="s">
        <v>5071</v>
      </c>
      <c r="F71" s="635">
        <v>2</v>
      </c>
      <c r="G71" s="635">
        <v>126</v>
      </c>
      <c r="H71" s="635">
        <v>1</v>
      </c>
      <c r="I71" s="635">
        <v>63</v>
      </c>
      <c r="J71" s="635">
        <v>3</v>
      </c>
      <c r="K71" s="635">
        <v>189</v>
      </c>
      <c r="L71" s="635">
        <v>1.5</v>
      </c>
      <c r="M71" s="635">
        <v>63</v>
      </c>
      <c r="N71" s="635">
        <v>1</v>
      </c>
      <c r="O71" s="635">
        <v>63</v>
      </c>
      <c r="P71" s="656">
        <v>0.5</v>
      </c>
      <c r="Q71" s="636">
        <v>63</v>
      </c>
    </row>
    <row r="72" spans="1:17" ht="14.4" customHeight="1" x14ac:dyDescent="0.3">
      <c r="A72" s="631" t="s">
        <v>5040</v>
      </c>
      <c r="B72" s="632" t="s">
        <v>5041</v>
      </c>
      <c r="C72" s="632" t="s">
        <v>4261</v>
      </c>
      <c r="D72" s="632" t="s">
        <v>5072</v>
      </c>
      <c r="E72" s="632" t="s">
        <v>5073</v>
      </c>
      <c r="F72" s="635">
        <v>12</v>
      </c>
      <c r="G72" s="635">
        <v>204</v>
      </c>
      <c r="H72" s="635">
        <v>1</v>
      </c>
      <c r="I72" s="635">
        <v>17</v>
      </c>
      <c r="J72" s="635">
        <v>7</v>
      </c>
      <c r="K72" s="635">
        <v>119</v>
      </c>
      <c r="L72" s="635">
        <v>0.58333333333333337</v>
      </c>
      <c r="M72" s="635">
        <v>17</v>
      </c>
      <c r="N72" s="635">
        <v>3</v>
      </c>
      <c r="O72" s="635">
        <v>51</v>
      </c>
      <c r="P72" s="656">
        <v>0.25</v>
      </c>
      <c r="Q72" s="636">
        <v>17</v>
      </c>
    </row>
    <row r="73" spans="1:17" ht="14.4" customHeight="1" x14ac:dyDescent="0.3">
      <c r="A73" s="631" t="s">
        <v>5040</v>
      </c>
      <c r="B73" s="632" t="s">
        <v>5041</v>
      </c>
      <c r="C73" s="632" t="s">
        <v>4261</v>
      </c>
      <c r="D73" s="632" t="s">
        <v>5074</v>
      </c>
      <c r="E73" s="632" t="s">
        <v>5075</v>
      </c>
      <c r="F73" s="635"/>
      <c r="G73" s="635"/>
      <c r="H73" s="635"/>
      <c r="I73" s="635"/>
      <c r="J73" s="635"/>
      <c r="K73" s="635"/>
      <c r="L73" s="635"/>
      <c r="M73" s="635"/>
      <c r="N73" s="635">
        <v>1</v>
      </c>
      <c r="O73" s="635">
        <v>107</v>
      </c>
      <c r="P73" s="656"/>
      <c r="Q73" s="636">
        <v>107</v>
      </c>
    </row>
    <row r="74" spans="1:17" ht="14.4" customHeight="1" x14ac:dyDescent="0.3">
      <c r="A74" s="631" t="s">
        <v>5040</v>
      </c>
      <c r="B74" s="632" t="s">
        <v>5041</v>
      </c>
      <c r="C74" s="632" t="s">
        <v>4261</v>
      </c>
      <c r="D74" s="632" t="s">
        <v>5076</v>
      </c>
      <c r="E74" s="632" t="s">
        <v>5077</v>
      </c>
      <c r="F74" s="635">
        <v>3</v>
      </c>
      <c r="G74" s="635">
        <v>141</v>
      </c>
      <c r="H74" s="635">
        <v>1</v>
      </c>
      <c r="I74" s="635">
        <v>47</v>
      </c>
      <c r="J74" s="635">
        <v>2</v>
      </c>
      <c r="K74" s="635">
        <v>94</v>
      </c>
      <c r="L74" s="635">
        <v>0.66666666666666663</v>
      </c>
      <c r="M74" s="635">
        <v>47</v>
      </c>
      <c r="N74" s="635">
        <v>1</v>
      </c>
      <c r="O74" s="635">
        <v>47</v>
      </c>
      <c r="P74" s="656">
        <v>0.33333333333333331</v>
      </c>
      <c r="Q74" s="636">
        <v>47</v>
      </c>
    </row>
    <row r="75" spans="1:17" ht="14.4" customHeight="1" x14ac:dyDescent="0.3">
      <c r="A75" s="631" t="s">
        <v>5040</v>
      </c>
      <c r="B75" s="632" t="s">
        <v>5041</v>
      </c>
      <c r="C75" s="632" t="s">
        <v>4261</v>
      </c>
      <c r="D75" s="632" t="s">
        <v>5078</v>
      </c>
      <c r="E75" s="632" t="s">
        <v>5079</v>
      </c>
      <c r="F75" s="635">
        <v>5</v>
      </c>
      <c r="G75" s="635">
        <v>300</v>
      </c>
      <c r="H75" s="635">
        <v>1</v>
      </c>
      <c r="I75" s="635">
        <v>60</v>
      </c>
      <c r="J75" s="635">
        <v>2</v>
      </c>
      <c r="K75" s="635">
        <v>120</v>
      </c>
      <c r="L75" s="635">
        <v>0.4</v>
      </c>
      <c r="M75" s="635">
        <v>60</v>
      </c>
      <c r="N75" s="635">
        <v>8</v>
      </c>
      <c r="O75" s="635">
        <v>480</v>
      </c>
      <c r="P75" s="656">
        <v>1.6</v>
      </c>
      <c r="Q75" s="636">
        <v>60</v>
      </c>
    </row>
    <row r="76" spans="1:17" ht="14.4" customHeight="1" x14ac:dyDescent="0.3">
      <c r="A76" s="631" t="s">
        <v>5040</v>
      </c>
      <c r="B76" s="632" t="s">
        <v>5041</v>
      </c>
      <c r="C76" s="632" t="s">
        <v>4261</v>
      </c>
      <c r="D76" s="632" t="s">
        <v>5080</v>
      </c>
      <c r="E76" s="632" t="s">
        <v>5081</v>
      </c>
      <c r="F76" s="635">
        <v>1</v>
      </c>
      <c r="G76" s="635">
        <v>96</v>
      </c>
      <c r="H76" s="635">
        <v>1</v>
      </c>
      <c r="I76" s="635">
        <v>96</v>
      </c>
      <c r="J76" s="635"/>
      <c r="K76" s="635"/>
      <c r="L76" s="635"/>
      <c r="M76" s="635"/>
      <c r="N76" s="635"/>
      <c r="O76" s="635"/>
      <c r="P76" s="656"/>
      <c r="Q76" s="636"/>
    </row>
    <row r="77" spans="1:17" ht="14.4" customHeight="1" x14ac:dyDescent="0.3">
      <c r="A77" s="631" t="s">
        <v>5040</v>
      </c>
      <c r="B77" s="632" t="s">
        <v>5041</v>
      </c>
      <c r="C77" s="632" t="s">
        <v>4261</v>
      </c>
      <c r="D77" s="632" t="s">
        <v>5082</v>
      </c>
      <c r="E77" s="632" t="s">
        <v>5083</v>
      </c>
      <c r="F77" s="635">
        <v>1</v>
      </c>
      <c r="G77" s="635">
        <v>60</v>
      </c>
      <c r="H77" s="635">
        <v>1</v>
      </c>
      <c r="I77" s="635">
        <v>60</v>
      </c>
      <c r="J77" s="635"/>
      <c r="K77" s="635"/>
      <c r="L77" s="635"/>
      <c r="M77" s="635"/>
      <c r="N77" s="635"/>
      <c r="O77" s="635"/>
      <c r="P77" s="656"/>
      <c r="Q77" s="636"/>
    </row>
    <row r="78" spans="1:17" ht="14.4" customHeight="1" x14ac:dyDescent="0.3">
      <c r="A78" s="631" t="s">
        <v>5040</v>
      </c>
      <c r="B78" s="632" t="s">
        <v>5041</v>
      </c>
      <c r="C78" s="632" t="s">
        <v>4261</v>
      </c>
      <c r="D78" s="632" t="s">
        <v>5084</v>
      </c>
      <c r="E78" s="632" t="s">
        <v>5085</v>
      </c>
      <c r="F78" s="635">
        <v>2</v>
      </c>
      <c r="G78" s="635">
        <v>122</v>
      </c>
      <c r="H78" s="635">
        <v>1</v>
      </c>
      <c r="I78" s="635">
        <v>61</v>
      </c>
      <c r="J78" s="635">
        <v>2</v>
      </c>
      <c r="K78" s="635">
        <v>122</v>
      </c>
      <c r="L78" s="635">
        <v>1</v>
      </c>
      <c r="M78" s="635">
        <v>61</v>
      </c>
      <c r="N78" s="635"/>
      <c r="O78" s="635"/>
      <c r="P78" s="656"/>
      <c r="Q78" s="636"/>
    </row>
    <row r="79" spans="1:17" ht="14.4" customHeight="1" x14ac:dyDescent="0.3">
      <c r="A79" s="631" t="s">
        <v>5040</v>
      </c>
      <c r="B79" s="632" t="s">
        <v>5041</v>
      </c>
      <c r="C79" s="632" t="s">
        <v>4261</v>
      </c>
      <c r="D79" s="632" t="s">
        <v>5086</v>
      </c>
      <c r="E79" s="632" t="s">
        <v>5087</v>
      </c>
      <c r="F79" s="635">
        <v>91</v>
      </c>
      <c r="G79" s="635">
        <v>1729</v>
      </c>
      <c r="H79" s="635">
        <v>1</v>
      </c>
      <c r="I79" s="635">
        <v>19</v>
      </c>
      <c r="J79" s="635">
        <v>46</v>
      </c>
      <c r="K79" s="635">
        <v>874</v>
      </c>
      <c r="L79" s="635">
        <v>0.50549450549450547</v>
      </c>
      <c r="M79" s="635">
        <v>19</v>
      </c>
      <c r="N79" s="635">
        <v>72</v>
      </c>
      <c r="O79" s="635">
        <v>1368</v>
      </c>
      <c r="P79" s="656">
        <v>0.79120879120879117</v>
      </c>
      <c r="Q79" s="636">
        <v>19</v>
      </c>
    </row>
    <row r="80" spans="1:17" ht="14.4" customHeight="1" x14ac:dyDescent="0.3">
      <c r="A80" s="631" t="s">
        <v>5040</v>
      </c>
      <c r="B80" s="632" t="s">
        <v>5041</v>
      </c>
      <c r="C80" s="632" t="s">
        <v>4261</v>
      </c>
      <c r="D80" s="632" t="s">
        <v>5088</v>
      </c>
      <c r="E80" s="632" t="s">
        <v>5089</v>
      </c>
      <c r="F80" s="635">
        <v>83</v>
      </c>
      <c r="G80" s="635">
        <v>119769</v>
      </c>
      <c r="H80" s="635">
        <v>1</v>
      </c>
      <c r="I80" s="635">
        <v>1443</v>
      </c>
      <c r="J80" s="635">
        <v>14</v>
      </c>
      <c r="K80" s="635">
        <v>20258</v>
      </c>
      <c r="L80" s="635">
        <v>0.1691422655278077</v>
      </c>
      <c r="M80" s="635">
        <v>1447</v>
      </c>
      <c r="N80" s="635">
        <v>59</v>
      </c>
      <c r="O80" s="635">
        <v>85468</v>
      </c>
      <c r="P80" s="656">
        <v>0.71360702686003896</v>
      </c>
      <c r="Q80" s="636">
        <v>1448.6101694915253</v>
      </c>
    </row>
    <row r="81" spans="1:17" ht="14.4" customHeight="1" x14ac:dyDescent="0.3">
      <c r="A81" s="631" t="s">
        <v>5040</v>
      </c>
      <c r="B81" s="632" t="s">
        <v>5041</v>
      </c>
      <c r="C81" s="632" t="s">
        <v>4261</v>
      </c>
      <c r="D81" s="632" t="s">
        <v>5090</v>
      </c>
      <c r="E81" s="632" t="s">
        <v>5091</v>
      </c>
      <c r="F81" s="635"/>
      <c r="G81" s="635"/>
      <c r="H81" s="635"/>
      <c r="I81" s="635"/>
      <c r="J81" s="635">
        <v>1</v>
      </c>
      <c r="K81" s="635">
        <v>391</v>
      </c>
      <c r="L81" s="635"/>
      <c r="M81" s="635">
        <v>391</v>
      </c>
      <c r="N81" s="635"/>
      <c r="O81" s="635"/>
      <c r="P81" s="656"/>
      <c r="Q81" s="636"/>
    </row>
    <row r="82" spans="1:17" ht="14.4" customHeight="1" x14ac:dyDescent="0.3">
      <c r="A82" s="631" t="s">
        <v>5040</v>
      </c>
      <c r="B82" s="632" t="s">
        <v>5041</v>
      </c>
      <c r="C82" s="632" t="s">
        <v>4261</v>
      </c>
      <c r="D82" s="632" t="s">
        <v>5092</v>
      </c>
      <c r="E82" s="632" t="s">
        <v>5093</v>
      </c>
      <c r="F82" s="635">
        <v>1</v>
      </c>
      <c r="G82" s="635">
        <v>461</v>
      </c>
      <c r="H82" s="635">
        <v>1</v>
      </c>
      <c r="I82" s="635">
        <v>461</v>
      </c>
      <c r="J82" s="635"/>
      <c r="K82" s="635"/>
      <c r="L82" s="635"/>
      <c r="M82" s="635"/>
      <c r="N82" s="635"/>
      <c r="O82" s="635"/>
      <c r="P82" s="656"/>
      <c r="Q82" s="636"/>
    </row>
    <row r="83" spans="1:17" ht="14.4" customHeight="1" x14ac:dyDescent="0.3">
      <c r="A83" s="631" t="s">
        <v>5040</v>
      </c>
      <c r="B83" s="632" t="s">
        <v>5041</v>
      </c>
      <c r="C83" s="632" t="s">
        <v>4261</v>
      </c>
      <c r="D83" s="632" t="s">
        <v>5094</v>
      </c>
      <c r="E83" s="632" t="s">
        <v>5095</v>
      </c>
      <c r="F83" s="635"/>
      <c r="G83" s="635"/>
      <c r="H83" s="635"/>
      <c r="I83" s="635"/>
      <c r="J83" s="635"/>
      <c r="K83" s="635"/>
      <c r="L83" s="635"/>
      <c r="M83" s="635"/>
      <c r="N83" s="635">
        <v>2</v>
      </c>
      <c r="O83" s="635">
        <v>624</v>
      </c>
      <c r="P83" s="656"/>
      <c r="Q83" s="636">
        <v>312</v>
      </c>
    </row>
    <row r="84" spans="1:17" ht="14.4" customHeight="1" x14ac:dyDescent="0.3">
      <c r="A84" s="631" t="s">
        <v>5040</v>
      </c>
      <c r="B84" s="632" t="s">
        <v>5041</v>
      </c>
      <c r="C84" s="632" t="s">
        <v>4261</v>
      </c>
      <c r="D84" s="632" t="s">
        <v>5096</v>
      </c>
      <c r="E84" s="632" t="s">
        <v>5097</v>
      </c>
      <c r="F84" s="635">
        <v>13</v>
      </c>
      <c r="G84" s="635">
        <v>11050</v>
      </c>
      <c r="H84" s="635">
        <v>1</v>
      </c>
      <c r="I84" s="635">
        <v>850</v>
      </c>
      <c r="J84" s="635">
        <v>3</v>
      </c>
      <c r="K84" s="635">
        <v>2553</v>
      </c>
      <c r="L84" s="635">
        <v>0.23104072398190045</v>
      </c>
      <c r="M84" s="635">
        <v>851</v>
      </c>
      <c r="N84" s="635"/>
      <c r="O84" s="635"/>
      <c r="P84" s="656"/>
      <c r="Q84" s="636"/>
    </row>
    <row r="85" spans="1:17" ht="14.4" customHeight="1" x14ac:dyDescent="0.3">
      <c r="A85" s="631" t="s">
        <v>5040</v>
      </c>
      <c r="B85" s="632" t="s">
        <v>5041</v>
      </c>
      <c r="C85" s="632" t="s">
        <v>4261</v>
      </c>
      <c r="D85" s="632" t="s">
        <v>5098</v>
      </c>
      <c r="E85" s="632" t="s">
        <v>5099</v>
      </c>
      <c r="F85" s="635">
        <v>1</v>
      </c>
      <c r="G85" s="635">
        <v>166</v>
      </c>
      <c r="H85" s="635">
        <v>1</v>
      </c>
      <c r="I85" s="635">
        <v>166</v>
      </c>
      <c r="J85" s="635">
        <v>1</v>
      </c>
      <c r="K85" s="635">
        <v>166</v>
      </c>
      <c r="L85" s="635">
        <v>1</v>
      </c>
      <c r="M85" s="635">
        <v>166</v>
      </c>
      <c r="N85" s="635"/>
      <c r="O85" s="635"/>
      <c r="P85" s="656"/>
      <c r="Q85" s="636"/>
    </row>
    <row r="86" spans="1:17" ht="14.4" customHeight="1" x14ac:dyDescent="0.3">
      <c r="A86" s="631" t="s">
        <v>5040</v>
      </c>
      <c r="B86" s="632" t="s">
        <v>5041</v>
      </c>
      <c r="C86" s="632" t="s">
        <v>4261</v>
      </c>
      <c r="D86" s="632" t="s">
        <v>5100</v>
      </c>
      <c r="E86" s="632" t="s">
        <v>5101</v>
      </c>
      <c r="F86" s="635">
        <v>2</v>
      </c>
      <c r="G86" s="635">
        <v>330</v>
      </c>
      <c r="H86" s="635">
        <v>1</v>
      </c>
      <c r="I86" s="635">
        <v>165</v>
      </c>
      <c r="J86" s="635"/>
      <c r="K86" s="635"/>
      <c r="L86" s="635"/>
      <c r="M86" s="635"/>
      <c r="N86" s="635">
        <v>2</v>
      </c>
      <c r="O86" s="635">
        <v>330</v>
      </c>
      <c r="P86" s="656">
        <v>1</v>
      </c>
      <c r="Q86" s="636">
        <v>165</v>
      </c>
    </row>
    <row r="87" spans="1:17" ht="14.4" customHeight="1" x14ac:dyDescent="0.3">
      <c r="A87" s="631" t="s">
        <v>5040</v>
      </c>
      <c r="B87" s="632" t="s">
        <v>5041</v>
      </c>
      <c r="C87" s="632" t="s">
        <v>4261</v>
      </c>
      <c r="D87" s="632" t="s">
        <v>5102</v>
      </c>
      <c r="E87" s="632" t="s">
        <v>5103</v>
      </c>
      <c r="F87" s="635"/>
      <c r="G87" s="635"/>
      <c r="H87" s="635"/>
      <c r="I87" s="635"/>
      <c r="J87" s="635">
        <v>1</v>
      </c>
      <c r="K87" s="635">
        <v>236</v>
      </c>
      <c r="L87" s="635"/>
      <c r="M87" s="635">
        <v>236</v>
      </c>
      <c r="N87" s="635"/>
      <c r="O87" s="635"/>
      <c r="P87" s="656"/>
      <c r="Q87" s="636"/>
    </row>
    <row r="88" spans="1:17" ht="14.4" customHeight="1" x14ac:dyDescent="0.3">
      <c r="A88" s="631" t="s">
        <v>5040</v>
      </c>
      <c r="B88" s="632" t="s">
        <v>5041</v>
      </c>
      <c r="C88" s="632" t="s">
        <v>4261</v>
      </c>
      <c r="D88" s="632" t="s">
        <v>5104</v>
      </c>
      <c r="E88" s="632" t="s">
        <v>5105</v>
      </c>
      <c r="F88" s="635"/>
      <c r="G88" s="635"/>
      <c r="H88" s="635"/>
      <c r="I88" s="635"/>
      <c r="J88" s="635"/>
      <c r="K88" s="635"/>
      <c r="L88" s="635"/>
      <c r="M88" s="635"/>
      <c r="N88" s="635">
        <v>1</v>
      </c>
      <c r="O88" s="635">
        <v>308</v>
      </c>
      <c r="P88" s="656"/>
      <c r="Q88" s="636">
        <v>308</v>
      </c>
    </row>
    <row r="89" spans="1:17" ht="14.4" customHeight="1" x14ac:dyDescent="0.3">
      <c r="A89" s="631" t="s">
        <v>5040</v>
      </c>
      <c r="B89" s="632" t="s">
        <v>5041</v>
      </c>
      <c r="C89" s="632" t="s">
        <v>4261</v>
      </c>
      <c r="D89" s="632" t="s">
        <v>5106</v>
      </c>
      <c r="E89" s="632" t="s">
        <v>5107</v>
      </c>
      <c r="F89" s="635"/>
      <c r="G89" s="635"/>
      <c r="H89" s="635"/>
      <c r="I89" s="635"/>
      <c r="J89" s="635">
        <v>1</v>
      </c>
      <c r="K89" s="635">
        <v>1210</v>
      </c>
      <c r="L89" s="635"/>
      <c r="M89" s="635">
        <v>1210</v>
      </c>
      <c r="N89" s="635">
        <v>1</v>
      </c>
      <c r="O89" s="635">
        <v>1214</v>
      </c>
      <c r="P89" s="656"/>
      <c r="Q89" s="636">
        <v>1214</v>
      </c>
    </row>
    <row r="90" spans="1:17" ht="14.4" customHeight="1" x14ac:dyDescent="0.3">
      <c r="A90" s="631" t="s">
        <v>5040</v>
      </c>
      <c r="B90" s="632" t="s">
        <v>5041</v>
      </c>
      <c r="C90" s="632" t="s">
        <v>4261</v>
      </c>
      <c r="D90" s="632" t="s">
        <v>5108</v>
      </c>
      <c r="E90" s="632" t="s">
        <v>5109</v>
      </c>
      <c r="F90" s="635"/>
      <c r="G90" s="635"/>
      <c r="H90" s="635"/>
      <c r="I90" s="635"/>
      <c r="J90" s="635"/>
      <c r="K90" s="635"/>
      <c r="L90" s="635"/>
      <c r="M90" s="635"/>
      <c r="N90" s="635">
        <v>1</v>
      </c>
      <c r="O90" s="635">
        <v>785</v>
      </c>
      <c r="P90" s="656"/>
      <c r="Q90" s="636">
        <v>785</v>
      </c>
    </row>
    <row r="91" spans="1:17" ht="14.4" customHeight="1" x14ac:dyDescent="0.3">
      <c r="A91" s="631" t="s">
        <v>5040</v>
      </c>
      <c r="B91" s="632" t="s">
        <v>5041</v>
      </c>
      <c r="C91" s="632" t="s">
        <v>4261</v>
      </c>
      <c r="D91" s="632" t="s">
        <v>5110</v>
      </c>
      <c r="E91" s="632" t="s">
        <v>5111</v>
      </c>
      <c r="F91" s="635"/>
      <c r="G91" s="635"/>
      <c r="H91" s="635"/>
      <c r="I91" s="635"/>
      <c r="J91" s="635"/>
      <c r="K91" s="635"/>
      <c r="L91" s="635"/>
      <c r="M91" s="635"/>
      <c r="N91" s="635">
        <v>1</v>
      </c>
      <c r="O91" s="635">
        <v>188</v>
      </c>
      <c r="P91" s="656"/>
      <c r="Q91" s="636">
        <v>188</v>
      </c>
    </row>
    <row r="92" spans="1:17" ht="14.4" customHeight="1" x14ac:dyDescent="0.3">
      <c r="A92" s="631" t="s">
        <v>5040</v>
      </c>
      <c r="B92" s="632" t="s">
        <v>5041</v>
      </c>
      <c r="C92" s="632" t="s">
        <v>4261</v>
      </c>
      <c r="D92" s="632" t="s">
        <v>5112</v>
      </c>
      <c r="E92" s="632" t="s">
        <v>5113</v>
      </c>
      <c r="F92" s="635">
        <v>39</v>
      </c>
      <c r="G92" s="635">
        <v>8814</v>
      </c>
      <c r="H92" s="635">
        <v>1</v>
      </c>
      <c r="I92" s="635">
        <v>226</v>
      </c>
      <c r="J92" s="635">
        <v>16</v>
      </c>
      <c r="K92" s="635">
        <v>3632</v>
      </c>
      <c r="L92" s="635">
        <v>0.41207170410710231</v>
      </c>
      <c r="M92" s="635">
        <v>227</v>
      </c>
      <c r="N92" s="635">
        <v>23</v>
      </c>
      <c r="O92" s="635">
        <v>5229</v>
      </c>
      <c r="P92" s="656">
        <v>0.59326072157930565</v>
      </c>
      <c r="Q92" s="636">
        <v>227.34782608695653</v>
      </c>
    </row>
    <row r="93" spans="1:17" ht="14.4" customHeight="1" x14ac:dyDescent="0.3">
      <c r="A93" s="631" t="s">
        <v>5040</v>
      </c>
      <c r="B93" s="632" t="s">
        <v>5041</v>
      </c>
      <c r="C93" s="632" t="s">
        <v>4261</v>
      </c>
      <c r="D93" s="632" t="s">
        <v>5114</v>
      </c>
      <c r="E93" s="632" t="s">
        <v>5115</v>
      </c>
      <c r="F93" s="635">
        <v>7</v>
      </c>
      <c r="G93" s="635">
        <v>3913</v>
      </c>
      <c r="H93" s="635">
        <v>1</v>
      </c>
      <c r="I93" s="635">
        <v>559</v>
      </c>
      <c r="J93" s="635">
        <v>6</v>
      </c>
      <c r="K93" s="635">
        <v>3360</v>
      </c>
      <c r="L93" s="635">
        <v>0.85867620751341678</v>
      </c>
      <c r="M93" s="635">
        <v>560</v>
      </c>
      <c r="N93" s="635">
        <v>1</v>
      </c>
      <c r="O93" s="635">
        <v>560</v>
      </c>
      <c r="P93" s="656">
        <v>0.14311270125223613</v>
      </c>
      <c r="Q93" s="636">
        <v>560</v>
      </c>
    </row>
    <row r="94" spans="1:17" ht="14.4" customHeight="1" x14ac:dyDescent="0.3">
      <c r="A94" s="631" t="s">
        <v>5040</v>
      </c>
      <c r="B94" s="632" t="s">
        <v>5041</v>
      </c>
      <c r="C94" s="632" t="s">
        <v>4261</v>
      </c>
      <c r="D94" s="632" t="s">
        <v>5116</v>
      </c>
      <c r="E94" s="632" t="s">
        <v>5117</v>
      </c>
      <c r="F94" s="635">
        <v>6</v>
      </c>
      <c r="G94" s="635">
        <v>780</v>
      </c>
      <c r="H94" s="635">
        <v>1</v>
      </c>
      <c r="I94" s="635">
        <v>130</v>
      </c>
      <c r="J94" s="635"/>
      <c r="K94" s="635"/>
      <c r="L94" s="635"/>
      <c r="M94" s="635"/>
      <c r="N94" s="635">
        <v>1</v>
      </c>
      <c r="O94" s="635">
        <v>131</v>
      </c>
      <c r="P94" s="656">
        <v>0.16794871794871793</v>
      </c>
      <c r="Q94" s="636">
        <v>131</v>
      </c>
    </row>
    <row r="95" spans="1:17" ht="14.4" customHeight="1" x14ac:dyDescent="0.3">
      <c r="A95" s="631" t="s">
        <v>5040</v>
      </c>
      <c r="B95" s="632" t="s">
        <v>5041</v>
      </c>
      <c r="C95" s="632" t="s">
        <v>4261</v>
      </c>
      <c r="D95" s="632" t="s">
        <v>5118</v>
      </c>
      <c r="E95" s="632" t="s">
        <v>5119</v>
      </c>
      <c r="F95" s="635">
        <v>3</v>
      </c>
      <c r="G95" s="635">
        <v>1233</v>
      </c>
      <c r="H95" s="635">
        <v>1</v>
      </c>
      <c r="I95" s="635">
        <v>411</v>
      </c>
      <c r="J95" s="635">
        <v>1</v>
      </c>
      <c r="K95" s="635">
        <v>412</v>
      </c>
      <c r="L95" s="635">
        <v>0.33414436334144365</v>
      </c>
      <c r="M95" s="635">
        <v>412</v>
      </c>
      <c r="N95" s="635"/>
      <c r="O95" s="635"/>
      <c r="P95" s="656"/>
      <c r="Q95" s="636"/>
    </row>
    <row r="96" spans="1:17" ht="14.4" customHeight="1" x14ac:dyDescent="0.3">
      <c r="A96" s="631" t="s">
        <v>5040</v>
      </c>
      <c r="B96" s="632" t="s">
        <v>5041</v>
      </c>
      <c r="C96" s="632" t="s">
        <v>4261</v>
      </c>
      <c r="D96" s="632" t="s">
        <v>5120</v>
      </c>
      <c r="E96" s="632" t="s">
        <v>5121</v>
      </c>
      <c r="F96" s="635">
        <v>2</v>
      </c>
      <c r="G96" s="635">
        <v>786</v>
      </c>
      <c r="H96" s="635">
        <v>1</v>
      </c>
      <c r="I96" s="635">
        <v>393</v>
      </c>
      <c r="J96" s="635"/>
      <c r="K96" s="635"/>
      <c r="L96" s="635"/>
      <c r="M96" s="635"/>
      <c r="N96" s="635"/>
      <c r="O96" s="635"/>
      <c r="P96" s="656"/>
      <c r="Q96" s="636"/>
    </row>
    <row r="97" spans="1:17" ht="14.4" customHeight="1" x14ac:dyDescent="0.3">
      <c r="A97" s="631" t="s">
        <v>5040</v>
      </c>
      <c r="B97" s="632" t="s">
        <v>5041</v>
      </c>
      <c r="C97" s="632" t="s">
        <v>4261</v>
      </c>
      <c r="D97" s="632" t="s">
        <v>5122</v>
      </c>
      <c r="E97" s="632" t="s">
        <v>5123</v>
      </c>
      <c r="F97" s="635">
        <v>1</v>
      </c>
      <c r="G97" s="635">
        <v>573</v>
      </c>
      <c r="H97" s="635">
        <v>1</v>
      </c>
      <c r="I97" s="635">
        <v>573</v>
      </c>
      <c r="J97" s="635"/>
      <c r="K97" s="635"/>
      <c r="L97" s="635"/>
      <c r="M97" s="635"/>
      <c r="N97" s="635"/>
      <c r="O97" s="635"/>
      <c r="P97" s="656"/>
      <c r="Q97" s="636"/>
    </row>
    <row r="98" spans="1:17" ht="14.4" customHeight="1" x14ac:dyDescent="0.3">
      <c r="A98" s="631" t="s">
        <v>5040</v>
      </c>
      <c r="B98" s="632" t="s">
        <v>5041</v>
      </c>
      <c r="C98" s="632" t="s">
        <v>4261</v>
      </c>
      <c r="D98" s="632" t="s">
        <v>5124</v>
      </c>
      <c r="E98" s="632" t="s">
        <v>5125</v>
      </c>
      <c r="F98" s="635"/>
      <c r="G98" s="635"/>
      <c r="H98" s="635"/>
      <c r="I98" s="635"/>
      <c r="J98" s="635">
        <v>1</v>
      </c>
      <c r="K98" s="635">
        <v>88</v>
      </c>
      <c r="L98" s="635"/>
      <c r="M98" s="635">
        <v>88</v>
      </c>
      <c r="N98" s="635"/>
      <c r="O98" s="635"/>
      <c r="P98" s="656"/>
      <c r="Q98" s="636"/>
    </row>
    <row r="99" spans="1:17" ht="14.4" customHeight="1" x14ac:dyDescent="0.3">
      <c r="A99" s="631" t="s">
        <v>5040</v>
      </c>
      <c r="B99" s="632" t="s">
        <v>5041</v>
      </c>
      <c r="C99" s="632" t="s">
        <v>4261</v>
      </c>
      <c r="D99" s="632" t="s">
        <v>5126</v>
      </c>
      <c r="E99" s="632" t="s">
        <v>5127</v>
      </c>
      <c r="F99" s="635">
        <v>78</v>
      </c>
      <c r="G99" s="635">
        <v>2262</v>
      </c>
      <c r="H99" s="635">
        <v>1</v>
      </c>
      <c r="I99" s="635">
        <v>29</v>
      </c>
      <c r="J99" s="635">
        <v>57</v>
      </c>
      <c r="K99" s="635">
        <v>1653</v>
      </c>
      <c r="L99" s="635">
        <v>0.73076923076923073</v>
      </c>
      <c r="M99" s="635">
        <v>29</v>
      </c>
      <c r="N99" s="635">
        <v>52</v>
      </c>
      <c r="O99" s="635">
        <v>1532</v>
      </c>
      <c r="P99" s="656">
        <v>0.67727674624226353</v>
      </c>
      <c r="Q99" s="636">
        <v>29.46153846153846</v>
      </c>
    </row>
    <row r="100" spans="1:17" ht="14.4" customHeight="1" x14ac:dyDescent="0.3">
      <c r="A100" s="631" t="s">
        <v>5040</v>
      </c>
      <c r="B100" s="632" t="s">
        <v>5041</v>
      </c>
      <c r="C100" s="632" t="s">
        <v>4261</v>
      </c>
      <c r="D100" s="632" t="s">
        <v>5128</v>
      </c>
      <c r="E100" s="632" t="s">
        <v>5129</v>
      </c>
      <c r="F100" s="635">
        <v>5</v>
      </c>
      <c r="G100" s="635">
        <v>250</v>
      </c>
      <c r="H100" s="635">
        <v>1</v>
      </c>
      <c r="I100" s="635">
        <v>50</v>
      </c>
      <c r="J100" s="635">
        <v>2</v>
      </c>
      <c r="K100" s="635">
        <v>100</v>
      </c>
      <c r="L100" s="635">
        <v>0.4</v>
      </c>
      <c r="M100" s="635">
        <v>50</v>
      </c>
      <c r="N100" s="635">
        <v>8</v>
      </c>
      <c r="O100" s="635">
        <v>400</v>
      </c>
      <c r="P100" s="656">
        <v>1.6</v>
      </c>
      <c r="Q100" s="636">
        <v>50</v>
      </c>
    </row>
    <row r="101" spans="1:17" ht="14.4" customHeight="1" x14ac:dyDescent="0.3">
      <c r="A101" s="631" t="s">
        <v>5040</v>
      </c>
      <c r="B101" s="632" t="s">
        <v>5041</v>
      </c>
      <c r="C101" s="632" t="s">
        <v>4261</v>
      </c>
      <c r="D101" s="632" t="s">
        <v>5130</v>
      </c>
      <c r="E101" s="632" t="s">
        <v>5131</v>
      </c>
      <c r="F101" s="635">
        <v>356</v>
      </c>
      <c r="G101" s="635">
        <v>4272</v>
      </c>
      <c r="H101" s="635">
        <v>1</v>
      </c>
      <c r="I101" s="635">
        <v>12</v>
      </c>
      <c r="J101" s="635">
        <v>335</v>
      </c>
      <c r="K101" s="635">
        <v>4020</v>
      </c>
      <c r="L101" s="635">
        <v>0.9410112359550562</v>
      </c>
      <c r="M101" s="635">
        <v>12</v>
      </c>
      <c r="N101" s="635">
        <v>320</v>
      </c>
      <c r="O101" s="635">
        <v>3840</v>
      </c>
      <c r="P101" s="656">
        <v>0.898876404494382</v>
      </c>
      <c r="Q101" s="636">
        <v>12</v>
      </c>
    </row>
    <row r="102" spans="1:17" ht="14.4" customHeight="1" x14ac:dyDescent="0.3">
      <c r="A102" s="631" t="s">
        <v>5040</v>
      </c>
      <c r="B102" s="632" t="s">
        <v>5041</v>
      </c>
      <c r="C102" s="632" t="s">
        <v>4261</v>
      </c>
      <c r="D102" s="632" t="s">
        <v>5132</v>
      </c>
      <c r="E102" s="632" t="s">
        <v>5133</v>
      </c>
      <c r="F102" s="635">
        <v>29</v>
      </c>
      <c r="G102" s="635">
        <v>5220</v>
      </c>
      <c r="H102" s="635">
        <v>1</v>
      </c>
      <c r="I102" s="635">
        <v>180</v>
      </c>
      <c r="J102" s="635">
        <v>18</v>
      </c>
      <c r="K102" s="635">
        <v>3258</v>
      </c>
      <c r="L102" s="635">
        <v>0.62413793103448278</v>
      </c>
      <c r="M102" s="635">
        <v>181</v>
      </c>
      <c r="N102" s="635">
        <v>27</v>
      </c>
      <c r="O102" s="635">
        <v>4902</v>
      </c>
      <c r="P102" s="656">
        <v>0.93908045977011489</v>
      </c>
      <c r="Q102" s="636">
        <v>181.55555555555554</v>
      </c>
    </row>
    <row r="103" spans="1:17" ht="14.4" customHeight="1" x14ac:dyDescent="0.3">
      <c r="A103" s="631" t="s">
        <v>5040</v>
      </c>
      <c r="B103" s="632" t="s">
        <v>5041</v>
      </c>
      <c r="C103" s="632" t="s">
        <v>4261</v>
      </c>
      <c r="D103" s="632" t="s">
        <v>5134</v>
      </c>
      <c r="E103" s="632" t="s">
        <v>5135</v>
      </c>
      <c r="F103" s="635">
        <v>24</v>
      </c>
      <c r="G103" s="635">
        <v>1704</v>
      </c>
      <c r="H103" s="635">
        <v>1</v>
      </c>
      <c r="I103" s="635">
        <v>71</v>
      </c>
      <c r="J103" s="635">
        <v>20</v>
      </c>
      <c r="K103" s="635">
        <v>1420</v>
      </c>
      <c r="L103" s="635">
        <v>0.83333333333333337</v>
      </c>
      <c r="M103" s="635">
        <v>71</v>
      </c>
      <c r="N103" s="635">
        <v>5</v>
      </c>
      <c r="O103" s="635">
        <v>356</v>
      </c>
      <c r="P103" s="656">
        <v>0.20892018779342722</v>
      </c>
      <c r="Q103" s="636">
        <v>71.2</v>
      </c>
    </row>
    <row r="104" spans="1:17" ht="14.4" customHeight="1" x14ac:dyDescent="0.3">
      <c r="A104" s="631" t="s">
        <v>5040</v>
      </c>
      <c r="B104" s="632" t="s">
        <v>5041</v>
      </c>
      <c r="C104" s="632" t="s">
        <v>4261</v>
      </c>
      <c r="D104" s="632" t="s">
        <v>5136</v>
      </c>
      <c r="E104" s="632" t="s">
        <v>5137</v>
      </c>
      <c r="F104" s="635">
        <v>21</v>
      </c>
      <c r="G104" s="635">
        <v>3801</v>
      </c>
      <c r="H104" s="635">
        <v>1</v>
      </c>
      <c r="I104" s="635">
        <v>181</v>
      </c>
      <c r="J104" s="635">
        <v>8</v>
      </c>
      <c r="K104" s="635">
        <v>1456</v>
      </c>
      <c r="L104" s="635">
        <v>0.3830570902394107</v>
      </c>
      <c r="M104" s="635">
        <v>182</v>
      </c>
      <c r="N104" s="635">
        <v>10</v>
      </c>
      <c r="O104" s="635">
        <v>1824</v>
      </c>
      <c r="P104" s="656">
        <v>0.47987371744277824</v>
      </c>
      <c r="Q104" s="636">
        <v>182.4</v>
      </c>
    </row>
    <row r="105" spans="1:17" ht="14.4" customHeight="1" x14ac:dyDescent="0.3">
      <c r="A105" s="631" t="s">
        <v>5040</v>
      </c>
      <c r="B105" s="632" t="s">
        <v>5041</v>
      </c>
      <c r="C105" s="632" t="s">
        <v>4261</v>
      </c>
      <c r="D105" s="632" t="s">
        <v>5138</v>
      </c>
      <c r="E105" s="632" t="s">
        <v>5139</v>
      </c>
      <c r="F105" s="635">
        <v>790</v>
      </c>
      <c r="G105" s="635">
        <v>116130</v>
      </c>
      <c r="H105" s="635">
        <v>1</v>
      </c>
      <c r="I105" s="635">
        <v>147</v>
      </c>
      <c r="J105" s="635">
        <v>668</v>
      </c>
      <c r="K105" s="635">
        <v>98196</v>
      </c>
      <c r="L105" s="635">
        <v>0.84556962025316451</v>
      </c>
      <c r="M105" s="635">
        <v>147</v>
      </c>
      <c r="N105" s="635">
        <v>654</v>
      </c>
      <c r="O105" s="635">
        <v>96423</v>
      </c>
      <c r="P105" s="656">
        <v>0.83030224748127102</v>
      </c>
      <c r="Q105" s="636">
        <v>147.43577981651376</v>
      </c>
    </row>
    <row r="106" spans="1:17" ht="14.4" customHeight="1" x14ac:dyDescent="0.3">
      <c r="A106" s="631" t="s">
        <v>5040</v>
      </c>
      <c r="B106" s="632" t="s">
        <v>5041</v>
      </c>
      <c r="C106" s="632" t="s">
        <v>4261</v>
      </c>
      <c r="D106" s="632" t="s">
        <v>5140</v>
      </c>
      <c r="E106" s="632" t="s">
        <v>5141</v>
      </c>
      <c r="F106" s="635">
        <v>80</v>
      </c>
      <c r="G106" s="635">
        <v>2320</v>
      </c>
      <c r="H106" s="635">
        <v>1</v>
      </c>
      <c r="I106" s="635">
        <v>29</v>
      </c>
      <c r="J106" s="635">
        <v>59</v>
      </c>
      <c r="K106" s="635">
        <v>1711</v>
      </c>
      <c r="L106" s="635">
        <v>0.73750000000000004</v>
      </c>
      <c r="M106" s="635">
        <v>29</v>
      </c>
      <c r="N106" s="635">
        <v>55</v>
      </c>
      <c r="O106" s="635">
        <v>1622</v>
      </c>
      <c r="P106" s="656">
        <v>0.69913793103448274</v>
      </c>
      <c r="Q106" s="636">
        <v>29.490909090909092</v>
      </c>
    </row>
    <row r="107" spans="1:17" ht="14.4" customHeight="1" x14ac:dyDescent="0.3">
      <c r="A107" s="631" t="s">
        <v>5040</v>
      </c>
      <c r="B107" s="632" t="s">
        <v>5041</v>
      </c>
      <c r="C107" s="632" t="s">
        <v>4261</v>
      </c>
      <c r="D107" s="632" t="s">
        <v>5142</v>
      </c>
      <c r="E107" s="632" t="s">
        <v>5143</v>
      </c>
      <c r="F107" s="635">
        <v>21</v>
      </c>
      <c r="G107" s="635">
        <v>651</v>
      </c>
      <c r="H107" s="635">
        <v>1</v>
      </c>
      <c r="I107" s="635">
        <v>31</v>
      </c>
      <c r="J107" s="635">
        <v>15</v>
      </c>
      <c r="K107" s="635">
        <v>465</v>
      </c>
      <c r="L107" s="635">
        <v>0.7142857142857143</v>
      </c>
      <c r="M107" s="635">
        <v>31</v>
      </c>
      <c r="N107" s="635">
        <v>24</v>
      </c>
      <c r="O107" s="635">
        <v>744</v>
      </c>
      <c r="P107" s="656">
        <v>1.1428571428571428</v>
      </c>
      <c r="Q107" s="636">
        <v>31</v>
      </c>
    </row>
    <row r="108" spans="1:17" ht="14.4" customHeight="1" x14ac:dyDescent="0.3">
      <c r="A108" s="631" t="s">
        <v>5040</v>
      </c>
      <c r="B108" s="632" t="s">
        <v>5041</v>
      </c>
      <c r="C108" s="632" t="s">
        <v>4261</v>
      </c>
      <c r="D108" s="632" t="s">
        <v>5144</v>
      </c>
      <c r="E108" s="632" t="s">
        <v>5145</v>
      </c>
      <c r="F108" s="635">
        <v>23</v>
      </c>
      <c r="G108" s="635">
        <v>621</v>
      </c>
      <c r="H108" s="635">
        <v>1</v>
      </c>
      <c r="I108" s="635">
        <v>27</v>
      </c>
      <c r="J108" s="635">
        <v>21</v>
      </c>
      <c r="K108" s="635">
        <v>567</v>
      </c>
      <c r="L108" s="635">
        <v>0.91304347826086951</v>
      </c>
      <c r="M108" s="635">
        <v>27</v>
      </c>
      <c r="N108" s="635">
        <v>26</v>
      </c>
      <c r="O108" s="635">
        <v>702</v>
      </c>
      <c r="P108" s="656">
        <v>1.1304347826086956</v>
      </c>
      <c r="Q108" s="636">
        <v>27</v>
      </c>
    </row>
    <row r="109" spans="1:17" ht="14.4" customHeight="1" x14ac:dyDescent="0.3">
      <c r="A109" s="631" t="s">
        <v>5040</v>
      </c>
      <c r="B109" s="632" t="s">
        <v>5041</v>
      </c>
      <c r="C109" s="632" t="s">
        <v>4261</v>
      </c>
      <c r="D109" s="632" t="s">
        <v>5146</v>
      </c>
      <c r="E109" s="632" t="s">
        <v>5147</v>
      </c>
      <c r="F109" s="635">
        <v>14</v>
      </c>
      <c r="G109" s="635">
        <v>3542</v>
      </c>
      <c r="H109" s="635">
        <v>1</v>
      </c>
      <c r="I109" s="635">
        <v>253</v>
      </c>
      <c r="J109" s="635">
        <v>6</v>
      </c>
      <c r="K109" s="635">
        <v>1518</v>
      </c>
      <c r="L109" s="635">
        <v>0.42857142857142855</v>
      </c>
      <c r="M109" s="635">
        <v>253</v>
      </c>
      <c r="N109" s="635">
        <v>10</v>
      </c>
      <c r="O109" s="635">
        <v>2538</v>
      </c>
      <c r="P109" s="656">
        <v>0.71654432523997746</v>
      </c>
      <c r="Q109" s="636">
        <v>253.8</v>
      </c>
    </row>
    <row r="110" spans="1:17" ht="14.4" customHeight="1" x14ac:dyDescent="0.3">
      <c r="A110" s="631" t="s">
        <v>5040</v>
      </c>
      <c r="B110" s="632" t="s">
        <v>5041</v>
      </c>
      <c r="C110" s="632" t="s">
        <v>4261</v>
      </c>
      <c r="D110" s="632" t="s">
        <v>5148</v>
      </c>
      <c r="E110" s="632" t="s">
        <v>5149</v>
      </c>
      <c r="F110" s="635"/>
      <c r="G110" s="635"/>
      <c r="H110" s="635"/>
      <c r="I110" s="635"/>
      <c r="J110" s="635">
        <v>1</v>
      </c>
      <c r="K110" s="635">
        <v>22</v>
      </c>
      <c r="L110" s="635"/>
      <c r="M110" s="635">
        <v>22</v>
      </c>
      <c r="N110" s="635">
        <v>1</v>
      </c>
      <c r="O110" s="635">
        <v>22</v>
      </c>
      <c r="P110" s="656"/>
      <c r="Q110" s="636">
        <v>22</v>
      </c>
    </row>
    <row r="111" spans="1:17" ht="14.4" customHeight="1" x14ac:dyDescent="0.3">
      <c r="A111" s="631" t="s">
        <v>5040</v>
      </c>
      <c r="B111" s="632" t="s">
        <v>5041</v>
      </c>
      <c r="C111" s="632" t="s">
        <v>4261</v>
      </c>
      <c r="D111" s="632" t="s">
        <v>5150</v>
      </c>
      <c r="E111" s="632" t="s">
        <v>5151</v>
      </c>
      <c r="F111" s="635">
        <v>67</v>
      </c>
      <c r="G111" s="635">
        <v>1675</v>
      </c>
      <c r="H111" s="635">
        <v>1</v>
      </c>
      <c r="I111" s="635">
        <v>25</v>
      </c>
      <c r="J111" s="635">
        <v>46</v>
      </c>
      <c r="K111" s="635">
        <v>1150</v>
      </c>
      <c r="L111" s="635">
        <v>0.68656716417910446</v>
      </c>
      <c r="M111" s="635">
        <v>25</v>
      </c>
      <c r="N111" s="635">
        <v>47</v>
      </c>
      <c r="O111" s="635">
        <v>1175</v>
      </c>
      <c r="P111" s="656">
        <v>0.70149253731343286</v>
      </c>
      <c r="Q111" s="636">
        <v>25</v>
      </c>
    </row>
    <row r="112" spans="1:17" ht="14.4" customHeight="1" x14ac:dyDescent="0.3">
      <c r="A112" s="631" t="s">
        <v>5040</v>
      </c>
      <c r="B112" s="632" t="s">
        <v>5041</v>
      </c>
      <c r="C112" s="632" t="s">
        <v>4261</v>
      </c>
      <c r="D112" s="632" t="s">
        <v>5152</v>
      </c>
      <c r="E112" s="632" t="s">
        <v>5153</v>
      </c>
      <c r="F112" s="635">
        <v>3</v>
      </c>
      <c r="G112" s="635">
        <v>90</v>
      </c>
      <c r="H112" s="635">
        <v>1</v>
      </c>
      <c r="I112" s="635">
        <v>30</v>
      </c>
      <c r="J112" s="635">
        <v>1</v>
      </c>
      <c r="K112" s="635">
        <v>30</v>
      </c>
      <c r="L112" s="635">
        <v>0.33333333333333331</v>
      </c>
      <c r="M112" s="635">
        <v>30</v>
      </c>
      <c r="N112" s="635">
        <v>2</v>
      </c>
      <c r="O112" s="635">
        <v>60</v>
      </c>
      <c r="P112" s="656">
        <v>0.66666666666666663</v>
      </c>
      <c r="Q112" s="636">
        <v>30</v>
      </c>
    </row>
    <row r="113" spans="1:17" ht="14.4" customHeight="1" x14ac:dyDescent="0.3">
      <c r="A113" s="631" t="s">
        <v>5040</v>
      </c>
      <c r="B113" s="632" t="s">
        <v>5041</v>
      </c>
      <c r="C113" s="632" t="s">
        <v>4261</v>
      </c>
      <c r="D113" s="632" t="s">
        <v>5154</v>
      </c>
      <c r="E113" s="632" t="s">
        <v>5155</v>
      </c>
      <c r="F113" s="635">
        <v>7</v>
      </c>
      <c r="G113" s="635">
        <v>1428</v>
      </c>
      <c r="H113" s="635">
        <v>1</v>
      </c>
      <c r="I113" s="635">
        <v>204</v>
      </c>
      <c r="J113" s="635">
        <v>1</v>
      </c>
      <c r="K113" s="635">
        <v>204</v>
      </c>
      <c r="L113" s="635">
        <v>0.14285714285714285</v>
      </c>
      <c r="M113" s="635">
        <v>204</v>
      </c>
      <c r="N113" s="635"/>
      <c r="O113" s="635"/>
      <c r="P113" s="656"/>
      <c r="Q113" s="636"/>
    </row>
    <row r="114" spans="1:17" ht="14.4" customHeight="1" x14ac:dyDescent="0.3">
      <c r="A114" s="631" t="s">
        <v>5040</v>
      </c>
      <c r="B114" s="632" t="s">
        <v>5041</v>
      </c>
      <c r="C114" s="632" t="s">
        <v>4261</v>
      </c>
      <c r="D114" s="632" t="s">
        <v>5156</v>
      </c>
      <c r="E114" s="632" t="s">
        <v>5157</v>
      </c>
      <c r="F114" s="635"/>
      <c r="G114" s="635"/>
      <c r="H114" s="635"/>
      <c r="I114" s="635"/>
      <c r="J114" s="635">
        <v>2</v>
      </c>
      <c r="K114" s="635">
        <v>52</v>
      </c>
      <c r="L114" s="635"/>
      <c r="M114" s="635">
        <v>26</v>
      </c>
      <c r="N114" s="635"/>
      <c r="O114" s="635"/>
      <c r="P114" s="656"/>
      <c r="Q114" s="636"/>
    </row>
    <row r="115" spans="1:17" ht="14.4" customHeight="1" x14ac:dyDescent="0.3">
      <c r="A115" s="631" t="s">
        <v>5040</v>
      </c>
      <c r="B115" s="632" t="s">
        <v>5041</v>
      </c>
      <c r="C115" s="632" t="s">
        <v>4261</v>
      </c>
      <c r="D115" s="632" t="s">
        <v>5158</v>
      </c>
      <c r="E115" s="632" t="s">
        <v>5159</v>
      </c>
      <c r="F115" s="635">
        <v>1</v>
      </c>
      <c r="G115" s="635">
        <v>84</v>
      </c>
      <c r="H115" s="635">
        <v>1</v>
      </c>
      <c r="I115" s="635">
        <v>84</v>
      </c>
      <c r="J115" s="635">
        <v>5</v>
      </c>
      <c r="K115" s="635">
        <v>420</v>
      </c>
      <c r="L115" s="635">
        <v>5</v>
      </c>
      <c r="M115" s="635">
        <v>84</v>
      </c>
      <c r="N115" s="635">
        <v>5</v>
      </c>
      <c r="O115" s="635">
        <v>420</v>
      </c>
      <c r="P115" s="656">
        <v>5</v>
      </c>
      <c r="Q115" s="636">
        <v>84</v>
      </c>
    </row>
    <row r="116" spans="1:17" ht="14.4" customHeight="1" x14ac:dyDescent="0.3">
      <c r="A116" s="631" t="s">
        <v>5040</v>
      </c>
      <c r="B116" s="632" t="s">
        <v>5041</v>
      </c>
      <c r="C116" s="632" t="s">
        <v>4261</v>
      </c>
      <c r="D116" s="632" t="s">
        <v>5160</v>
      </c>
      <c r="E116" s="632" t="s">
        <v>5161</v>
      </c>
      <c r="F116" s="635">
        <v>226</v>
      </c>
      <c r="G116" s="635">
        <v>39098</v>
      </c>
      <c r="H116" s="635">
        <v>1</v>
      </c>
      <c r="I116" s="635">
        <v>173</v>
      </c>
      <c r="J116" s="635">
        <v>139</v>
      </c>
      <c r="K116" s="635">
        <v>24186</v>
      </c>
      <c r="L116" s="635">
        <v>0.61859941684996678</v>
      </c>
      <c r="M116" s="635">
        <v>174</v>
      </c>
      <c r="N116" s="635">
        <v>150</v>
      </c>
      <c r="O116" s="635">
        <v>26159</v>
      </c>
      <c r="P116" s="656">
        <v>0.66906235613074838</v>
      </c>
      <c r="Q116" s="636">
        <v>174.39333333333335</v>
      </c>
    </row>
    <row r="117" spans="1:17" ht="14.4" customHeight="1" x14ac:dyDescent="0.3">
      <c r="A117" s="631" t="s">
        <v>5040</v>
      </c>
      <c r="B117" s="632" t="s">
        <v>5041</v>
      </c>
      <c r="C117" s="632" t="s">
        <v>4261</v>
      </c>
      <c r="D117" s="632" t="s">
        <v>5162</v>
      </c>
      <c r="E117" s="632" t="s">
        <v>5163</v>
      </c>
      <c r="F117" s="635">
        <v>63</v>
      </c>
      <c r="G117" s="635">
        <v>15750</v>
      </c>
      <c r="H117" s="635">
        <v>1</v>
      </c>
      <c r="I117" s="635">
        <v>250</v>
      </c>
      <c r="J117" s="635">
        <v>23</v>
      </c>
      <c r="K117" s="635">
        <v>5750</v>
      </c>
      <c r="L117" s="635">
        <v>0.36507936507936506</v>
      </c>
      <c r="M117" s="635">
        <v>250</v>
      </c>
      <c r="N117" s="635">
        <v>30</v>
      </c>
      <c r="O117" s="635">
        <v>7520</v>
      </c>
      <c r="P117" s="656">
        <v>0.47746031746031747</v>
      </c>
      <c r="Q117" s="636">
        <v>250.66666666666666</v>
      </c>
    </row>
    <row r="118" spans="1:17" ht="14.4" customHeight="1" x14ac:dyDescent="0.3">
      <c r="A118" s="631" t="s">
        <v>5040</v>
      </c>
      <c r="B118" s="632" t="s">
        <v>5041</v>
      </c>
      <c r="C118" s="632" t="s">
        <v>4261</v>
      </c>
      <c r="D118" s="632" t="s">
        <v>5164</v>
      </c>
      <c r="E118" s="632" t="s">
        <v>5165</v>
      </c>
      <c r="F118" s="635">
        <v>210</v>
      </c>
      <c r="G118" s="635">
        <v>3150</v>
      </c>
      <c r="H118" s="635">
        <v>1</v>
      </c>
      <c r="I118" s="635">
        <v>15</v>
      </c>
      <c r="J118" s="635">
        <v>122</v>
      </c>
      <c r="K118" s="635">
        <v>1830</v>
      </c>
      <c r="L118" s="635">
        <v>0.580952380952381</v>
      </c>
      <c r="M118" s="635">
        <v>15</v>
      </c>
      <c r="N118" s="635">
        <v>122</v>
      </c>
      <c r="O118" s="635">
        <v>1830</v>
      </c>
      <c r="P118" s="656">
        <v>0.580952380952381</v>
      </c>
      <c r="Q118" s="636">
        <v>15</v>
      </c>
    </row>
    <row r="119" spans="1:17" ht="14.4" customHeight="1" x14ac:dyDescent="0.3">
      <c r="A119" s="631" t="s">
        <v>5040</v>
      </c>
      <c r="B119" s="632" t="s">
        <v>5041</v>
      </c>
      <c r="C119" s="632" t="s">
        <v>4261</v>
      </c>
      <c r="D119" s="632" t="s">
        <v>5166</v>
      </c>
      <c r="E119" s="632" t="s">
        <v>5167</v>
      </c>
      <c r="F119" s="635">
        <v>3</v>
      </c>
      <c r="G119" s="635">
        <v>69</v>
      </c>
      <c r="H119" s="635">
        <v>1</v>
      </c>
      <c r="I119" s="635">
        <v>23</v>
      </c>
      <c r="J119" s="635">
        <v>4</v>
      </c>
      <c r="K119" s="635">
        <v>92</v>
      </c>
      <c r="L119" s="635">
        <v>1.3333333333333333</v>
      </c>
      <c r="M119" s="635">
        <v>23</v>
      </c>
      <c r="N119" s="635">
        <v>4</v>
      </c>
      <c r="O119" s="635">
        <v>92</v>
      </c>
      <c r="P119" s="656">
        <v>1.3333333333333333</v>
      </c>
      <c r="Q119" s="636">
        <v>23</v>
      </c>
    </row>
    <row r="120" spans="1:17" ht="14.4" customHeight="1" x14ac:dyDescent="0.3">
      <c r="A120" s="631" t="s">
        <v>5040</v>
      </c>
      <c r="B120" s="632" t="s">
        <v>5041</v>
      </c>
      <c r="C120" s="632" t="s">
        <v>4261</v>
      </c>
      <c r="D120" s="632" t="s">
        <v>5168</v>
      </c>
      <c r="E120" s="632" t="s">
        <v>5169</v>
      </c>
      <c r="F120" s="635">
        <v>36</v>
      </c>
      <c r="G120" s="635">
        <v>8964</v>
      </c>
      <c r="H120" s="635">
        <v>1</v>
      </c>
      <c r="I120" s="635">
        <v>249</v>
      </c>
      <c r="J120" s="635">
        <v>26</v>
      </c>
      <c r="K120" s="635">
        <v>6474</v>
      </c>
      <c r="L120" s="635">
        <v>0.72222222222222221</v>
      </c>
      <c r="M120" s="635">
        <v>249</v>
      </c>
      <c r="N120" s="635">
        <v>33</v>
      </c>
      <c r="O120" s="635">
        <v>8243</v>
      </c>
      <c r="P120" s="656">
        <v>0.91956715751896478</v>
      </c>
      <c r="Q120" s="636">
        <v>249.78787878787878</v>
      </c>
    </row>
    <row r="121" spans="1:17" ht="14.4" customHeight="1" x14ac:dyDescent="0.3">
      <c r="A121" s="631" t="s">
        <v>5040</v>
      </c>
      <c r="B121" s="632" t="s">
        <v>5041</v>
      </c>
      <c r="C121" s="632" t="s">
        <v>4261</v>
      </c>
      <c r="D121" s="632" t="s">
        <v>5170</v>
      </c>
      <c r="E121" s="632" t="s">
        <v>5171</v>
      </c>
      <c r="F121" s="635">
        <v>96</v>
      </c>
      <c r="G121" s="635">
        <v>3552</v>
      </c>
      <c r="H121" s="635">
        <v>1</v>
      </c>
      <c r="I121" s="635">
        <v>37</v>
      </c>
      <c r="J121" s="635">
        <v>61</v>
      </c>
      <c r="K121" s="635">
        <v>2257</v>
      </c>
      <c r="L121" s="635">
        <v>0.63541666666666663</v>
      </c>
      <c r="M121" s="635">
        <v>37</v>
      </c>
      <c r="N121" s="635">
        <v>54</v>
      </c>
      <c r="O121" s="635">
        <v>1998</v>
      </c>
      <c r="P121" s="656">
        <v>0.5625</v>
      </c>
      <c r="Q121" s="636">
        <v>37</v>
      </c>
    </row>
    <row r="122" spans="1:17" ht="14.4" customHeight="1" x14ac:dyDescent="0.3">
      <c r="A122" s="631" t="s">
        <v>5040</v>
      </c>
      <c r="B122" s="632" t="s">
        <v>5041</v>
      </c>
      <c r="C122" s="632" t="s">
        <v>4261</v>
      </c>
      <c r="D122" s="632" t="s">
        <v>5172</v>
      </c>
      <c r="E122" s="632" t="s">
        <v>5173</v>
      </c>
      <c r="F122" s="635">
        <v>15</v>
      </c>
      <c r="G122" s="635">
        <v>345</v>
      </c>
      <c r="H122" s="635">
        <v>1</v>
      </c>
      <c r="I122" s="635">
        <v>23</v>
      </c>
      <c r="J122" s="635">
        <v>8</v>
      </c>
      <c r="K122" s="635">
        <v>184</v>
      </c>
      <c r="L122" s="635">
        <v>0.53333333333333333</v>
      </c>
      <c r="M122" s="635">
        <v>23</v>
      </c>
      <c r="N122" s="635">
        <v>4</v>
      </c>
      <c r="O122" s="635">
        <v>92</v>
      </c>
      <c r="P122" s="656">
        <v>0.26666666666666666</v>
      </c>
      <c r="Q122" s="636">
        <v>23</v>
      </c>
    </row>
    <row r="123" spans="1:17" ht="14.4" customHeight="1" x14ac:dyDescent="0.3">
      <c r="A123" s="631" t="s">
        <v>5040</v>
      </c>
      <c r="B123" s="632" t="s">
        <v>5041</v>
      </c>
      <c r="C123" s="632" t="s">
        <v>4261</v>
      </c>
      <c r="D123" s="632" t="s">
        <v>5174</v>
      </c>
      <c r="E123" s="632" t="s">
        <v>5175</v>
      </c>
      <c r="F123" s="635">
        <v>1</v>
      </c>
      <c r="G123" s="635">
        <v>169</v>
      </c>
      <c r="H123" s="635">
        <v>1</v>
      </c>
      <c r="I123" s="635">
        <v>169</v>
      </c>
      <c r="J123" s="635">
        <v>1</v>
      </c>
      <c r="K123" s="635">
        <v>169</v>
      </c>
      <c r="L123" s="635">
        <v>1</v>
      </c>
      <c r="M123" s="635">
        <v>169</v>
      </c>
      <c r="N123" s="635"/>
      <c r="O123" s="635"/>
      <c r="P123" s="656"/>
      <c r="Q123" s="636"/>
    </row>
    <row r="124" spans="1:17" ht="14.4" customHeight="1" x14ac:dyDescent="0.3">
      <c r="A124" s="631" t="s">
        <v>5040</v>
      </c>
      <c r="B124" s="632" t="s">
        <v>5041</v>
      </c>
      <c r="C124" s="632" t="s">
        <v>4261</v>
      </c>
      <c r="D124" s="632" t="s">
        <v>5176</v>
      </c>
      <c r="E124" s="632" t="s">
        <v>5177</v>
      </c>
      <c r="F124" s="635">
        <v>17</v>
      </c>
      <c r="G124" s="635">
        <v>5627</v>
      </c>
      <c r="H124" s="635">
        <v>1</v>
      </c>
      <c r="I124" s="635">
        <v>331</v>
      </c>
      <c r="J124" s="635">
        <v>8</v>
      </c>
      <c r="K124" s="635">
        <v>2648</v>
      </c>
      <c r="L124" s="635">
        <v>0.47058823529411764</v>
      </c>
      <c r="M124" s="635">
        <v>331</v>
      </c>
      <c r="N124" s="635">
        <v>10</v>
      </c>
      <c r="O124" s="635">
        <v>3310</v>
      </c>
      <c r="P124" s="656">
        <v>0.58823529411764708</v>
      </c>
      <c r="Q124" s="636">
        <v>331</v>
      </c>
    </row>
    <row r="125" spans="1:17" ht="14.4" customHeight="1" x14ac:dyDescent="0.3">
      <c r="A125" s="631" t="s">
        <v>5040</v>
      </c>
      <c r="B125" s="632" t="s">
        <v>5041</v>
      </c>
      <c r="C125" s="632" t="s">
        <v>4261</v>
      </c>
      <c r="D125" s="632" t="s">
        <v>5178</v>
      </c>
      <c r="E125" s="632" t="s">
        <v>5179</v>
      </c>
      <c r="F125" s="635">
        <v>5</v>
      </c>
      <c r="G125" s="635">
        <v>145</v>
      </c>
      <c r="H125" s="635">
        <v>1</v>
      </c>
      <c r="I125" s="635">
        <v>29</v>
      </c>
      <c r="J125" s="635">
        <v>4</v>
      </c>
      <c r="K125" s="635">
        <v>116</v>
      </c>
      <c r="L125" s="635">
        <v>0.8</v>
      </c>
      <c r="M125" s="635">
        <v>29</v>
      </c>
      <c r="N125" s="635">
        <v>3</v>
      </c>
      <c r="O125" s="635">
        <v>87</v>
      </c>
      <c r="P125" s="656">
        <v>0.6</v>
      </c>
      <c r="Q125" s="636">
        <v>29</v>
      </c>
    </row>
    <row r="126" spans="1:17" ht="14.4" customHeight="1" x14ac:dyDescent="0.3">
      <c r="A126" s="631" t="s">
        <v>5040</v>
      </c>
      <c r="B126" s="632" t="s">
        <v>5041</v>
      </c>
      <c r="C126" s="632" t="s">
        <v>4261</v>
      </c>
      <c r="D126" s="632" t="s">
        <v>5180</v>
      </c>
      <c r="E126" s="632" t="s">
        <v>5181</v>
      </c>
      <c r="F126" s="635">
        <v>45</v>
      </c>
      <c r="G126" s="635">
        <v>7920</v>
      </c>
      <c r="H126" s="635">
        <v>1</v>
      </c>
      <c r="I126" s="635">
        <v>176</v>
      </c>
      <c r="J126" s="635">
        <v>74</v>
      </c>
      <c r="K126" s="635">
        <v>13024</v>
      </c>
      <c r="L126" s="635">
        <v>1.6444444444444444</v>
      </c>
      <c r="M126" s="635">
        <v>176</v>
      </c>
      <c r="N126" s="635">
        <v>112</v>
      </c>
      <c r="O126" s="635">
        <v>19750</v>
      </c>
      <c r="P126" s="656">
        <v>2.4936868686868685</v>
      </c>
      <c r="Q126" s="636">
        <v>176.33928571428572</v>
      </c>
    </row>
    <row r="127" spans="1:17" ht="14.4" customHeight="1" x14ac:dyDescent="0.3">
      <c r="A127" s="631" t="s">
        <v>5040</v>
      </c>
      <c r="B127" s="632" t="s">
        <v>5041</v>
      </c>
      <c r="C127" s="632" t="s">
        <v>4261</v>
      </c>
      <c r="D127" s="632" t="s">
        <v>5182</v>
      </c>
      <c r="E127" s="632" t="s">
        <v>5183</v>
      </c>
      <c r="F127" s="635">
        <v>3</v>
      </c>
      <c r="G127" s="635">
        <v>45</v>
      </c>
      <c r="H127" s="635">
        <v>1</v>
      </c>
      <c r="I127" s="635">
        <v>15</v>
      </c>
      <c r="J127" s="635">
        <v>1</v>
      </c>
      <c r="K127" s="635">
        <v>15</v>
      </c>
      <c r="L127" s="635">
        <v>0.33333333333333331</v>
      </c>
      <c r="M127" s="635">
        <v>15</v>
      </c>
      <c r="N127" s="635"/>
      <c r="O127" s="635"/>
      <c r="P127" s="656"/>
      <c r="Q127" s="636"/>
    </row>
    <row r="128" spans="1:17" ht="14.4" customHeight="1" x14ac:dyDescent="0.3">
      <c r="A128" s="631" t="s">
        <v>5040</v>
      </c>
      <c r="B128" s="632" t="s">
        <v>5041</v>
      </c>
      <c r="C128" s="632" t="s">
        <v>4261</v>
      </c>
      <c r="D128" s="632" t="s">
        <v>5184</v>
      </c>
      <c r="E128" s="632" t="s">
        <v>5185</v>
      </c>
      <c r="F128" s="635">
        <v>139</v>
      </c>
      <c r="G128" s="635">
        <v>2641</v>
      </c>
      <c r="H128" s="635">
        <v>1</v>
      </c>
      <c r="I128" s="635">
        <v>19</v>
      </c>
      <c r="J128" s="635">
        <v>65</v>
      </c>
      <c r="K128" s="635">
        <v>1235</v>
      </c>
      <c r="L128" s="635">
        <v>0.46762589928057552</v>
      </c>
      <c r="M128" s="635">
        <v>19</v>
      </c>
      <c r="N128" s="635">
        <v>83</v>
      </c>
      <c r="O128" s="635">
        <v>1577</v>
      </c>
      <c r="P128" s="656">
        <v>0.59712230215827333</v>
      </c>
      <c r="Q128" s="636">
        <v>19</v>
      </c>
    </row>
    <row r="129" spans="1:17" ht="14.4" customHeight="1" x14ac:dyDescent="0.3">
      <c r="A129" s="631" t="s">
        <v>5040</v>
      </c>
      <c r="B129" s="632" t="s">
        <v>5041</v>
      </c>
      <c r="C129" s="632" t="s">
        <v>4261</v>
      </c>
      <c r="D129" s="632" t="s">
        <v>5186</v>
      </c>
      <c r="E129" s="632" t="s">
        <v>5187</v>
      </c>
      <c r="F129" s="635">
        <v>168</v>
      </c>
      <c r="G129" s="635">
        <v>3360</v>
      </c>
      <c r="H129" s="635">
        <v>1</v>
      </c>
      <c r="I129" s="635">
        <v>20</v>
      </c>
      <c r="J129" s="635">
        <v>81</v>
      </c>
      <c r="K129" s="635">
        <v>1620</v>
      </c>
      <c r="L129" s="635">
        <v>0.48214285714285715</v>
      </c>
      <c r="M129" s="635">
        <v>20</v>
      </c>
      <c r="N129" s="635">
        <v>75</v>
      </c>
      <c r="O129" s="635">
        <v>1500</v>
      </c>
      <c r="P129" s="656">
        <v>0.44642857142857145</v>
      </c>
      <c r="Q129" s="636">
        <v>20</v>
      </c>
    </row>
    <row r="130" spans="1:17" ht="14.4" customHeight="1" x14ac:dyDescent="0.3">
      <c r="A130" s="631" t="s">
        <v>5040</v>
      </c>
      <c r="B130" s="632" t="s">
        <v>5041</v>
      </c>
      <c r="C130" s="632" t="s">
        <v>4261</v>
      </c>
      <c r="D130" s="632" t="s">
        <v>5188</v>
      </c>
      <c r="E130" s="632" t="s">
        <v>5189</v>
      </c>
      <c r="F130" s="635">
        <v>4</v>
      </c>
      <c r="G130" s="635">
        <v>732</v>
      </c>
      <c r="H130" s="635">
        <v>1</v>
      </c>
      <c r="I130" s="635">
        <v>183</v>
      </c>
      <c r="J130" s="635">
        <v>5</v>
      </c>
      <c r="K130" s="635">
        <v>920</v>
      </c>
      <c r="L130" s="635">
        <v>1.2568306010928962</v>
      </c>
      <c r="M130" s="635">
        <v>184</v>
      </c>
      <c r="N130" s="635">
        <v>4</v>
      </c>
      <c r="O130" s="635">
        <v>739</v>
      </c>
      <c r="P130" s="656">
        <v>1.0095628415300546</v>
      </c>
      <c r="Q130" s="636">
        <v>184.75</v>
      </c>
    </row>
    <row r="131" spans="1:17" ht="14.4" customHeight="1" x14ac:dyDescent="0.3">
      <c r="A131" s="631" t="s">
        <v>5040</v>
      </c>
      <c r="B131" s="632" t="s">
        <v>5041</v>
      </c>
      <c r="C131" s="632" t="s">
        <v>4261</v>
      </c>
      <c r="D131" s="632" t="s">
        <v>5190</v>
      </c>
      <c r="E131" s="632" t="s">
        <v>5191</v>
      </c>
      <c r="F131" s="635">
        <v>1</v>
      </c>
      <c r="G131" s="635">
        <v>172</v>
      </c>
      <c r="H131" s="635">
        <v>1</v>
      </c>
      <c r="I131" s="635">
        <v>172</v>
      </c>
      <c r="J131" s="635">
        <v>1</v>
      </c>
      <c r="K131" s="635">
        <v>172</v>
      </c>
      <c r="L131" s="635">
        <v>1</v>
      </c>
      <c r="M131" s="635">
        <v>172</v>
      </c>
      <c r="N131" s="635"/>
      <c r="O131" s="635"/>
      <c r="P131" s="656"/>
      <c r="Q131" s="636"/>
    </row>
    <row r="132" spans="1:17" ht="14.4" customHeight="1" x14ac:dyDescent="0.3">
      <c r="A132" s="631" t="s">
        <v>5040</v>
      </c>
      <c r="B132" s="632" t="s">
        <v>5041</v>
      </c>
      <c r="C132" s="632" t="s">
        <v>4261</v>
      </c>
      <c r="D132" s="632" t="s">
        <v>5192</v>
      </c>
      <c r="E132" s="632" t="s">
        <v>5193</v>
      </c>
      <c r="F132" s="635">
        <v>22</v>
      </c>
      <c r="G132" s="635">
        <v>1848</v>
      </c>
      <c r="H132" s="635">
        <v>1</v>
      </c>
      <c r="I132" s="635">
        <v>84</v>
      </c>
      <c r="J132" s="635">
        <v>18</v>
      </c>
      <c r="K132" s="635">
        <v>1512</v>
      </c>
      <c r="L132" s="635">
        <v>0.81818181818181823</v>
      </c>
      <c r="M132" s="635">
        <v>84</v>
      </c>
      <c r="N132" s="635">
        <v>11</v>
      </c>
      <c r="O132" s="635">
        <v>924</v>
      </c>
      <c r="P132" s="656">
        <v>0.5</v>
      </c>
      <c r="Q132" s="636">
        <v>84</v>
      </c>
    </row>
    <row r="133" spans="1:17" ht="14.4" customHeight="1" x14ac:dyDescent="0.3">
      <c r="A133" s="631" t="s">
        <v>5040</v>
      </c>
      <c r="B133" s="632" t="s">
        <v>5041</v>
      </c>
      <c r="C133" s="632" t="s">
        <v>4261</v>
      </c>
      <c r="D133" s="632" t="s">
        <v>5194</v>
      </c>
      <c r="E133" s="632" t="s">
        <v>5195</v>
      </c>
      <c r="F133" s="635">
        <v>12</v>
      </c>
      <c r="G133" s="635">
        <v>936</v>
      </c>
      <c r="H133" s="635">
        <v>1</v>
      </c>
      <c r="I133" s="635">
        <v>78</v>
      </c>
      <c r="J133" s="635">
        <v>1</v>
      </c>
      <c r="K133" s="635">
        <v>78</v>
      </c>
      <c r="L133" s="635">
        <v>8.3333333333333329E-2</v>
      </c>
      <c r="M133" s="635">
        <v>78</v>
      </c>
      <c r="N133" s="635">
        <v>3</v>
      </c>
      <c r="O133" s="635">
        <v>234</v>
      </c>
      <c r="P133" s="656">
        <v>0.25</v>
      </c>
      <c r="Q133" s="636">
        <v>78</v>
      </c>
    </row>
    <row r="134" spans="1:17" ht="14.4" customHeight="1" x14ac:dyDescent="0.3">
      <c r="A134" s="631" t="s">
        <v>5040</v>
      </c>
      <c r="B134" s="632" t="s">
        <v>5041</v>
      </c>
      <c r="C134" s="632" t="s">
        <v>4261</v>
      </c>
      <c r="D134" s="632" t="s">
        <v>5196</v>
      </c>
      <c r="E134" s="632" t="s">
        <v>5197</v>
      </c>
      <c r="F134" s="635">
        <v>1</v>
      </c>
      <c r="G134" s="635">
        <v>298</v>
      </c>
      <c r="H134" s="635">
        <v>1</v>
      </c>
      <c r="I134" s="635">
        <v>298</v>
      </c>
      <c r="J134" s="635"/>
      <c r="K134" s="635"/>
      <c r="L134" s="635"/>
      <c r="M134" s="635"/>
      <c r="N134" s="635"/>
      <c r="O134" s="635"/>
      <c r="P134" s="656"/>
      <c r="Q134" s="636"/>
    </row>
    <row r="135" spans="1:17" ht="14.4" customHeight="1" x14ac:dyDescent="0.3">
      <c r="A135" s="631" t="s">
        <v>5040</v>
      </c>
      <c r="B135" s="632" t="s">
        <v>5041</v>
      </c>
      <c r="C135" s="632" t="s">
        <v>4261</v>
      </c>
      <c r="D135" s="632" t="s">
        <v>5198</v>
      </c>
      <c r="E135" s="632" t="s">
        <v>5199</v>
      </c>
      <c r="F135" s="635">
        <v>1</v>
      </c>
      <c r="G135" s="635">
        <v>21</v>
      </c>
      <c r="H135" s="635">
        <v>1</v>
      </c>
      <c r="I135" s="635">
        <v>21</v>
      </c>
      <c r="J135" s="635"/>
      <c r="K135" s="635"/>
      <c r="L135" s="635"/>
      <c r="M135" s="635"/>
      <c r="N135" s="635"/>
      <c r="O135" s="635"/>
      <c r="P135" s="656"/>
      <c r="Q135" s="636"/>
    </row>
    <row r="136" spans="1:17" ht="14.4" customHeight="1" x14ac:dyDescent="0.3">
      <c r="A136" s="631" t="s">
        <v>5040</v>
      </c>
      <c r="B136" s="632" t="s">
        <v>5041</v>
      </c>
      <c r="C136" s="632" t="s">
        <v>4261</v>
      </c>
      <c r="D136" s="632" t="s">
        <v>5200</v>
      </c>
      <c r="E136" s="632" t="s">
        <v>5201</v>
      </c>
      <c r="F136" s="635">
        <v>3</v>
      </c>
      <c r="G136" s="635">
        <v>66</v>
      </c>
      <c r="H136" s="635">
        <v>1</v>
      </c>
      <c r="I136" s="635">
        <v>22</v>
      </c>
      <c r="J136" s="635">
        <v>3</v>
      </c>
      <c r="K136" s="635">
        <v>66</v>
      </c>
      <c r="L136" s="635">
        <v>1</v>
      </c>
      <c r="M136" s="635">
        <v>22</v>
      </c>
      <c r="N136" s="635">
        <v>6</v>
      </c>
      <c r="O136" s="635">
        <v>132</v>
      </c>
      <c r="P136" s="656">
        <v>2</v>
      </c>
      <c r="Q136" s="636">
        <v>22</v>
      </c>
    </row>
    <row r="137" spans="1:17" ht="14.4" customHeight="1" x14ac:dyDescent="0.3">
      <c r="A137" s="631" t="s">
        <v>5040</v>
      </c>
      <c r="B137" s="632" t="s">
        <v>5041</v>
      </c>
      <c r="C137" s="632" t="s">
        <v>4261</v>
      </c>
      <c r="D137" s="632" t="s">
        <v>5202</v>
      </c>
      <c r="E137" s="632" t="s">
        <v>5203</v>
      </c>
      <c r="F137" s="635">
        <v>20</v>
      </c>
      <c r="G137" s="635">
        <v>9900</v>
      </c>
      <c r="H137" s="635">
        <v>1</v>
      </c>
      <c r="I137" s="635">
        <v>495</v>
      </c>
      <c r="J137" s="635">
        <v>12</v>
      </c>
      <c r="K137" s="635">
        <v>5940</v>
      </c>
      <c r="L137" s="635">
        <v>0.6</v>
      </c>
      <c r="M137" s="635">
        <v>495</v>
      </c>
      <c r="N137" s="635">
        <v>9</v>
      </c>
      <c r="O137" s="635">
        <v>4455</v>
      </c>
      <c r="P137" s="656">
        <v>0.45</v>
      </c>
      <c r="Q137" s="636">
        <v>495</v>
      </c>
    </row>
    <row r="138" spans="1:17" ht="14.4" customHeight="1" x14ac:dyDescent="0.3">
      <c r="A138" s="631" t="s">
        <v>5040</v>
      </c>
      <c r="B138" s="632" t="s">
        <v>5041</v>
      </c>
      <c r="C138" s="632" t="s">
        <v>4261</v>
      </c>
      <c r="D138" s="632" t="s">
        <v>5204</v>
      </c>
      <c r="E138" s="632" t="s">
        <v>5205</v>
      </c>
      <c r="F138" s="635">
        <v>1</v>
      </c>
      <c r="G138" s="635">
        <v>1641</v>
      </c>
      <c r="H138" s="635">
        <v>1</v>
      </c>
      <c r="I138" s="635">
        <v>1641</v>
      </c>
      <c r="J138" s="635">
        <v>1</v>
      </c>
      <c r="K138" s="635">
        <v>1645</v>
      </c>
      <c r="L138" s="635">
        <v>1.0024375380865327</v>
      </c>
      <c r="M138" s="635">
        <v>1645</v>
      </c>
      <c r="N138" s="635"/>
      <c r="O138" s="635"/>
      <c r="P138" s="656"/>
      <c r="Q138" s="636"/>
    </row>
    <row r="139" spans="1:17" ht="14.4" customHeight="1" x14ac:dyDescent="0.3">
      <c r="A139" s="631" t="s">
        <v>5040</v>
      </c>
      <c r="B139" s="632" t="s">
        <v>5041</v>
      </c>
      <c r="C139" s="632" t="s">
        <v>4261</v>
      </c>
      <c r="D139" s="632" t="s">
        <v>5206</v>
      </c>
      <c r="E139" s="632" t="s">
        <v>5207</v>
      </c>
      <c r="F139" s="635">
        <v>1</v>
      </c>
      <c r="G139" s="635">
        <v>127</v>
      </c>
      <c r="H139" s="635">
        <v>1</v>
      </c>
      <c r="I139" s="635">
        <v>127</v>
      </c>
      <c r="J139" s="635"/>
      <c r="K139" s="635"/>
      <c r="L139" s="635"/>
      <c r="M139" s="635"/>
      <c r="N139" s="635"/>
      <c r="O139" s="635"/>
      <c r="P139" s="656"/>
      <c r="Q139" s="636"/>
    </row>
    <row r="140" spans="1:17" ht="14.4" customHeight="1" x14ac:dyDescent="0.3">
      <c r="A140" s="631" t="s">
        <v>5040</v>
      </c>
      <c r="B140" s="632" t="s">
        <v>5041</v>
      </c>
      <c r="C140" s="632" t="s">
        <v>4261</v>
      </c>
      <c r="D140" s="632" t="s">
        <v>5208</v>
      </c>
      <c r="E140" s="632" t="s">
        <v>5209</v>
      </c>
      <c r="F140" s="635"/>
      <c r="G140" s="635"/>
      <c r="H140" s="635"/>
      <c r="I140" s="635"/>
      <c r="J140" s="635">
        <v>1</v>
      </c>
      <c r="K140" s="635">
        <v>310</v>
      </c>
      <c r="L140" s="635"/>
      <c r="M140" s="635">
        <v>310</v>
      </c>
      <c r="N140" s="635"/>
      <c r="O140" s="635"/>
      <c r="P140" s="656"/>
      <c r="Q140" s="636"/>
    </row>
    <row r="141" spans="1:17" ht="14.4" customHeight="1" x14ac:dyDescent="0.3">
      <c r="A141" s="631" t="s">
        <v>5040</v>
      </c>
      <c r="B141" s="632" t="s">
        <v>5041</v>
      </c>
      <c r="C141" s="632" t="s">
        <v>4261</v>
      </c>
      <c r="D141" s="632" t="s">
        <v>5210</v>
      </c>
      <c r="E141" s="632" t="s">
        <v>5211</v>
      </c>
      <c r="F141" s="635">
        <v>5</v>
      </c>
      <c r="G141" s="635">
        <v>650</v>
      </c>
      <c r="H141" s="635">
        <v>1</v>
      </c>
      <c r="I141" s="635">
        <v>130</v>
      </c>
      <c r="J141" s="635"/>
      <c r="K141" s="635"/>
      <c r="L141" s="635"/>
      <c r="M141" s="635"/>
      <c r="N141" s="635">
        <v>1</v>
      </c>
      <c r="O141" s="635">
        <v>131</v>
      </c>
      <c r="P141" s="656">
        <v>0.20153846153846153</v>
      </c>
      <c r="Q141" s="636">
        <v>131</v>
      </c>
    </row>
    <row r="142" spans="1:17" ht="14.4" customHeight="1" x14ac:dyDescent="0.3">
      <c r="A142" s="631" t="s">
        <v>5040</v>
      </c>
      <c r="B142" s="632" t="s">
        <v>5041</v>
      </c>
      <c r="C142" s="632" t="s">
        <v>4261</v>
      </c>
      <c r="D142" s="632" t="s">
        <v>5212</v>
      </c>
      <c r="E142" s="632" t="s">
        <v>5213</v>
      </c>
      <c r="F142" s="635">
        <v>8</v>
      </c>
      <c r="G142" s="635">
        <v>2328</v>
      </c>
      <c r="H142" s="635">
        <v>1</v>
      </c>
      <c r="I142" s="635">
        <v>291</v>
      </c>
      <c r="J142" s="635">
        <v>2</v>
      </c>
      <c r="K142" s="635">
        <v>582</v>
      </c>
      <c r="L142" s="635">
        <v>0.25</v>
      </c>
      <c r="M142" s="635">
        <v>291</v>
      </c>
      <c r="N142" s="635">
        <v>2</v>
      </c>
      <c r="O142" s="635">
        <v>583</v>
      </c>
      <c r="P142" s="656">
        <v>0.25042955326460481</v>
      </c>
      <c r="Q142" s="636">
        <v>291.5</v>
      </c>
    </row>
    <row r="143" spans="1:17" ht="14.4" customHeight="1" x14ac:dyDescent="0.3">
      <c r="A143" s="631" t="s">
        <v>5040</v>
      </c>
      <c r="B143" s="632" t="s">
        <v>5041</v>
      </c>
      <c r="C143" s="632" t="s">
        <v>4261</v>
      </c>
      <c r="D143" s="632" t="s">
        <v>5214</v>
      </c>
      <c r="E143" s="632" t="s">
        <v>5215</v>
      </c>
      <c r="F143" s="635">
        <v>1</v>
      </c>
      <c r="G143" s="635">
        <v>45</v>
      </c>
      <c r="H143" s="635">
        <v>1</v>
      </c>
      <c r="I143" s="635">
        <v>45</v>
      </c>
      <c r="J143" s="635"/>
      <c r="K143" s="635"/>
      <c r="L143" s="635"/>
      <c r="M143" s="635"/>
      <c r="N143" s="635"/>
      <c r="O143" s="635"/>
      <c r="P143" s="656"/>
      <c r="Q143" s="636"/>
    </row>
    <row r="144" spans="1:17" ht="14.4" customHeight="1" x14ac:dyDescent="0.3">
      <c r="A144" s="631" t="s">
        <v>5040</v>
      </c>
      <c r="B144" s="632" t="s">
        <v>5041</v>
      </c>
      <c r="C144" s="632" t="s">
        <v>4261</v>
      </c>
      <c r="D144" s="632" t="s">
        <v>5216</v>
      </c>
      <c r="E144" s="632" t="s">
        <v>5217</v>
      </c>
      <c r="F144" s="635"/>
      <c r="G144" s="635"/>
      <c r="H144" s="635"/>
      <c r="I144" s="635"/>
      <c r="J144" s="635"/>
      <c r="K144" s="635"/>
      <c r="L144" s="635"/>
      <c r="M144" s="635"/>
      <c r="N144" s="635">
        <v>1</v>
      </c>
      <c r="O144" s="635">
        <v>308</v>
      </c>
      <c r="P144" s="656"/>
      <c r="Q144" s="636">
        <v>308</v>
      </c>
    </row>
    <row r="145" spans="1:17" ht="14.4" customHeight="1" x14ac:dyDescent="0.3">
      <c r="A145" s="631" t="s">
        <v>5040</v>
      </c>
      <c r="B145" s="632" t="s">
        <v>5041</v>
      </c>
      <c r="C145" s="632" t="s">
        <v>4261</v>
      </c>
      <c r="D145" s="632" t="s">
        <v>5218</v>
      </c>
      <c r="E145" s="632" t="s">
        <v>5219</v>
      </c>
      <c r="F145" s="635">
        <v>1</v>
      </c>
      <c r="G145" s="635">
        <v>43</v>
      </c>
      <c r="H145" s="635">
        <v>1</v>
      </c>
      <c r="I145" s="635">
        <v>43</v>
      </c>
      <c r="J145" s="635">
        <v>1</v>
      </c>
      <c r="K145" s="635">
        <v>43</v>
      </c>
      <c r="L145" s="635">
        <v>1</v>
      </c>
      <c r="M145" s="635">
        <v>43</v>
      </c>
      <c r="N145" s="635"/>
      <c r="O145" s="635"/>
      <c r="P145" s="656"/>
      <c r="Q145" s="636"/>
    </row>
    <row r="146" spans="1:17" ht="14.4" customHeight="1" x14ac:dyDescent="0.3">
      <c r="A146" s="631" t="s">
        <v>5040</v>
      </c>
      <c r="B146" s="632" t="s">
        <v>5041</v>
      </c>
      <c r="C146" s="632" t="s">
        <v>4261</v>
      </c>
      <c r="D146" s="632" t="s">
        <v>5220</v>
      </c>
      <c r="E146" s="632" t="s">
        <v>5221</v>
      </c>
      <c r="F146" s="635"/>
      <c r="G146" s="635"/>
      <c r="H146" s="635"/>
      <c r="I146" s="635"/>
      <c r="J146" s="635">
        <v>1</v>
      </c>
      <c r="K146" s="635">
        <v>101</v>
      </c>
      <c r="L146" s="635"/>
      <c r="M146" s="635">
        <v>101</v>
      </c>
      <c r="N146" s="635">
        <v>5</v>
      </c>
      <c r="O146" s="635">
        <v>507</v>
      </c>
      <c r="P146" s="656"/>
      <c r="Q146" s="636">
        <v>101.4</v>
      </c>
    </row>
    <row r="147" spans="1:17" ht="14.4" customHeight="1" x14ac:dyDescent="0.3">
      <c r="A147" s="631" t="s">
        <v>5040</v>
      </c>
      <c r="B147" s="632" t="s">
        <v>5041</v>
      </c>
      <c r="C147" s="632" t="s">
        <v>4261</v>
      </c>
      <c r="D147" s="632" t="s">
        <v>5222</v>
      </c>
      <c r="E147" s="632" t="s">
        <v>5223</v>
      </c>
      <c r="F147" s="635"/>
      <c r="G147" s="635"/>
      <c r="H147" s="635"/>
      <c r="I147" s="635"/>
      <c r="J147" s="635">
        <v>1</v>
      </c>
      <c r="K147" s="635">
        <v>30</v>
      </c>
      <c r="L147" s="635"/>
      <c r="M147" s="635">
        <v>30</v>
      </c>
      <c r="N147" s="635"/>
      <c r="O147" s="635"/>
      <c r="P147" s="656"/>
      <c r="Q147" s="636"/>
    </row>
    <row r="148" spans="1:17" ht="14.4" customHeight="1" x14ac:dyDescent="0.3">
      <c r="A148" s="631" t="s">
        <v>5040</v>
      </c>
      <c r="B148" s="632" t="s">
        <v>5041</v>
      </c>
      <c r="C148" s="632" t="s">
        <v>4261</v>
      </c>
      <c r="D148" s="632" t="s">
        <v>5224</v>
      </c>
      <c r="E148" s="632" t="s">
        <v>5225</v>
      </c>
      <c r="F148" s="635">
        <v>1</v>
      </c>
      <c r="G148" s="635">
        <v>525</v>
      </c>
      <c r="H148" s="635">
        <v>1</v>
      </c>
      <c r="I148" s="635">
        <v>525</v>
      </c>
      <c r="J148" s="635"/>
      <c r="K148" s="635"/>
      <c r="L148" s="635"/>
      <c r="M148" s="635"/>
      <c r="N148" s="635"/>
      <c r="O148" s="635"/>
      <c r="P148" s="656"/>
      <c r="Q148" s="636"/>
    </row>
    <row r="149" spans="1:17" ht="14.4" customHeight="1" x14ac:dyDescent="0.3">
      <c r="A149" s="631" t="s">
        <v>5040</v>
      </c>
      <c r="B149" s="632" t="s">
        <v>5041</v>
      </c>
      <c r="C149" s="632" t="s">
        <v>4261</v>
      </c>
      <c r="D149" s="632" t="s">
        <v>5226</v>
      </c>
      <c r="E149" s="632" t="s">
        <v>5227</v>
      </c>
      <c r="F149" s="635">
        <v>2</v>
      </c>
      <c r="G149" s="635">
        <v>3496</v>
      </c>
      <c r="H149" s="635">
        <v>1</v>
      </c>
      <c r="I149" s="635">
        <v>1748</v>
      </c>
      <c r="J149" s="635">
        <v>1</v>
      </c>
      <c r="K149" s="635">
        <v>1752</v>
      </c>
      <c r="L149" s="635">
        <v>0.50114416475972545</v>
      </c>
      <c r="M149" s="635">
        <v>1752</v>
      </c>
      <c r="N149" s="635"/>
      <c r="O149" s="635"/>
      <c r="P149" s="656"/>
      <c r="Q149" s="636"/>
    </row>
    <row r="150" spans="1:17" ht="14.4" customHeight="1" x14ac:dyDescent="0.3">
      <c r="A150" s="631" t="s">
        <v>5228</v>
      </c>
      <c r="B150" s="632" t="s">
        <v>5229</v>
      </c>
      <c r="C150" s="632" t="s">
        <v>4255</v>
      </c>
      <c r="D150" s="632" t="s">
        <v>5230</v>
      </c>
      <c r="E150" s="632" t="s">
        <v>5231</v>
      </c>
      <c r="F150" s="635">
        <v>0.5</v>
      </c>
      <c r="G150" s="635">
        <v>991.44</v>
      </c>
      <c r="H150" s="635">
        <v>1</v>
      </c>
      <c r="I150" s="635">
        <v>1982.88</v>
      </c>
      <c r="J150" s="635"/>
      <c r="K150" s="635"/>
      <c r="L150" s="635"/>
      <c r="M150" s="635"/>
      <c r="N150" s="635"/>
      <c r="O150" s="635"/>
      <c r="P150" s="656"/>
      <c r="Q150" s="636"/>
    </row>
    <row r="151" spans="1:17" ht="14.4" customHeight="1" x14ac:dyDescent="0.3">
      <c r="A151" s="631" t="s">
        <v>5228</v>
      </c>
      <c r="B151" s="632" t="s">
        <v>5229</v>
      </c>
      <c r="C151" s="632" t="s">
        <v>4255</v>
      </c>
      <c r="D151" s="632" t="s">
        <v>5232</v>
      </c>
      <c r="E151" s="632" t="s">
        <v>5233</v>
      </c>
      <c r="F151" s="635">
        <v>1</v>
      </c>
      <c r="G151" s="635">
        <v>2648.23</v>
      </c>
      <c r="H151" s="635">
        <v>1</v>
      </c>
      <c r="I151" s="635">
        <v>2648.23</v>
      </c>
      <c r="J151" s="635">
        <v>1.33</v>
      </c>
      <c r="K151" s="635">
        <v>3537.47</v>
      </c>
      <c r="L151" s="635">
        <v>1.3357865442201016</v>
      </c>
      <c r="M151" s="635">
        <v>2659.7518796992476</v>
      </c>
      <c r="N151" s="635">
        <v>2.34</v>
      </c>
      <c r="O151" s="635">
        <v>6251.2</v>
      </c>
      <c r="P151" s="656">
        <v>2.3605200454643289</v>
      </c>
      <c r="Q151" s="636">
        <v>2671.4529914529917</v>
      </c>
    </row>
    <row r="152" spans="1:17" ht="14.4" customHeight="1" x14ac:dyDescent="0.3">
      <c r="A152" s="631" t="s">
        <v>5228</v>
      </c>
      <c r="B152" s="632" t="s">
        <v>5229</v>
      </c>
      <c r="C152" s="632" t="s">
        <v>4255</v>
      </c>
      <c r="D152" s="632" t="s">
        <v>5234</v>
      </c>
      <c r="E152" s="632" t="s">
        <v>5233</v>
      </c>
      <c r="F152" s="635">
        <v>0.2</v>
      </c>
      <c r="G152" s="635">
        <v>1324.11</v>
      </c>
      <c r="H152" s="635">
        <v>1</v>
      </c>
      <c r="I152" s="635">
        <v>6620.5499999999993</v>
      </c>
      <c r="J152" s="635">
        <v>0.2</v>
      </c>
      <c r="K152" s="635">
        <v>1335.72</v>
      </c>
      <c r="L152" s="635">
        <v>1.0087681537032422</v>
      </c>
      <c r="M152" s="635">
        <v>6678.5999999999995</v>
      </c>
      <c r="N152" s="635"/>
      <c r="O152" s="635"/>
      <c r="P152" s="656"/>
      <c r="Q152" s="636"/>
    </row>
    <row r="153" spans="1:17" ht="14.4" customHeight="1" x14ac:dyDescent="0.3">
      <c r="A153" s="631" t="s">
        <v>5228</v>
      </c>
      <c r="B153" s="632" t="s">
        <v>5229</v>
      </c>
      <c r="C153" s="632" t="s">
        <v>4255</v>
      </c>
      <c r="D153" s="632" t="s">
        <v>5235</v>
      </c>
      <c r="E153" s="632" t="s">
        <v>5236</v>
      </c>
      <c r="F153" s="635">
        <v>1</v>
      </c>
      <c r="G153" s="635">
        <v>1549.83</v>
      </c>
      <c r="H153" s="635">
        <v>1</v>
      </c>
      <c r="I153" s="635">
        <v>1549.83</v>
      </c>
      <c r="J153" s="635">
        <v>0.5</v>
      </c>
      <c r="K153" s="635">
        <v>494.51</v>
      </c>
      <c r="L153" s="635">
        <v>0.31907370485795217</v>
      </c>
      <c r="M153" s="635">
        <v>989.02</v>
      </c>
      <c r="N153" s="635">
        <v>1</v>
      </c>
      <c r="O153" s="635">
        <v>989.03</v>
      </c>
      <c r="P153" s="656">
        <v>0.63815386203648139</v>
      </c>
      <c r="Q153" s="636">
        <v>989.03</v>
      </c>
    </row>
    <row r="154" spans="1:17" ht="14.4" customHeight="1" x14ac:dyDescent="0.3">
      <c r="A154" s="631" t="s">
        <v>5228</v>
      </c>
      <c r="B154" s="632" t="s">
        <v>5229</v>
      </c>
      <c r="C154" s="632" t="s">
        <v>4255</v>
      </c>
      <c r="D154" s="632" t="s">
        <v>5237</v>
      </c>
      <c r="E154" s="632" t="s">
        <v>5238</v>
      </c>
      <c r="F154" s="635">
        <v>0.14000000000000001</v>
      </c>
      <c r="G154" s="635">
        <v>1805.97</v>
      </c>
      <c r="H154" s="635">
        <v>1</v>
      </c>
      <c r="I154" s="635">
        <v>12899.785714285714</v>
      </c>
      <c r="J154" s="635">
        <v>0.01</v>
      </c>
      <c r="K154" s="635">
        <v>103.37</v>
      </c>
      <c r="L154" s="635">
        <v>5.723793861470567E-2</v>
      </c>
      <c r="M154" s="635">
        <v>10337</v>
      </c>
      <c r="N154" s="635">
        <v>0.31</v>
      </c>
      <c r="O154" s="635">
        <v>3204.58</v>
      </c>
      <c r="P154" s="656">
        <v>1.7744370061518187</v>
      </c>
      <c r="Q154" s="636">
        <v>10337.354838709678</v>
      </c>
    </row>
    <row r="155" spans="1:17" ht="14.4" customHeight="1" x14ac:dyDescent="0.3">
      <c r="A155" s="631" t="s">
        <v>5228</v>
      </c>
      <c r="B155" s="632" t="s">
        <v>5229</v>
      </c>
      <c r="C155" s="632" t="s">
        <v>4255</v>
      </c>
      <c r="D155" s="632" t="s">
        <v>5239</v>
      </c>
      <c r="E155" s="632" t="s">
        <v>5238</v>
      </c>
      <c r="F155" s="635">
        <v>0.01</v>
      </c>
      <c r="G155" s="635">
        <v>64.489999999999995</v>
      </c>
      <c r="H155" s="635">
        <v>1</v>
      </c>
      <c r="I155" s="635">
        <v>6448.9999999999991</v>
      </c>
      <c r="J155" s="635">
        <v>0.2</v>
      </c>
      <c r="K155" s="635">
        <v>1289.99</v>
      </c>
      <c r="L155" s="635">
        <v>20.002946193208253</v>
      </c>
      <c r="M155" s="635">
        <v>6449.95</v>
      </c>
      <c r="N155" s="635"/>
      <c r="O155" s="635"/>
      <c r="P155" s="656"/>
      <c r="Q155" s="636"/>
    </row>
    <row r="156" spans="1:17" ht="14.4" customHeight="1" x14ac:dyDescent="0.3">
      <c r="A156" s="631" t="s">
        <v>5228</v>
      </c>
      <c r="B156" s="632" t="s">
        <v>5229</v>
      </c>
      <c r="C156" s="632" t="s">
        <v>4255</v>
      </c>
      <c r="D156" s="632" t="s">
        <v>5240</v>
      </c>
      <c r="E156" s="632" t="s">
        <v>5241</v>
      </c>
      <c r="F156" s="635"/>
      <c r="G156" s="635"/>
      <c r="H156" s="635"/>
      <c r="I156" s="635"/>
      <c r="J156" s="635">
        <v>0.15</v>
      </c>
      <c r="K156" s="635">
        <v>45.73</v>
      </c>
      <c r="L156" s="635"/>
      <c r="M156" s="635">
        <v>304.86666666666667</v>
      </c>
      <c r="N156" s="635"/>
      <c r="O156" s="635"/>
      <c r="P156" s="656"/>
      <c r="Q156" s="636"/>
    </row>
    <row r="157" spans="1:17" ht="14.4" customHeight="1" x14ac:dyDescent="0.3">
      <c r="A157" s="631" t="s">
        <v>5228</v>
      </c>
      <c r="B157" s="632" t="s">
        <v>5229</v>
      </c>
      <c r="C157" s="632" t="s">
        <v>4255</v>
      </c>
      <c r="D157" s="632" t="s">
        <v>5242</v>
      </c>
      <c r="E157" s="632" t="s">
        <v>5243</v>
      </c>
      <c r="F157" s="635">
        <v>1</v>
      </c>
      <c r="G157" s="635">
        <v>966.74</v>
      </c>
      <c r="H157" s="635">
        <v>1</v>
      </c>
      <c r="I157" s="635">
        <v>966.74</v>
      </c>
      <c r="J157" s="635"/>
      <c r="K157" s="635"/>
      <c r="L157" s="635"/>
      <c r="M157" s="635"/>
      <c r="N157" s="635"/>
      <c r="O157" s="635"/>
      <c r="P157" s="656"/>
      <c r="Q157" s="636"/>
    </row>
    <row r="158" spans="1:17" ht="14.4" customHeight="1" x14ac:dyDescent="0.3">
      <c r="A158" s="631" t="s">
        <v>5228</v>
      </c>
      <c r="B158" s="632" t="s">
        <v>5229</v>
      </c>
      <c r="C158" s="632" t="s">
        <v>4255</v>
      </c>
      <c r="D158" s="632" t="s">
        <v>5244</v>
      </c>
      <c r="E158" s="632" t="s">
        <v>5245</v>
      </c>
      <c r="F158" s="635">
        <v>0.2</v>
      </c>
      <c r="G158" s="635">
        <v>1082.6600000000001</v>
      </c>
      <c r="H158" s="635">
        <v>1</v>
      </c>
      <c r="I158" s="635">
        <v>5413.3</v>
      </c>
      <c r="J158" s="635">
        <v>0.2</v>
      </c>
      <c r="K158" s="635">
        <v>1092.1600000000001</v>
      </c>
      <c r="L158" s="635">
        <v>1.0087746845731809</v>
      </c>
      <c r="M158" s="635">
        <v>5460.8</v>
      </c>
      <c r="N158" s="635">
        <v>0.16</v>
      </c>
      <c r="O158" s="635">
        <v>873.72</v>
      </c>
      <c r="P158" s="656">
        <v>0.80701235845048302</v>
      </c>
      <c r="Q158" s="636">
        <v>5460.75</v>
      </c>
    </row>
    <row r="159" spans="1:17" ht="14.4" customHeight="1" x14ac:dyDescent="0.3">
      <c r="A159" s="631" t="s">
        <v>5228</v>
      </c>
      <c r="B159" s="632" t="s">
        <v>5229</v>
      </c>
      <c r="C159" s="632" t="s">
        <v>4255</v>
      </c>
      <c r="D159" s="632" t="s">
        <v>5246</v>
      </c>
      <c r="E159" s="632" t="s">
        <v>5245</v>
      </c>
      <c r="F159" s="635">
        <v>0.90000000000000013</v>
      </c>
      <c r="G159" s="635">
        <v>9743.9399999999987</v>
      </c>
      <c r="H159" s="635">
        <v>1</v>
      </c>
      <c r="I159" s="635">
        <v>10826.599999999997</v>
      </c>
      <c r="J159" s="635">
        <v>0.48000000000000004</v>
      </c>
      <c r="K159" s="635">
        <v>5210.05</v>
      </c>
      <c r="L159" s="635">
        <v>0.53469643696492397</v>
      </c>
      <c r="M159" s="635">
        <v>10854.270833333332</v>
      </c>
      <c r="N159" s="635">
        <v>0.5</v>
      </c>
      <c r="O159" s="635">
        <v>5460.7800000000007</v>
      </c>
      <c r="P159" s="656">
        <v>0.56042832776063911</v>
      </c>
      <c r="Q159" s="636">
        <v>10921.560000000001</v>
      </c>
    </row>
    <row r="160" spans="1:17" ht="14.4" customHeight="1" x14ac:dyDescent="0.3">
      <c r="A160" s="631" t="s">
        <v>5228</v>
      </c>
      <c r="B160" s="632" t="s">
        <v>5229</v>
      </c>
      <c r="C160" s="632" t="s">
        <v>4255</v>
      </c>
      <c r="D160" s="632" t="s">
        <v>5247</v>
      </c>
      <c r="E160" s="632" t="s">
        <v>5248</v>
      </c>
      <c r="F160" s="635">
        <v>0.5</v>
      </c>
      <c r="G160" s="635">
        <v>969.55</v>
      </c>
      <c r="H160" s="635">
        <v>1</v>
      </c>
      <c r="I160" s="635">
        <v>1939.1</v>
      </c>
      <c r="J160" s="635">
        <v>0.30000000000000004</v>
      </c>
      <c r="K160" s="635">
        <v>583.42999999999995</v>
      </c>
      <c r="L160" s="635">
        <v>0.60175339074828527</v>
      </c>
      <c r="M160" s="635">
        <v>1944.7666666666662</v>
      </c>
      <c r="N160" s="635">
        <v>0.30000000000000004</v>
      </c>
      <c r="O160" s="635">
        <v>586.83000000000004</v>
      </c>
      <c r="P160" s="656">
        <v>0.60526017224485595</v>
      </c>
      <c r="Q160" s="636">
        <v>1956.1</v>
      </c>
    </row>
    <row r="161" spans="1:17" ht="14.4" customHeight="1" x14ac:dyDescent="0.3">
      <c r="A161" s="631" t="s">
        <v>5228</v>
      </c>
      <c r="B161" s="632" t="s">
        <v>5229</v>
      </c>
      <c r="C161" s="632" t="s">
        <v>4255</v>
      </c>
      <c r="D161" s="632" t="s">
        <v>5249</v>
      </c>
      <c r="E161" s="632" t="s">
        <v>5245</v>
      </c>
      <c r="F161" s="635"/>
      <c r="G161" s="635"/>
      <c r="H161" s="635"/>
      <c r="I161" s="635"/>
      <c r="J161" s="635"/>
      <c r="K161" s="635"/>
      <c r="L161" s="635"/>
      <c r="M161" s="635"/>
      <c r="N161" s="635">
        <v>0.45</v>
      </c>
      <c r="O161" s="635">
        <v>982.94</v>
      </c>
      <c r="P161" s="656"/>
      <c r="Q161" s="636">
        <v>2184.3111111111111</v>
      </c>
    </row>
    <row r="162" spans="1:17" ht="14.4" customHeight="1" x14ac:dyDescent="0.3">
      <c r="A162" s="631" t="s">
        <v>5228</v>
      </c>
      <c r="B162" s="632" t="s">
        <v>5229</v>
      </c>
      <c r="C162" s="632" t="s">
        <v>4255</v>
      </c>
      <c r="D162" s="632" t="s">
        <v>5250</v>
      </c>
      <c r="E162" s="632" t="s">
        <v>5251</v>
      </c>
      <c r="F162" s="635"/>
      <c r="G162" s="635"/>
      <c r="H162" s="635"/>
      <c r="I162" s="635"/>
      <c r="J162" s="635"/>
      <c r="K162" s="635"/>
      <c r="L162" s="635"/>
      <c r="M162" s="635"/>
      <c r="N162" s="635">
        <v>0.02</v>
      </c>
      <c r="O162" s="635">
        <v>7.58</v>
      </c>
      <c r="P162" s="656"/>
      <c r="Q162" s="636">
        <v>379</v>
      </c>
    </row>
    <row r="163" spans="1:17" ht="14.4" customHeight="1" x14ac:dyDescent="0.3">
      <c r="A163" s="631" t="s">
        <v>5228</v>
      </c>
      <c r="B163" s="632" t="s">
        <v>5229</v>
      </c>
      <c r="C163" s="632" t="s">
        <v>4255</v>
      </c>
      <c r="D163" s="632" t="s">
        <v>5252</v>
      </c>
      <c r="E163" s="632" t="s">
        <v>5253</v>
      </c>
      <c r="F163" s="635">
        <v>0.08</v>
      </c>
      <c r="G163" s="635">
        <v>74.92</v>
      </c>
      <c r="H163" s="635">
        <v>1</v>
      </c>
      <c r="I163" s="635">
        <v>936.5</v>
      </c>
      <c r="J163" s="635">
        <v>0.05</v>
      </c>
      <c r="K163" s="635">
        <v>46.83</v>
      </c>
      <c r="L163" s="635">
        <v>0.62506673785371059</v>
      </c>
      <c r="M163" s="635">
        <v>936.59999999999991</v>
      </c>
      <c r="N163" s="635">
        <v>0.13</v>
      </c>
      <c r="O163" s="635">
        <v>122.82000000000001</v>
      </c>
      <c r="P163" s="656">
        <v>1.6393486385477845</v>
      </c>
      <c r="Q163" s="636">
        <v>944.76923076923083</v>
      </c>
    </row>
    <row r="164" spans="1:17" ht="14.4" customHeight="1" x14ac:dyDescent="0.3">
      <c r="A164" s="631" t="s">
        <v>5228</v>
      </c>
      <c r="B164" s="632" t="s">
        <v>5229</v>
      </c>
      <c r="C164" s="632" t="s">
        <v>4409</v>
      </c>
      <c r="D164" s="632" t="s">
        <v>5254</v>
      </c>
      <c r="E164" s="632" t="s">
        <v>5255</v>
      </c>
      <c r="F164" s="635">
        <v>1</v>
      </c>
      <c r="G164" s="635">
        <v>1707.31</v>
      </c>
      <c r="H164" s="635">
        <v>1</v>
      </c>
      <c r="I164" s="635">
        <v>1707.31</v>
      </c>
      <c r="J164" s="635"/>
      <c r="K164" s="635"/>
      <c r="L164" s="635"/>
      <c r="M164" s="635"/>
      <c r="N164" s="635"/>
      <c r="O164" s="635"/>
      <c r="P164" s="656"/>
      <c r="Q164" s="636"/>
    </row>
    <row r="165" spans="1:17" ht="14.4" customHeight="1" x14ac:dyDescent="0.3">
      <c r="A165" s="631" t="s">
        <v>5228</v>
      </c>
      <c r="B165" s="632" t="s">
        <v>5229</v>
      </c>
      <c r="C165" s="632" t="s">
        <v>4409</v>
      </c>
      <c r="D165" s="632" t="s">
        <v>5256</v>
      </c>
      <c r="E165" s="632" t="s">
        <v>5255</v>
      </c>
      <c r="F165" s="635"/>
      <c r="G165" s="635"/>
      <c r="H165" s="635"/>
      <c r="I165" s="635"/>
      <c r="J165" s="635">
        <v>1</v>
      </c>
      <c r="K165" s="635">
        <v>2066.3000000000002</v>
      </c>
      <c r="L165" s="635"/>
      <c r="M165" s="635">
        <v>2066.3000000000002</v>
      </c>
      <c r="N165" s="635">
        <v>1</v>
      </c>
      <c r="O165" s="635">
        <v>2066.3000000000002</v>
      </c>
      <c r="P165" s="656"/>
      <c r="Q165" s="636">
        <v>2066.3000000000002</v>
      </c>
    </row>
    <row r="166" spans="1:17" ht="14.4" customHeight="1" x14ac:dyDescent="0.3">
      <c r="A166" s="631" t="s">
        <v>5228</v>
      </c>
      <c r="B166" s="632" t="s">
        <v>5229</v>
      </c>
      <c r="C166" s="632" t="s">
        <v>4409</v>
      </c>
      <c r="D166" s="632" t="s">
        <v>5257</v>
      </c>
      <c r="E166" s="632" t="s">
        <v>5258</v>
      </c>
      <c r="F166" s="635"/>
      <c r="G166" s="635"/>
      <c r="H166" s="635"/>
      <c r="I166" s="635"/>
      <c r="J166" s="635">
        <v>1</v>
      </c>
      <c r="K166" s="635">
        <v>2141.85</v>
      </c>
      <c r="L166" s="635"/>
      <c r="M166" s="635">
        <v>2141.85</v>
      </c>
      <c r="N166" s="635">
        <v>1</v>
      </c>
      <c r="O166" s="635">
        <v>2141.85</v>
      </c>
      <c r="P166" s="656"/>
      <c r="Q166" s="636">
        <v>2141.85</v>
      </c>
    </row>
    <row r="167" spans="1:17" ht="14.4" customHeight="1" x14ac:dyDescent="0.3">
      <c r="A167" s="631" t="s">
        <v>5228</v>
      </c>
      <c r="B167" s="632" t="s">
        <v>5229</v>
      </c>
      <c r="C167" s="632" t="s">
        <v>4409</v>
      </c>
      <c r="D167" s="632" t="s">
        <v>5259</v>
      </c>
      <c r="E167" s="632" t="s">
        <v>5260</v>
      </c>
      <c r="F167" s="635"/>
      <c r="G167" s="635"/>
      <c r="H167" s="635"/>
      <c r="I167" s="635"/>
      <c r="J167" s="635"/>
      <c r="K167" s="635"/>
      <c r="L167" s="635"/>
      <c r="M167" s="635"/>
      <c r="N167" s="635">
        <v>2</v>
      </c>
      <c r="O167" s="635">
        <v>54927.28</v>
      </c>
      <c r="P167" s="656"/>
      <c r="Q167" s="636">
        <v>27463.64</v>
      </c>
    </row>
    <row r="168" spans="1:17" ht="14.4" customHeight="1" x14ac:dyDescent="0.3">
      <c r="A168" s="631" t="s">
        <v>5228</v>
      </c>
      <c r="B168" s="632" t="s">
        <v>5229</v>
      </c>
      <c r="C168" s="632" t="s">
        <v>4409</v>
      </c>
      <c r="D168" s="632" t="s">
        <v>5261</v>
      </c>
      <c r="E168" s="632" t="s">
        <v>5262</v>
      </c>
      <c r="F168" s="635"/>
      <c r="G168" s="635"/>
      <c r="H168" s="635"/>
      <c r="I168" s="635"/>
      <c r="J168" s="635"/>
      <c r="K168" s="635"/>
      <c r="L168" s="635"/>
      <c r="M168" s="635"/>
      <c r="N168" s="635">
        <v>1</v>
      </c>
      <c r="O168" s="635">
        <v>3991.04</v>
      </c>
      <c r="P168" s="656"/>
      <c r="Q168" s="636">
        <v>3991.04</v>
      </c>
    </row>
    <row r="169" spans="1:17" ht="14.4" customHeight="1" x14ac:dyDescent="0.3">
      <c r="A169" s="631" t="s">
        <v>5228</v>
      </c>
      <c r="B169" s="632" t="s">
        <v>5229</v>
      </c>
      <c r="C169" s="632" t="s">
        <v>4409</v>
      </c>
      <c r="D169" s="632" t="s">
        <v>5263</v>
      </c>
      <c r="E169" s="632" t="s">
        <v>5255</v>
      </c>
      <c r="F169" s="635"/>
      <c r="G169" s="635"/>
      <c r="H169" s="635"/>
      <c r="I169" s="635"/>
      <c r="J169" s="635"/>
      <c r="K169" s="635"/>
      <c r="L169" s="635"/>
      <c r="M169" s="635"/>
      <c r="N169" s="635">
        <v>1</v>
      </c>
      <c r="O169" s="635">
        <v>1446.97</v>
      </c>
      <c r="P169" s="656"/>
      <c r="Q169" s="636">
        <v>1446.97</v>
      </c>
    </row>
    <row r="170" spans="1:17" ht="14.4" customHeight="1" x14ac:dyDescent="0.3">
      <c r="A170" s="631" t="s">
        <v>5228</v>
      </c>
      <c r="B170" s="632" t="s">
        <v>5229</v>
      </c>
      <c r="C170" s="632" t="s">
        <v>4409</v>
      </c>
      <c r="D170" s="632" t="s">
        <v>5264</v>
      </c>
      <c r="E170" s="632" t="s">
        <v>5265</v>
      </c>
      <c r="F170" s="635"/>
      <c r="G170" s="635"/>
      <c r="H170" s="635"/>
      <c r="I170" s="635"/>
      <c r="J170" s="635">
        <v>1</v>
      </c>
      <c r="K170" s="635">
        <v>6890.78</v>
      </c>
      <c r="L170" s="635"/>
      <c r="M170" s="635">
        <v>6890.78</v>
      </c>
      <c r="N170" s="635">
        <v>1</v>
      </c>
      <c r="O170" s="635">
        <v>6890.78</v>
      </c>
      <c r="P170" s="656"/>
      <c r="Q170" s="636">
        <v>6890.78</v>
      </c>
    </row>
    <row r="171" spans="1:17" ht="14.4" customHeight="1" x14ac:dyDescent="0.3">
      <c r="A171" s="631" t="s">
        <v>5228</v>
      </c>
      <c r="B171" s="632" t="s">
        <v>5229</v>
      </c>
      <c r="C171" s="632" t="s">
        <v>4409</v>
      </c>
      <c r="D171" s="632" t="s">
        <v>5266</v>
      </c>
      <c r="E171" s="632" t="s">
        <v>5267</v>
      </c>
      <c r="F171" s="635">
        <v>1</v>
      </c>
      <c r="G171" s="635">
        <v>4137.8900000000003</v>
      </c>
      <c r="H171" s="635">
        <v>1</v>
      </c>
      <c r="I171" s="635">
        <v>4137.8900000000003</v>
      </c>
      <c r="J171" s="635"/>
      <c r="K171" s="635"/>
      <c r="L171" s="635"/>
      <c r="M171" s="635"/>
      <c r="N171" s="635"/>
      <c r="O171" s="635"/>
      <c r="P171" s="656"/>
      <c r="Q171" s="636"/>
    </row>
    <row r="172" spans="1:17" ht="14.4" customHeight="1" x14ac:dyDescent="0.3">
      <c r="A172" s="631" t="s">
        <v>5228</v>
      </c>
      <c r="B172" s="632" t="s">
        <v>5229</v>
      </c>
      <c r="C172" s="632" t="s">
        <v>4409</v>
      </c>
      <c r="D172" s="632" t="s">
        <v>5268</v>
      </c>
      <c r="E172" s="632" t="s">
        <v>5269</v>
      </c>
      <c r="F172" s="635"/>
      <c r="G172" s="635"/>
      <c r="H172" s="635"/>
      <c r="I172" s="635"/>
      <c r="J172" s="635">
        <v>1</v>
      </c>
      <c r="K172" s="635">
        <v>1002.8</v>
      </c>
      <c r="L172" s="635"/>
      <c r="M172" s="635">
        <v>1002.8</v>
      </c>
      <c r="N172" s="635"/>
      <c r="O172" s="635"/>
      <c r="P172" s="656"/>
      <c r="Q172" s="636"/>
    </row>
    <row r="173" spans="1:17" ht="14.4" customHeight="1" x14ac:dyDescent="0.3">
      <c r="A173" s="631" t="s">
        <v>5228</v>
      </c>
      <c r="B173" s="632" t="s">
        <v>5229</v>
      </c>
      <c r="C173" s="632" t="s">
        <v>4409</v>
      </c>
      <c r="D173" s="632" t="s">
        <v>5270</v>
      </c>
      <c r="E173" s="632" t="s">
        <v>5271</v>
      </c>
      <c r="F173" s="635"/>
      <c r="G173" s="635"/>
      <c r="H173" s="635"/>
      <c r="I173" s="635"/>
      <c r="J173" s="635">
        <v>1</v>
      </c>
      <c r="K173" s="635">
        <v>7650</v>
      </c>
      <c r="L173" s="635"/>
      <c r="M173" s="635">
        <v>7650</v>
      </c>
      <c r="N173" s="635">
        <v>2</v>
      </c>
      <c r="O173" s="635">
        <v>15300</v>
      </c>
      <c r="P173" s="656"/>
      <c r="Q173" s="636">
        <v>7650</v>
      </c>
    </row>
    <row r="174" spans="1:17" ht="14.4" customHeight="1" x14ac:dyDescent="0.3">
      <c r="A174" s="631" t="s">
        <v>5228</v>
      </c>
      <c r="B174" s="632" t="s">
        <v>5229</v>
      </c>
      <c r="C174" s="632" t="s">
        <v>4409</v>
      </c>
      <c r="D174" s="632" t="s">
        <v>5272</v>
      </c>
      <c r="E174" s="632" t="s">
        <v>5273</v>
      </c>
      <c r="F174" s="635"/>
      <c r="G174" s="635"/>
      <c r="H174" s="635"/>
      <c r="I174" s="635"/>
      <c r="J174" s="635"/>
      <c r="K174" s="635"/>
      <c r="L174" s="635"/>
      <c r="M174" s="635"/>
      <c r="N174" s="635">
        <v>1</v>
      </c>
      <c r="O174" s="635">
        <v>4041.82</v>
      </c>
      <c r="P174" s="656"/>
      <c r="Q174" s="636">
        <v>4041.82</v>
      </c>
    </row>
    <row r="175" spans="1:17" ht="14.4" customHeight="1" x14ac:dyDescent="0.3">
      <c r="A175" s="631" t="s">
        <v>5228</v>
      </c>
      <c r="B175" s="632" t="s">
        <v>5229</v>
      </c>
      <c r="C175" s="632" t="s">
        <v>4409</v>
      </c>
      <c r="D175" s="632" t="s">
        <v>5274</v>
      </c>
      <c r="E175" s="632" t="s">
        <v>5275</v>
      </c>
      <c r="F175" s="635">
        <v>1</v>
      </c>
      <c r="G175" s="635">
        <v>605.65</v>
      </c>
      <c r="H175" s="635">
        <v>1</v>
      </c>
      <c r="I175" s="635">
        <v>605.65</v>
      </c>
      <c r="J175" s="635"/>
      <c r="K175" s="635"/>
      <c r="L175" s="635"/>
      <c r="M175" s="635"/>
      <c r="N175" s="635"/>
      <c r="O175" s="635"/>
      <c r="P175" s="656"/>
      <c r="Q175" s="636"/>
    </row>
    <row r="176" spans="1:17" ht="14.4" customHeight="1" x14ac:dyDescent="0.3">
      <c r="A176" s="631" t="s">
        <v>5228</v>
      </c>
      <c r="B176" s="632" t="s">
        <v>5229</v>
      </c>
      <c r="C176" s="632" t="s">
        <v>4409</v>
      </c>
      <c r="D176" s="632" t="s">
        <v>5276</v>
      </c>
      <c r="E176" s="632" t="s">
        <v>5277</v>
      </c>
      <c r="F176" s="635"/>
      <c r="G176" s="635"/>
      <c r="H176" s="635"/>
      <c r="I176" s="635"/>
      <c r="J176" s="635">
        <v>1</v>
      </c>
      <c r="K176" s="635">
        <v>1305.82</v>
      </c>
      <c r="L176" s="635"/>
      <c r="M176" s="635">
        <v>1305.82</v>
      </c>
      <c r="N176" s="635">
        <v>1</v>
      </c>
      <c r="O176" s="635">
        <v>1305.82</v>
      </c>
      <c r="P176" s="656"/>
      <c r="Q176" s="636">
        <v>1305.82</v>
      </c>
    </row>
    <row r="177" spans="1:17" ht="14.4" customHeight="1" x14ac:dyDescent="0.3">
      <c r="A177" s="631" t="s">
        <v>5228</v>
      </c>
      <c r="B177" s="632" t="s">
        <v>5229</v>
      </c>
      <c r="C177" s="632" t="s">
        <v>4409</v>
      </c>
      <c r="D177" s="632" t="s">
        <v>5278</v>
      </c>
      <c r="E177" s="632" t="s">
        <v>5279</v>
      </c>
      <c r="F177" s="635"/>
      <c r="G177" s="635"/>
      <c r="H177" s="635"/>
      <c r="I177" s="635"/>
      <c r="J177" s="635">
        <v>1</v>
      </c>
      <c r="K177" s="635">
        <v>359.1</v>
      </c>
      <c r="L177" s="635"/>
      <c r="M177" s="635">
        <v>359.1</v>
      </c>
      <c r="N177" s="635"/>
      <c r="O177" s="635"/>
      <c r="P177" s="656"/>
      <c r="Q177" s="636"/>
    </row>
    <row r="178" spans="1:17" ht="14.4" customHeight="1" x14ac:dyDescent="0.3">
      <c r="A178" s="631" t="s">
        <v>5228</v>
      </c>
      <c r="B178" s="632" t="s">
        <v>5229</v>
      </c>
      <c r="C178" s="632" t="s">
        <v>4409</v>
      </c>
      <c r="D178" s="632" t="s">
        <v>5280</v>
      </c>
      <c r="E178" s="632" t="s">
        <v>5281</v>
      </c>
      <c r="F178" s="635"/>
      <c r="G178" s="635"/>
      <c r="H178" s="635"/>
      <c r="I178" s="635"/>
      <c r="J178" s="635"/>
      <c r="K178" s="635"/>
      <c r="L178" s="635"/>
      <c r="M178" s="635"/>
      <c r="N178" s="635">
        <v>1</v>
      </c>
      <c r="O178" s="635">
        <v>6587.13</v>
      </c>
      <c r="P178" s="656"/>
      <c r="Q178" s="636">
        <v>6587.13</v>
      </c>
    </row>
    <row r="179" spans="1:17" ht="14.4" customHeight="1" x14ac:dyDescent="0.3">
      <c r="A179" s="631" t="s">
        <v>5228</v>
      </c>
      <c r="B179" s="632" t="s">
        <v>5229</v>
      </c>
      <c r="C179" s="632" t="s">
        <v>4409</v>
      </c>
      <c r="D179" s="632" t="s">
        <v>5282</v>
      </c>
      <c r="E179" s="632" t="s">
        <v>5283</v>
      </c>
      <c r="F179" s="635"/>
      <c r="G179" s="635"/>
      <c r="H179" s="635"/>
      <c r="I179" s="635"/>
      <c r="J179" s="635"/>
      <c r="K179" s="635"/>
      <c r="L179" s="635"/>
      <c r="M179" s="635"/>
      <c r="N179" s="635">
        <v>1</v>
      </c>
      <c r="O179" s="635">
        <v>1841.62</v>
      </c>
      <c r="P179" s="656"/>
      <c r="Q179" s="636">
        <v>1841.62</v>
      </c>
    </row>
    <row r="180" spans="1:17" ht="14.4" customHeight="1" x14ac:dyDescent="0.3">
      <c r="A180" s="631" t="s">
        <v>5228</v>
      </c>
      <c r="B180" s="632" t="s">
        <v>5229</v>
      </c>
      <c r="C180" s="632" t="s">
        <v>4409</v>
      </c>
      <c r="D180" s="632" t="s">
        <v>5284</v>
      </c>
      <c r="E180" s="632" t="s">
        <v>5285</v>
      </c>
      <c r="F180" s="635">
        <v>1</v>
      </c>
      <c r="G180" s="635">
        <v>511</v>
      </c>
      <c r="H180" s="635">
        <v>1</v>
      </c>
      <c r="I180" s="635">
        <v>511</v>
      </c>
      <c r="J180" s="635"/>
      <c r="K180" s="635"/>
      <c r="L180" s="635"/>
      <c r="M180" s="635"/>
      <c r="N180" s="635">
        <v>2</v>
      </c>
      <c r="O180" s="635">
        <v>1022</v>
      </c>
      <c r="P180" s="656">
        <v>2</v>
      </c>
      <c r="Q180" s="636">
        <v>511</v>
      </c>
    </row>
    <row r="181" spans="1:17" ht="14.4" customHeight="1" x14ac:dyDescent="0.3">
      <c r="A181" s="631" t="s">
        <v>5228</v>
      </c>
      <c r="B181" s="632" t="s">
        <v>5229</v>
      </c>
      <c r="C181" s="632" t="s">
        <v>4409</v>
      </c>
      <c r="D181" s="632" t="s">
        <v>5286</v>
      </c>
      <c r="E181" s="632" t="s">
        <v>5287</v>
      </c>
      <c r="F181" s="635"/>
      <c r="G181" s="635"/>
      <c r="H181" s="635"/>
      <c r="I181" s="635"/>
      <c r="J181" s="635"/>
      <c r="K181" s="635"/>
      <c r="L181" s="635"/>
      <c r="M181" s="635"/>
      <c r="N181" s="635">
        <v>1</v>
      </c>
      <c r="O181" s="635">
        <v>380.86</v>
      </c>
      <c r="P181" s="656"/>
      <c r="Q181" s="636">
        <v>380.86</v>
      </c>
    </row>
    <row r="182" spans="1:17" ht="14.4" customHeight="1" x14ac:dyDescent="0.3">
      <c r="A182" s="631" t="s">
        <v>5228</v>
      </c>
      <c r="B182" s="632" t="s">
        <v>5229</v>
      </c>
      <c r="C182" s="632" t="s">
        <v>4409</v>
      </c>
      <c r="D182" s="632" t="s">
        <v>5288</v>
      </c>
      <c r="E182" s="632" t="s">
        <v>5289</v>
      </c>
      <c r="F182" s="635"/>
      <c r="G182" s="635"/>
      <c r="H182" s="635"/>
      <c r="I182" s="635"/>
      <c r="J182" s="635"/>
      <c r="K182" s="635"/>
      <c r="L182" s="635"/>
      <c r="M182" s="635"/>
      <c r="N182" s="635">
        <v>1</v>
      </c>
      <c r="O182" s="635">
        <v>17527.810000000001</v>
      </c>
      <c r="P182" s="656"/>
      <c r="Q182" s="636">
        <v>17527.810000000001</v>
      </c>
    </row>
    <row r="183" spans="1:17" ht="14.4" customHeight="1" x14ac:dyDescent="0.3">
      <c r="A183" s="631" t="s">
        <v>5228</v>
      </c>
      <c r="B183" s="632" t="s">
        <v>5229</v>
      </c>
      <c r="C183" s="632" t="s">
        <v>4261</v>
      </c>
      <c r="D183" s="632" t="s">
        <v>5290</v>
      </c>
      <c r="E183" s="632" t="s">
        <v>5291</v>
      </c>
      <c r="F183" s="635"/>
      <c r="G183" s="635"/>
      <c r="H183" s="635"/>
      <c r="I183" s="635"/>
      <c r="J183" s="635"/>
      <c r="K183" s="635"/>
      <c r="L183" s="635"/>
      <c r="M183" s="635"/>
      <c r="N183" s="635">
        <v>1</v>
      </c>
      <c r="O183" s="635">
        <v>205</v>
      </c>
      <c r="P183" s="656"/>
      <c r="Q183" s="636">
        <v>205</v>
      </c>
    </row>
    <row r="184" spans="1:17" ht="14.4" customHeight="1" x14ac:dyDescent="0.3">
      <c r="A184" s="631" t="s">
        <v>5228</v>
      </c>
      <c r="B184" s="632" t="s">
        <v>5229</v>
      </c>
      <c r="C184" s="632" t="s">
        <v>4261</v>
      </c>
      <c r="D184" s="632" t="s">
        <v>5292</v>
      </c>
      <c r="E184" s="632" t="s">
        <v>5293</v>
      </c>
      <c r="F184" s="635">
        <v>6</v>
      </c>
      <c r="G184" s="635">
        <v>894</v>
      </c>
      <c r="H184" s="635">
        <v>1</v>
      </c>
      <c r="I184" s="635">
        <v>149</v>
      </c>
      <c r="J184" s="635">
        <v>2</v>
      </c>
      <c r="K184" s="635">
        <v>300</v>
      </c>
      <c r="L184" s="635">
        <v>0.33557046979865773</v>
      </c>
      <c r="M184" s="635">
        <v>150</v>
      </c>
      <c r="N184" s="635">
        <v>8</v>
      </c>
      <c r="O184" s="635">
        <v>1204</v>
      </c>
      <c r="P184" s="656">
        <v>1.3467561521252795</v>
      </c>
      <c r="Q184" s="636">
        <v>150.5</v>
      </c>
    </row>
    <row r="185" spans="1:17" ht="14.4" customHeight="1" x14ac:dyDescent="0.3">
      <c r="A185" s="631" t="s">
        <v>5228</v>
      </c>
      <c r="B185" s="632" t="s">
        <v>5229</v>
      </c>
      <c r="C185" s="632" t="s">
        <v>4261</v>
      </c>
      <c r="D185" s="632" t="s">
        <v>5294</v>
      </c>
      <c r="E185" s="632" t="s">
        <v>5295</v>
      </c>
      <c r="F185" s="635">
        <v>9</v>
      </c>
      <c r="G185" s="635">
        <v>1629</v>
      </c>
      <c r="H185" s="635">
        <v>1</v>
      </c>
      <c r="I185" s="635">
        <v>181</v>
      </c>
      <c r="J185" s="635">
        <v>11</v>
      </c>
      <c r="K185" s="635">
        <v>2002</v>
      </c>
      <c r="L185" s="635">
        <v>1.2289748311847759</v>
      </c>
      <c r="M185" s="635">
        <v>182</v>
      </c>
      <c r="N185" s="635">
        <v>18</v>
      </c>
      <c r="O185" s="635">
        <v>3283</v>
      </c>
      <c r="P185" s="656">
        <v>2.0153468385512583</v>
      </c>
      <c r="Q185" s="636">
        <v>182.38888888888889</v>
      </c>
    </row>
    <row r="186" spans="1:17" ht="14.4" customHeight="1" x14ac:dyDescent="0.3">
      <c r="A186" s="631" t="s">
        <v>5228</v>
      </c>
      <c r="B186" s="632" t="s">
        <v>5229</v>
      </c>
      <c r="C186" s="632" t="s">
        <v>4261</v>
      </c>
      <c r="D186" s="632" t="s">
        <v>5296</v>
      </c>
      <c r="E186" s="632" t="s">
        <v>5297</v>
      </c>
      <c r="F186" s="635">
        <v>48</v>
      </c>
      <c r="G186" s="635">
        <v>5952</v>
      </c>
      <c r="H186" s="635">
        <v>1</v>
      </c>
      <c r="I186" s="635">
        <v>124</v>
      </c>
      <c r="J186" s="635">
        <v>36</v>
      </c>
      <c r="K186" s="635">
        <v>4464</v>
      </c>
      <c r="L186" s="635">
        <v>0.75</v>
      </c>
      <c r="M186" s="635">
        <v>124</v>
      </c>
      <c r="N186" s="635">
        <v>32</v>
      </c>
      <c r="O186" s="635">
        <v>3975</v>
      </c>
      <c r="P186" s="656">
        <v>0.66784274193548387</v>
      </c>
      <c r="Q186" s="636">
        <v>124.21875</v>
      </c>
    </row>
    <row r="187" spans="1:17" ht="14.4" customHeight="1" x14ac:dyDescent="0.3">
      <c r="A187" s="631" t="s">
        <v>5228</v>
      </c>
      <c r="B187" s="632" t="s">
        <v>5229</v>
      </c>
      <c r="C187" s="632" t="s">
        <v>4261</v>
      </c>
      <c r="D187" s="632" t="s">
        <v>5298</v>
      </c>
      <c r="E187" s="632" t="s">
        <v>5299</v>
      </c>
      <c r="F187" s="635">
        <v>30</v>
      </c>
      <c r="G187" s="635">
        <v>6480</v>
      </c>
      <c r="H187" s="635">
        <v>1</v>
      </c>
      <c r="I187" s="635">
        <v>216</v>
      </c>
      <c r="J187" s="635">
        <v>27</v>
      </c>
      <c r="K187" s="635">
        <v>5859</v>
      </c>
      <c r="L187" s="635">
        <v>0.90416666666666667</v>
      </c>
      <c r="M187" s="635">
        <v>217</v>
      </c>
      <c r="N187" s="635">
        <v>26</v>
      </c>
      <c r="O187" s="635">
        <v>5655</v>
      </c>
      <c r="P187" s="656">
        <v>0.87268518518518523</v>
      </c>
      <c r="Q187" s="636">
        <v>217.5</v>
      </c>
    </row>
    <row r="188" spans="1:17" ht="14.4" customHeight="1" x14ac:dyDescent="0.3">
      <c r="A188" s="631" t="s">
        <v>5228</v>
      </c>
      <c r="B188" s="632" t="s">
        <v>5229</v>
      </c>
      <c r="C188" s="632" t="s">
        <v>4261</v>
      </c>
      <c r="D188" s="632" t="s">
        <v>5300</v>
      </c>
      <c r="E188" s="632" t="s">
        <v>5301</v>
      </c>
      <c r="F188" s="635">
        <v>2</v>
      </c>
      <c r="G188" s="635">
        <v>432</v>
      </c>
      <c r="H188" s="635">
        <v>1</v>
      </c>
      <c r="I188" s="635">
        <v>216</v>
      </c>
      <c r="J188" s="635">
        <v>4</v>
      </c>
      <c r="K188" s="635">
        <v>868</v>
      </c>
      <c r="L188" s="635">
        <v>2.0092592592592591</v>
      </c>
      <c r="M188" s="635">
        <v>217</v>
      </c>
      <c r="N188" s="635">
        <v>6</v>
      </c>
      <c r="O188" s="635">
        <v>1308</v>
      </c>
      <c r="P188" s="656">
        <v>3.0277777777777777</v>
      </c>
      <c r="Q188" s="636">
        <v>218</v>
      </c>
    </row>
    <row r="189" spans="1:17" ht="14.4" customHeight="1" x14ac:dyDescent="0.3">
      <c r="A189" s="631" t="s">
        <v>5228</v>
      </c>
      <c r="B189" s="632" t="s">
        <v>5229</v>
      </c>
      <c r="C189" s="632" t="s">
        <v>4261</v>
      </c>
      <c r="D189" s="632" t="s">
        <v>5302</v>
      </c>
      <c r="E189" s="632" t="s">
        <v>5303</v>
      </c>
      <c r="F189" s="635">
        <v>14</v>
      </c>
      <c r="G189" s="635">
        <v>3052</v>
      </c>
      <c r="H189" s="635">
        <v>1</v>
      </c>
      <c r="I189" s="635">
        <v>218</v>
      </c>
      <c r="J189" s="635">
        <v>12</v>
      </c>
      <c r="K189" s="635">
        <v>2628</v>
      </c>
      <c r="L189" s="635">
        <v>0.86107470511140238</v>
      </c>
      <c r="M189" s="635">
        <v>219</v>
      </c>
      <c r="N189" s="635">
        <v>17</v>
      </c>
      <c r="O189" s="635">
        <v>3733</v>
      </c>
      <c r="P189" s="656">
        <v>1.223132372214941</v>
      </c>
      <c r="Q189" s="636">
        <v>219.58823529411765</v>
      </c>
    </row>
    <row r="190" spans="1:17" ht="14.4" customHeight="1" x14ac:dyDescent="0.3">
      <c r="A190" s="631" t="s">
        <v>5228</v>
      </c>
      <c r="B190" s="632" t="s">
        <v>5229</v>
      </c>
      <c r="C190" s="632" t="s">
        <v>4261</v>
      </c>
      <c r="D190" s="632" t="s">
        <v>5304</v>
      </c>
      <c r="E190" s="632" t="s">
        <v>5305</v>
      </c>
      <c r="F190" s="635"/>
      <c r="G190" s="635"/>
      <c r="H190" s="635"/>
      <c r="I190" s="635"/>
      <c r="J190" s="635"/>
      <c r="K190" s="635"/>
      <c r="L190" s="635"/>
      <c r="M190" s="635"/>
      <c r="N190" s="635">
        <v>2</v>
      </c>
      <c r="O190" s="635">
        <v>1218</v>
      </c>
      <c r="P190" s="656"/>
      <c r="Q190" s="636">
        <v>609</v>
      </c>
    </row>
    <row r="191" spans="1:17" ht="14.4" customHeight="1" x14ac:dyDescent="0.3">
      <c r="A191" s="631" t="s">
        <v>5228</v>
      </c>
      <c r="B191" s="632" t="s">
        <v>5229</v>
      </c>
      <c r="C191" s="632" t="s">
        <v>4261</v>
      </c>
      <c r="D191" s="632" t="s">
        <v>4949</v>
      </c>
      <c r="E191" s="632" t="s">
        <v>4950</v>
      </c>
      <c r="F191" s="635">
        <v>1</v>
      </c>
      <c r="G191" s="635">
        <v>325</v>
      </c>
      <c r="H191" s="635">
        <v>1</v>
      </c>
      <c r="I191" s="635">
        <v>325</v>
      </c>
      <c r="J191" s="635"/>
      <c r="K191" s="635"/>
      <c r="L191" s="635"/>
      <c r="M191" s="635"/>
      <c r="N191" s="635">
        <v>2</v>
      </c>
      <c r="O191" s="635">
        <v>655</v>
      </c>
      <c r="P191" s="656">
        <v>2.0153846153846153</v>
      </c>
      <c r="Q191" s="636">
        <v>327.5</v>
      </c>
    </row>
    <row r="192" spans="1:17" ht="14.4" customHeight="1" x14ac:dyDescent="0.3">
      <c r="A192" s="631" t="s">
        <v>5228</v>
      </c>
      <c r="B192" s="632" t="s">
        <v>5229</v>
      </c>
      <c r="C192" s="632" t="s">
        <v>4261</v>
      </c>
      <c r="D192" s="632" t="s">
        <v>5306</v>
      </c>
      <c r="E192" s="632" t="s">
        <v>5307</v>
      </c>
      <c r="F192" s="635"/>
      <c r="G192" s="635"/>
      <c r="H192" s="635"/>
      <c r="I192" s="635"/>
      <c r="J192" s="635"/>
      <c r="K192" s="635"/>
      <c r="L192" s="635"/>
      <c r="M192" s="635"/>
      <c r="N192" s="635">
        <v>1</v>
      </c>
      <c r="O192" s="635">
        <v>4135</v>
      </c>
      <c r="P192" s="656"/>
      <c r="Q192" s="636">
        <v>4135</v>
      </c>
    </row>
    <row r="193" spans="1:17" ht="14.4" customHeight="1" x14ac:dyDescent="0.3">
      <c r="A193" s="631" t="s">
        <v>5228</v>
      </c>
      <c r="B193" s="632" t="s">
        <v>5229</v>
      </c>
      <c r="C193" s="632" t="s">
        <v>4261</v>
      </c>
      <c r="D193" s="632" t="s">
        <v>5308</v>
      </c>
      <c r="E193" s="632" t="s">
        <v>5309</v>
      </c>
      <c r="F193" s="635">
        <v>1</v>
      </c>
      <c r="G193" s="635">
        <v>6244</v>
      </c>
      <c r="H193" s="635">
        <v>1</v>
      </c>
      <c r="I193" s="635">
        <v>6244</v>
      </c>
      <c r="J193" s="635"/>
      <c r="K193" s="635"/>
      <c r="L193" s="635"/>
      <c r="M193" s="635"/>
      <c r="N193" s="635"/>
      <c r="O193" s="635"/>
      <c r="P193" s="656"/>
      <c r="Q193" s="636"/>
    </row>
    <row r="194" spans="1:17" ht="14.4" customHeight="1" x14ac:dyDescent="0.3">
      <c r="A194" s="631" t="s">
        <v>5228</v>
      </c>
      <c r="B194" s="632" t="s">
        <v>5229</v>
      </c>
      <c r="C194" s="632" t="s">
        <v>4261</v>
      </c>
      <c r="D194" s="632" t="s">
        <v>5310</v>
      </c>
      <c r="E194" s="632" t="s">
        <v>5311</v>
      </c>
      <c r="F194" s="635"/>
      <c r="G194" s="635"/>
      <c r="H194" s="635"/>
      <c r="I194" s="635"/>
      <c r="J194" s="635">
        <v>2</v>
      </c>
      <c r="K194" s="635">
        <v>7630</v>
      </c>
      <c r="L194" s="635"/>
      <c r="M194" s="635">
        <v>3815</v>
      </c>
      <c r="N194" s="635">
        <v>2</v>
      </c>
      <c r="O194" s="635">
        <v>7642</v>
      </c>
      <c r="P194" s="656"/>
      <c r="Q194" s="636">
        <v>3821</v>
      </c>
    </row>
    <row r="195" spans="1:17" ht="14.4" customHeight="1" x14ac:dyDescent="0.3">
      <c r="A195" s="631" t="s">
        <v>5228</v>
      </c>
      <c r="B195" s="632" t="s">
        <v>5229</v>
      </c>
      <c r="C195" s="632" t="s">
        <v>4261</v>
      </c>
      <c r="D195" s="632" t="s">
        <v>5312</v>
      </c>
      <c r="E195" s="632" t="s">
        <v>5313</v>
      </c>
      <c r="F195" s="635">
        <v>1</v>
      </c>
      <c r="G195" s="635">
        <v>5145</v>
      </c>
      <c r="H195" s="635">
        <v>1</v>
      </c>
      <c r="I195" s="635">
        <v>5145</v>
      </c>
      <c r="J195" s="635"/>
      <c r="K195" s="635"/>
      <c r="L195" s="635"/>
      <c r="M195" s="635"/>
      <c r="N195" s="635">
        <v>1</v>
      </c>
      <c r="O195" s="635">
        <v>5158</v>
      </c>
      <c r="P195" s="656">
        <v>1.0025267249757046</v>
      </c>
      <c r="Q195" s="636">
        <v>5158</v>
      </c>
    </row>
    <row r="196" spans="1:17" ht="14.4" customHeight="1" x14ac:dyDescent="0.3">
      <c r="A196" s="631" t="s">
        <v>5228</v>
      </c>
      <c r="B196" s="632" t="s">
        <v>5229</v>
      </c>
      <c r="C196" s="632" t="s">
        <v>4261</v>
      </c>
      <c r="D196" s="632" t="s">
        <v>5314</v>
      </c>
      <c r="E196" s="632" t="s">
        <v>5315</v>
      </c>
      <c r="F196" s="635"/>
      <c r="G196" s="635"/>
      <c r="H196" s="635"/>
      <c r="I196" s="635"/>
      <c r="J196" s="635">
        <v>3</v>
      </c>
      <c r="K196" s="635">
        <v>23505</v>
      </c>
      <c r="L196" s="635"/>
      <c r="M196" s="635">
        <v>7835</v>
      </c>
      <c r="N196" s="635">
        <v>3</v>
      </c>
      <c r="O196" s="635">
        <v>23544</v>
      </c>
      <c r="P196" s="656"/>
      <c r="Q196" s="636">
        <v>7848</v>
      </c>
    </row>
    <row r="197" spans="1:17" ht="14.4" customHeight="1" x14ac:dyDescent="0.3">
      <c r="A197" s="631" t="s">
        <v>5228</v>
      </c>
      <c r="B197" s="632" t="s">
        <v>5229</v>
      </c>
      <c r="C197" s="632" t="s">
        <v>4261</v>
      </c>
      <c r="D197" s="632" t="s">
        <v>5316</v>
      </c>
      <c r="E197" s="632" t="s">
        <v>5317</v>
      </c>
      <c r="F197" s="635">
        <v>1</v>
      </c>
      <c r="G197" s="635">
        <v>1653</v>
      </c>
      <c r="H197" s="635">
        <v>1</v>
      </c>
      <c r="I197" s="635">
        <v>1653</v>
      </c>
      <c r="J197" s="635"/>
      <c r="K197" s="635"/>
      <c r="L197" s="635"/>
      <c r="M197" s="635"/>
      <c r="N197" s="635"/>
      <c r="O197" s="635"/>
      <c r="P197" s="656"/>
      <c r="Q197" s="636"/>
    </row>
    <row r="198" spans="1:17" ht="14.4" customHeight="1" x14ac:dyDescent="0.3">
      <c r="A198" s="631" t="s">
        <v>5228</v>
      </c>
      <c r="B198" s="632" t="s">
        <v>5229</v>
      </c>
      <c r="C198" s="632" t="s">
        <v>4261</v>
      </c>
      <c r="D198" s="632" t="s">
        <v>5318</v>
      </c>
      <c r="E198" s="632" t="s">
        <v>5319</v>
      </c>
      <c r="F198" s="635">
        <v>8</v>
      </c>
      <c r="G198" s="635">
        <v>10208</v>
      </c>
      <c r="H198" s="635">
        <v>1</v>
      </c>
      <c r="I198" s="635">
        <v>1276</v>
      </c>
      <c r="J198" s="635">
        <v>6</v>
      </c>
      <c r="K198" s="635">
        <v>7662</v>
      </c>
      <c r="L198" s="635">
        <v>0.75058777429467083</v>
      </c>
      <c r="M198" s="635">
        <v>1277</v>
      </c>
      <c r="N198" s="635">
        <v>7</v>
      </c>
      <c r="O198" s="635">
        <v>8948</v>
      </c>
      <c r="P198" s="656">
        <v>0.87656739811912221</v>
      </c>
      <c r="Q198" s="636">
        <v>1278.2857142857142</v>
      </c>
    </row>
    <row r="199" spans="1:17" ht="14.4" customHeight="1" x14ac:dyDescent="0.3">
      <c r="A199" s="631" t="s">
        <v>5228</v>
      </c>
      <c r="B199" s="632" t="s">
        <v>5229</v>
      </c>
      <c r="C199" s="632" t="s">
        <v>4261</v>
      </c>
      <c r="D199" s="632" t="s">
        <v>5320</v>
      </c>
      <c r="E199" s="632" t="s">
        <v>5321</v>
      </c>
      <c r="F199" s="635">
        <v>7</v>
      </c>
      <c r="G199" s="635">
        <v>8141</v>
      </c>
      <c r="H199" s="635">
        <v>1</v>
      </c>
      <c r="I199" s="635">
        <v>1163</v>
      </c>
      <c r="J199" s="635">
        <v>6</v>
      </c>
      <c r="K199" s="635">
        <v>6984</v>
      </c>
      <c r="L199" s="635">
        <v>0.85787986733816479</v>
      </c>
      <c r="M199" s="635">
        <v>1164</v>
      </c>
      <c r="N199" s="635">
        <v>7</v>
      </c>
      <c r="O199" s="635">
        <v>8154</v>
      </c>
      <c r="P199" s="656">
        <v>1.0015968554231667</v>
      </c>
      <c r="Q199" s="636">
        <v>1164.8571428571429</v>
      </c>
    </row>
    <row r="200" spans="1:17" ht="14.4" customHeight="1" x14ac:dyDescent="0.3">
      <c r="A200" s="631" t="s">
        <v>5228</v>
      </c>
      <c r="B200" s="632" t="s">
        <v>5229</v>
      </c>
      <c r="C200" s="632" t="s">
        <v>4261</v>
      </c>
      <c r="D200" s="632" t="s">
        <v>5322</v>
      </c>
      <c r="E200" s="632" t="s">
        <v>5323</v>
      </c>
      <c r="F200" s="635">
        <v>17</v>
      </c>
      <c r="G200" s="635">
        <v>86105</v>
      </c>
      <c r="H200" s="635">
        <v>1</v>
      </c>
      <c r="I200" s="635">
        <v>5065</v>
      </c>
      <c r="J200" s="635">
        <v>6</v>
      </c>
      <c r="K200" s="635">
        <v>30408</v>
      </c>
      <c r="L200" s="635">
        <v>0.35315022356425296</v>
      </c>
      <c r="M200" s="635">
        <v>5068</v>
      </c>
      <c r="N200" s="635">
        <v>7</v>
      </c>
      <c r="O200" s="635">
        <v>35488</v>
      </c>
      <c r="P200" s="656">
        <v>0.41214795888740491</v>
      </c>
      <c r="Q200" s="636">
        <v>5069.7142857142853</v>
      </c>
    </row>
    <row r="201" spans="1:17" ht="14.4" customHeight="1" x14ac:dyDescent="0.3">
      <c r="A201" s="631" t="s">
        <v>5228</v>
      </c>
      <c r="B201" s="632" t="s">
        <v>5229</v>
      </c>
      <c r="C201" s="632" t="s">
        <v>4261</v>
      </c>
      <c r="D201" s="632" t="s">
        <v>5324</v>
      </c>
      <c r="E201" s="632" t="s">
        <v>5325</v>
      </c>
      <c r="F201" s="635"/>
      <c r="G201" s="635"/>
      <c r="H201" s="635"/>
      <c r="I201" s="635"/>
      <c r="J201" s="635"/>
      <c r="K201" s="635"/>
      <c r="L201" s="635"/>
      <c r="M201" s="635"/>
      <c r="N201" s="635">
        <v>1</v>
      </c>
      <c r="O201" s="635">
        <v>5508</v>
      </c>
      <c r="P201" s="656"/>
      <c r="Q201" s="636">
        <v>5508</v>
      </c>
    </row>
    <row r="202" spans="1:17" ht="14.4" customHeight="1" x14ac:dyDescent="0.3">
      <c r="A202" s="631" t="s">
        <v>5228</v>
      </c>
      <c r="B202" s="632" t="s">
        <v>5229</v>
      </c>
      <c r="C202" s="632" t="s">
        <v>4261</v>
      </c>
      <c r="D202" s="632" t="s">
        <v>5326</v>
      </c>
      <c r="E202" s="632" t="s">
        <v>5327</v>
      </c>
      <c r="F202" s="635">
        <v>125</v>
      </c>
      <c r="G202" s="635">
        <v>21500</v>
      </c>
      <c r="H202" s="635">
        <v>1</v>
      </c>
      <c r="I202" s="635">
        <v>172</v>
      </c>
      <c r="J202" s="635">
        <v>100</v>
      </c>
      <c r="K202" s="635">
        <v>17300</v>
      </c>
      <c r="L202" s="635">
        <v>0.8046511627906977</v>
      </c>
      <c r="M202" s="635">
        <v>173</v>
      </c>
      <c r="N202" s="635">
        <v>100</v>
      </c>
      <c r="O202" s="635">
        <v>17349</v>
      </c>
      <c r="P202" s="656">
        <v>0.80693023255813956</v>
      </c>
      <c r="Q202" s="636">
        <v>173.49</v>
      </c>
    </row>
    <row r="203" spans="1:17" ht="14.4" customHeight="1" x14ac:dyDescent="0.3">
      <c r="A203" s="631" t="s">
        <v>5228</v>
      </c>
      <c r="B203" s="632" t="s">
        <v>5229</v>
      </c>
      <c r="C203" s="632" t="s">
        <v>4261</v>
      </c>
      <c r="D203" s="632" t="s">
        <v>5328</v>
      </c>
      <c r="E203" s="632" t="s">
        <v>5329</v>
      </c>
      <c r="F203" s="635">
        <v>28</v>
      </c>
      <c r="G203" s="635">
        <v>55832</v>
      </c>
      <c r="H203" s="635">
        <v>1</v>
      </c>
      <c r="I203" s="635">
        <v>1994</v>
      </c>
      <c r="J203" s="635">
        <v>17</v>
      </c>
      <c r="K203" s="635">
        <v>33932</v>
      </c>
      <c r="L203" s="635">
        <v>0.6077518269092993</v>
      </c>
      <c r="M203" s="635">
        <v>1996</v>
      </c>
      <c r="N203" s="635">
        <v>31</v>
      </c>
      <c r="O203" s="635">
        <v>61909</v>
      </c>
      <c r="P203" s="656">
        <v>1.1088443903137986</v>
      </c>
      <c r="Q203" s="636">
        <v>1997.0645161290322</v>
      </c>
    </row>
    <row r="204" spans="1:17" ht="14.4" customHeight="1" x14ac:dyDescent="0.3">
      <c r="A204" s="631" t="s">
        <v>5228</v>
      </c>
      <c r="B204" s="632" t="s">
        <v>5229</v>
      </c>
      <c r="C204" s="632" t="s">
        <v>4261</v>
      </c>
      <c r="D204" s="632" t="s">
        <v>5330</v>
      </c>
      <c r="E204" s="632" t="s">
        <v>5331</v>
      </c>
      <c r="F204" s="635">
        <v>5</v>
      </c>
      <c r="G204" s="635">
        <v>13455</v>
      </c>
      <c r="H204" s="635">
        <v>1</v>
      </c>
      <c r="I204" s="635">
        <v>2691</v>
      </c>
      <c r="J204" s="635">
        <v>4</v>
      </c>
      <c r="K204" s="635">
        <v>10768</v>
      </c>
      <c r="L204" s="635">
        <v>0.800297287253809</v>
      </c>
      <c r="M204" s="635">
        <v>2692</v>
      </c>
      <c r="N204" s="635">
        <v>3</v>
      </c>
      <c r="O204" s="635">
        <v>8082</v>
      </c>
      <c r="P204" s="656">
        <v>0.60066889632107023</v>
      </c>
      <c r="Q204" s="636">
        <v>2694</v>
      </c>
    </row>
    <row r="205" spans="1:17" ht="14.4" customHeight="1" x14ac:dyDescent="0.3">
      <c r="A205" s="631" t="s">
        <v>5228</v>
      </c>
      <c r="B205" s="632" t="s">
        <v>5229</v>
      </c>
      <c r="C205" s="632" t="s">
        <v>4261</v>
      </c>
      <c r="D205" s="632" t="s">
        <v>5332</v>
      </c>
      <c r="E205" s="632" t="s">
        <v>5333</v>
      </c>
      <c r="F205" s="635">
        <v>2</v>
      </c>
      <c r="G205" s="635">
        <v>10354</v>
      </c>
      <c r="H205" s="635">
        <v>1</v>
      </c>
      <c r="I205" s="635">
        <v>5177</v>
      </c>
      <c r="J205" s="635">
        <v>3</v>
      </c>
      <c r="K205" s="635">
        <v>15540</v>
      </c>
      <c r="L205" s="635">
        <v>1.5008692292833687</v>
      </c>
      <c r="M205" s="635">
        <v>5180</v>
      </c>
      <c r="N205" s="635">
        <v>3</v>
      </c>
      <c r="O205" s="635">
        <v>15552</v>
      </c>
      <c r="P205" s="656">
        <v>1.5020282016611937</v>
      </c>
      <c r="Q205" s="636">
        <v>5184</v>
      </c>
    </row>
    <row r="206" spans="1:17" ht="14.4" customHeight="1" x14ac:dyDescent="0.3">
      <c r="A206" s="631" t="s">
        <v>5228</v>
      </c>
      <c r="B206" s="632" t="s">
        <v>5229</v>
      </c>
      <c r="C206" s="632" t="s">
        <v>4261</v>
      </c>
      <c r="D206" s="632" t="s">
        <v>5334</v>
      </c>
      <c r="E206" s="632" t="s">
        <v>5335</v>
      </c>
      <c r="F206" s="635"/>
      <c r="G206" s="635"/>
      <c r="H206" s="635"/>
      <c r="I206" s="635"/>
      <c r="J206" s="635"/>
      <c r="K206" s="635"/>
      <c r="L206" s="635"/>
      <c r="M206" s="635"/>
      <c r="N206" s="635">
        <v>2</v>
      </c>
      <c r="O206" s="635">
        <v>1316</v>
      </c>
      <c r="P206" s="656"/>
      <c r="Q206" s="636">
        <v>658</v>
      </c>
    </row>
    <row r="207" spans="1:17" ht="14.4" customHeight="1" x14ac:dyDescent="0.3">
      <c r="A207" s="631" t="s">
        <v>5228</v>
      </c>
      <c r="B207" s="632" t="s">
        <v>5229</v>
      </c>
      <c r="C207" s="632" t="s">
        <v>4261</v>
      </c>
      <c r="D207" s="632" t="s">
        <v>5336</v>
      </c>
      <c r="E207" s="632" t="s">
        <v>5337</v>
      </c>
      <c r="F207" s="635">
        <v>4</v>
      </c>
      <c r="G207" s="635">
        <v>596</v>
      </c>
      <c r="H207" s="635">
        <v>1</v>
      </c>
      <c r="I207" s="635">
        <v>149</v>
      </c>
      <c r="J207" s="635">
        <v>5</v>
      </c>
      <c r="K207" s="635">
        <v>750</v>
      </c>
      <c r="L207" s="635">
        <v>1.2583892617449663</v>
      </c>
      <c r="M207" s="635">
        <v>150</v>
      </c>
      <c r="N207" s="635">
        <v>9</v>
      </c>
      <c r="O207" s="635">
        <v>1353</v>
      </c>
      <c r="P207" s="656">
        <v>2.2701342281879193</v>
      </c>
      <c r="Q207" s="636">
        <v>150.33333333333334</v>
      </c>
    </row>
    <row r="208" spans="1:17" ht="14.4" customHeight="1" x14ac:dyDescent="0.3">
      <c r="A208" s="631" t="s">
        <v>5228</v>
      </c>
      <c r="B208" s="632" t="s">
        <v>5229</v>
      </c>
      <c r="C208" s="632" t="s">
        <v>4261</v>
      </c>
      <c r="D208" s="632" t="s">
        <v>5338</v>
      </c>
      <c r="E208" s="632" t="s">
        <v>5339</v>
      </c>
      <c r="F208" s="635">
        <v>3</v>
      </c>
      <c r="G208" s="635">
        <v>576</v>
      </c>
      <c r="H208" s="635">
        <v>1</v>
      </c>
      <c r="I208" s="635">
        <v>192</v>
      </c>
      <c r="J208" s="635">
        <v>12</v>
      </c>
      <c r="K208" s="635">
        <v>2316</v>
      </c>
      <c r="L208" s="635">
        <v>4.020833333333333</v>
      </c>
      <c r="M208" s="635">
        <v>193</v>
      </c>
      <c r="N208" s="635">
        <v>9</v>
      </c>
      <c r="O208" s="635">
        <v>1742</v>
      </c>
      <c r="P208" s="656">
        <v>3.0243055555555554</v>
      </c>
      <c r="Q208" s="636">
        <v>193.55555555555554</v>
      </c>
    </row>
    <row r="209" spans="1:17" ht="14.4" customHeight="1" x14ac:dyDescent="0.3">
      <c r="A209" s="631" t="s">
        <v>5228</v>
      </c>
      <c r="B209" s="632" t="s">
        <v>5229</v>
      </c>
      <c r="C209" s="632" t="s">
        <v>4261</v>
      </c>
      <c r="D209" s="632" t="s">
        <v>5340</v>
      </c>
      <c r="E209" s="632" t="s">
        <v>5341</v>
      </c>
      <c r="F209" s="635"/>
      <c r="G209" s="635"/>
      <c r="H209" s="635"/>
      <c r="I209" s="635"/>
      <c r="J209" s="635"/>
      <c r="K209" s="635"/>
      <c r="L209" s="635"/>
      <c r="M209" s="635"/>
      <c r="N209" s="635">
        <v>11</v>
      </c>
      <c r="O209" s="635">
        <v>2178</v>
      </c>
      <c r="P209" s="656"/>
      <c r="Q209" s="636">
        <v>198</v>
      </c>
    </row>
    <row r="210" spans="1:17" ht="14.4" customHeight="1" x14ac:dyDescent="0.3">
      <c r="A210" s="631" t="s">
        <v>5228</v>
      </c>
      <c r="B210" s="632" t="s">
        <v>5229</v>
      </c>
      <c r="C210" s="632" t="s">
        <v>4261</v>
      </c>
      <c r="D210" s="632" t="s">
        <v>5342</v>
      </c>
      <c r="E210" s="632" t="s">
        <v>5343</v>
      </c>
      <c r="F210" s="635"/>
      <c r="G210" s="635"/>
      <c r="H210" s="635"/>
      <c r="I210" s="635"/>
      <c r="J210" s="635"/>
      <c r="K210" s="635"/>
      <c r="L210" s="635"/>
      <c r="M210" s="635"/>
      <c r="N210" s="635">
        <v>2</v>
      </c>
      <c r="O210" s="635">
        <v>830</v>
      </c>
      <c r="P210" s="656"/>
      <c r="Q210" s="636">
        <v>415</v>
      </c>
    </row>
    <row r="211" spans="1:17" ht="14.4" customHeight="1" x14ac:dyDescent="0.3">
      <c r="A211" s="631" t="s">
        <v>5228</v>
      </c>
      <c r="B211" s="632" t="s">
        <v>5229</v>
      </c>
      <c r="C211" s="632" t="s">
        <v>4261</v>
      </c>
      <c r="D211" s="632" t="s">
        <v>5344</v>
      </c>
      <c r="E211" s="632" t="s">
        <v>5345</v>
      </c>
      <c r="F211" s="635">
        <v>5</v>
      </c>
      <c r="G211" s="635">
        <v>785</v>
      </c>
      <c r="H211" s="635">
        <v>1</v>
      </c>
      <c r="I211" s="635">
        <v>157</v>
      </c>
      <c r="J211" s="635">
        <v>4</v>
      </c>
      <c r="K211" s="635">
        <v>632</v>
      </c>
      <c r="L211" s="635">
        <v>0.80509554140127393</v>
      </c>
      <c r="M211" s="635">
        <v>158</v>
      </c>
      <c r="N211" s="635">
        <v>7</v>
      </c>
      <c r="O211" s="635">
        <v>1107</v>
      </c>
      <c r="P211" s="656">
        <v>1.4101910828025477</v>
      </c>
      <c r="Q211" s="636">
        <v>158.14285714285714</v>
      </c>
    </row>
    <row r="212" spans="1:17" ht="14.4" customHeight="1" x14ac:dyDescent="0.3">
      <c r="A212" s="631" t="s">
        <v>5228</v>
      </c>
      <c r="B212" s="632" t="s">
        <v>5229</v>
      </c>
      <c r="C212" s="632" t="s">
        <v>4261</v>
      </c>
      <c r="D212" s="632" t="s">
        <v>5346</v>
      </c>
      <c r="E212" s="632" t="s">
        <v>5347</v>
      </c>
      <c r="F212" s="635">
        <v>2</v>
      </c>
      <c r="G212" s="635">
        <v>622</v>
      </c>
      <c r="H212" s="635">
        <v>1</v>
      </c>
      <c r="I212" s="635">
        <v>311</v>
      </c>
      <c r="J212" s="635"/>
      <c r="K212" s="635"/>
      <c r="L212" s="635"/>
      <c r="M212" s="635"/>
      <c r="N212" s="635">
        <v>2</v>
      </c>
      <c r="O212" s="635">
        <v>624</v>
      </c>
      <c r="P212" s="656">
        <v>1.0032154340836013</v>
      </c>
      <c r="Q212" s="636">
        <v>312</v>
      </c>
    </row>
    <row r="213" spans="1:17" ht="14.4" customHeight="1" x14ac:dyDescent="0.3">
      <c r="A213" s="631" t="s">
        <v>5228</v>
      </c>
      <c r="B213" s="632" t="s">
        <v>5229</v>
      </c>
      <c r="C213" s="632" t="s">
        <v>4261</v>
      </c>
      <c r="D213" s="632" t="s">
        <v>5348</v>
      </c>
      <c r="E213" s="632" t="s">
        <v>5349</v>
      </c>
      <c r="F213" s="635">
        <v>1</v>
      </c>
      <c r="G213" s="635">
        <v>424</v>
      </c>
      <c r="H213" s="635">
        <v>1</v>
      </c>
      <c r="I213" s="635">
        <v>424</v>
      </c>
      <c r="J213" s="635">
        <v>1</v>
      </c>
      <c r="K213" s="635">
        <v>425</v>
      </c>
      <c r="L213" s="635">
        <v>1.0023584905660377</v>
      </c>
      <c r="M213" s="635">
        <v>425</v>
      </c>
      <c r="N213" s="635">
        <v>2</v>
      </c>
      <c r="O213" s="635">
        <v>850</v>
      </c>
      <c r="P213" s="656">
        <v>2.0047169811320753</v>
      </c>
      <c r="Q213" s="636">
        <v>425</v>
      </c>
    </row>
    <row r="214" spans="1:17" ht="14.4" customHeight="1" x14ac:dyDescent="0.3">
      <c r="A214" s="631" t="s">
        <v>5228</v>
      </c>
      <c r="B214" s="632" t="s">
        <v>5229</v>
      </c>
      <c r="C214" s="632" t="s">
        <v>4261</v>
      </c>
      <c r="D214" s="632" t="s">
        <v>5350</v>
      </c>
      <c r="E214" s="632" t="s">
        <v>5351</v>
      </c>
      <c r="F214" s="635">
        <v>8</v>
      </c>
      <c r="G214" s="635">
        <v>16928</v>
      </c>
      <c r="H214" s="635">
        <v>1</v>
      </c>
      <c r="I214" s="635">
        <v>2116</v>
      </c>
      <c r="J214" s="635">
        <v>4</v>
      </c>
      <c r="K214" s="635">
        <v>8472</v>
      </c>
      <c r="L214" s="635">
        <v>0.50047258979206044</v>
      </c>
      <c r="M214" s="635">
        <v>2118</v>
      </c>
      <c r="N214" s="635">
        <v>3</v>
      </c>
      <c r="O214" s="635">
        <v>6357</v>
      </c>
      <c r="P214" s="656">
        <v>0.37553166351606804</v>
      </c>
      <c r="Q214" s="636">
        <v>2119</v>
      </c>
    </row>
    <row r="215" spans="1:17" ht="14.4" customHeight="1" x14ac:dyDescent="0.3">
      <c r="A215" s="631" t="s">
        <v>5228</v>
      </c>
      <c r="B215" s="632" t="s">
        <v>5229</v>
      </c>
      <c r="C215" s="632" t="s">
        <v>4261</v>
      </c>
      <c r="D215" s="632" t="s">
        <v>5352</v>
      </c>
      <c r="E215" s="632" t="s">
        <v>5311</v>
      </c>
      <c r="F215" s="635"/>
      <c r="G215" s="635"/>
      <c r="H215" s="635"/>
      <c r="I215" s="635"/>
      <c r="J215" s="635">
        <v>2</v>
      </c>
      <c r="K215" s="635">
        <v>3728</v>
      </c>
      <c r="L215" s="635"/>
      <c r="M215" s="635">
        <v>1864</v>
      </c>
      <c r="N215" s="635">
        <v>2</v>
      </c>
      <c r="O215" s="635">
        <v>3734</v>
      </c>
      <c r="P215" s="656"/>
      <c r="Q215" s="636">
        <v>1867</v>
      </c>
    </row>
    <row r="216" spans="1:17" ht="14.4" customHeight="1" x14ac:dyDescent="0.3">
      <c r="A216" s="631" t="s">
        <v>5228</v>
      </c>
      <c r="B216" s="632" t="s">
        <v>5229</v>
      </c>
      <c r="C216" s="632" t="s">
        <v>4261</v>
      </c>
      <c r="D216" s="632" t="s">
        <v>5353</v>
      </c>
      <c r="E216" s="632" t="s">
        <v>5354</v>
      </c>
      <c r="F216" s="635"/>
      <c r="G216" s="635"/>
      <c r="H216" s="635"/>
      <c r="I216" s="635"/>
      <c r="J216" s="635">
        <v>1</v>
      </c>
      <c r="K216" s="635">
        <v>158</v>
      </c>
      <c r="L216" s="635"/>
      <c r="M216" s="635">
        <v>158</v>
      </c>
      <c r="N216" s="635">
        <v>1</v>
      </c>
      <c r="O216" s="635">
        <v>158</v>
      </c>
      <c r="P216" s="656"/>
      <c r="Q216" s="636">
        <v>158</v>
      </c>
    </row>
    <row r="217" spans="1:17" ht="14.4" customHeight="1" x14ac:dyDescent="0.3">
      <c r="A217" s="631" t="s">
        <v>5228</v>
      </c>
      <c r="B217" s="632" t="s">
        <v>5229</v>
      </c>
      <c r="C217" s="632" t="s">
        <v>4261</v>
      </c>
      <c r="D217" s="632" t="s">
        <v>5355</v>
      </c>
      <c r="E217" s="632" t="s">
        <v>5356</v>
      </c>
      <c r="F217" s="635">
        <v>1</v>
      </c>
      <c r="G217" s="635">
        <v>8378</v>
      </c>
      <c r="H217" s="635">
        <v>1</v>
      </c>
      <c r="I217" s="635">
        <v>8378</v>
      </c>
      <c r="J217" s="635">
        <v>1</v>
      </c>
      <c r="K217" s="635">
        <v>8384</v>
      </c>
      <c r="L217" s="635">
        <v>1.0007161613750299</v>
      </c>
      <c r="M217" s="635">
        <v>8384</v>
      </c>
      <c r="N217" s="635">
        <v>2</v>
      </c>
      <c r="O217" s="635">
        <v>16790</v>
      </c>
      <c r="P217" s="656">
        <v>2.0040582477918356</v>
      </c>
      <c r="Q217" s="636">
        <v>8395</v>
      </c>
    </row>
    <row r="218" spans="1:17" ht="14.4" customHeight="1" x14ac:dyDescent="0.3">
      <c r="A218" s="631" t="s">
        <v>5228</v>
      </c>
      <c r="B218" s="632" t="s">
        <v>5229</v>
      </c>
      <c r="C218" s="632" t="s">
        <v>4261</v>
      </c>
      <c r="D218" s="632" t="s">
        <v>5357</v>
      </c>
      <c r="E218" s="632" t="s">
        <v>5358</v>
      </c>
      <c r="F218" s="635"/>
      <c r="G218" s="635"/>
      <c r="H218" s="635"/>
      <c r="I218" s="635"/>
      <c r="J218" s="635"/>
      <c r="K218" s="635"/>
      <c r="L218" s="635"/>
      <c r="M218" s="635"/>
      <c r="N218" s="635">
        <v>1</v>
      </c>
      <c r="O218" s="635">
        <v>1993</v>
      </c>
      <c r="P218" s="656"/>
      <c r="Q218" s="636">
        <v>1993</v>
      </c>
    </row>
    <row r="219" spans="1:17" ht="14.4" customHeight="1" x14ac:dyDescent="0.3">
      <c r="A219" s="631" t="s">
        <v>5359</v>
      </c>
      <c r="B219" s="632" t="s">
        <v>5360</v>
      </c>
      <c r="C219" s="632" t="s">
        <v>4261</v>
      </c>
      <c r="D219" s="632" t="s">
        <v>5361</v>
      </c>
      <c r="E219" s="632" t="s">
        <v>5362</v>
      </c>
      <c r="F219" s="635">
        <v>8</v>
      </c>
      <c r="G219" s="635">
        <v>1616</v>
      </c>
      <c r="H219" s="635">
        <v>1</v>
      </c>
      <c r="I219" s="635">
        <v>202</v>
      </c>
      <c r="J219" s="635">
        <v>2</v>
      </c>
      <c r="K219" s="635">
        <v>406</v>
      </c>
      <c r="L219" s="635">
        <v>0.25123762376237624</v>
      </c>
      <c r="M219" s="635">
        <v>203</v>
      </c>
      <c r="N219" s="635">
        <v>4</v>
      </c>
      <c r="O219" s="635">
        <v>814</v>
      </c>
      <c r="P219" s="656">
        <v>0.50371287128712872</v>
      </c>
      <c r="Q219" s="636">
        <v>203.5</v>
      </c>
    </row>
    <row r="220" spans="1:17" ht="14.4" customHeight="1" x14ac:dyDescent="0.3">
      <c r="A220" s="631" t="s">
        <v>5359</v>
      </c>
      <c r="B220" s="632" t="s">
        <v>5360</v>
      </c>
      <c r="C220" s="632" t="s">
        <v>4261</v>
      </c>
      <c r="D220" s="632" t="s">
        <v>5363</v>
      </c>
      <c r="E220" s="632" t="s">
        <v>5364</v>
      </c>
      <c r="F220" s="635"/>
      <c r="G220" s="635"/>
      <c r="H220" s="635"/>
      <c r="I220" s="635"/>
      <c r="J220" s="635"/>
      <c r="K220" s="635"/>
      <c r="L220" s="635"/>
      <c r="M220" s="635"/>
      <c r="N220" s="635">
        <v>30</v>
      </c>
      <c r="O220" s="635">
        <v>8820</v>
      </c>
      <c r="P220" s="656"/>
      <c r="Q220" s="636">
        <v>294</v>
      </c>
    </row>
    <row r="221" spans="1:17" ht="14.4" customHeight="1" x14ac:dyDescent="0.3">
      <c r="A221" s="631" t="s">
        <v>5359</v>
      </c>
      <c r="B221" s="632" t="s">
        <v>5360</v>
      </c>
      <c r="C221" s="632" t="s">
        <v>4261</v>
      </c>
      <c r="D221" s="632" t="s">
        <v>5365</v>
      </c>
      <c r="E221" s="632" t="s">
        <v>5366</v>
      </c>
      <c r="F221" s="635">
        <v>8</v>
      </c>
      <c r="G221" s="635">
        <v>1064</v>
      </c>
      <c r="H221" s="635">
        <v>1</v>
      </c>
      <c r="I221" s="635">
        <v>133</v>
      </c>
      <c r="J221" s="635">
        <v>9</v>
      </c>
      <c r="K221" s="635">
        <v>1206</v>
      </c>
      <c r="L221" s="635">
        <v>1.1334586466165413</v>
      </c>
      <c r="M221" s="635">
        <v>134</v>
      </c>
      <c r="N221" s="635">
        <v>15</v>
      </c>
      <c r="O221" s="635">
        <v>2015</v>
      </c>
      <c r="P221" s="656">
        <v>1.893796992481203</v>
      </c>
      <c r="Q221" s="636">
        <v>134.33333333333334</v>
      </c>
    </row>
    <row r="222" spans="1:17" ht="14.4" customHeight="1" x14ac:dyDescent="0.3">
      <c r="A222" s="631" t="s">
        <v>5359</v>
      </c>
      <c r="B222" s="632" t="s">
        <v>5360</v>
      </c>
      <c r="C222" s="632" t="s">
        <v>4261</v>
      </c>
      <c r="D222" s="632" t="s">
        <v>5367</v>
      </c>
      <c r="E222" s="632" t="s">
        <v>5368</v>
      </c>
      <c r="F222" s="635"/>
      <c r="G222" s="635"/>
      <c r="H222" s="635"/>
      <c r="I222" s="635"/>
      <c r="J222" s="635"/>
      <c r="K222" s="635"/>
      <c r="L222" s="635"/>
      <c r="M222" s="635"/>
      <c r="N222" s="635">
        <v>1</v>
      </c>
      <c r="O222" s="635">
        <v>160</v>
      </c>
      <c r="P222" s="656"/>
      <c r="Q222" s="636">
        <v>160</v>
      </c>
    </row>
    <row r="223" spans="1:17" ht="14.4" customHeight="1" x14ac:dyDescent="0.3">
      <c r="A223" s="631" t="s">
        <v>5359</v>
      </c>
      <c r="B223" s="632" t="s">
        <v>5360</v>
      </c>
      <c r="C223" s="632" t="s">
        <v>4261</v>
      </c>
      <c r="D223" s="632" t="s">
        <v>5369</v>
      </c>
      <c r="E223" s="632" t="s">
        <v>5370</v>
      </c>
      <c r="F223" s="635">
        <v>1</v>
      </c>
      <c r="G223" s="635">
        <v>382</v>
      </c>
      <c r="H223" s="635">
        <v>1</v>
      </c>
      <c r="I223" s="635">
        <v>382</v>
      </c>
      <c r="J223" s="635"/>
      <c r="K223" s="635"/>
      <c r="L223" s="635"/>
      <c r="M223" s="635"/>
      <c r="N223" s="635"/>
      <c r="O223" s="635"/>
      <c r="P223" s="656"/>
      <c r="Q223" s="636"/>
    </row>
    <row r="224" spans="1:17" ht="14.4" customHeight="1" x14ac:dyDescent="0.3">
      <c r="A224" s="631" t="s">
        <v>5359</v>
      </c>
      <c r="B224" s="632" t="s">
        <v>5360</v>
      </c>
      <c r="C224" s="632" t="s">
        <v>4261</v>
      </c>
      <c r="D224" s="632" t="s">
        <v>5371</v>
      </c>
      <c r="E224" s="632" t="s">
        <v>5372</v>
      </c>
      <c r="F224" s="635">
        <v>3</v>
      </c>
      <c r="G224" s="635">
        <v>783</v>
      </c>
      <c r="H224" s="635">
        <v>1</v>
      </c>
      <c r="I224" s="635">
        <v>261</v>
      </c>
      <c r="J224" s="635">
        <v>1</v>
      </c>
      <c r="K224" s="635">
        <v>262</v>
      </c>
      <c r="L224" s="635">
        <v>0.334610472541507</v>
      </c>
      <c r="M224" s="635">
        <v>262</v>
      </c>
      <c r="N224" s="635">
        <v>3</v>
      </c>
      <c r="O224" s="635">
        <v>789</v>
      </c>
      <c r="P224" s="656">
        <v>1.0076628352490422</v>
      </c>
      <c r="Q224" s="636">
        <v>263</v>
      </c>
    </row>
    <row r="225" spans="1:17" ht="14.4" customHeight="1" x14ac:dyDescent="0.3">
      <c r="A225" s="631" t="s">
        <v>5359</v>
      </c>
      <c r="B225" s="632" t="s">
        <v>5360</v>
      </c>
      <c r="C225" s="632" t="s">
        <v>4261</v>
      </c>
      <c r="D225" s="632" t="s">
        <v>5373</v>
      </c>
      <c r="E225" s="632" t="s">
        <v>5374</v>
      </c>
      <c r="F225" s="635">
        <v>3</v>
      </c>
      <c r="G225" s="635">
        <v>420</v>
      </c>
      <c r="H225" s="635">
        <v>1</v>
      </c>
      <c r="I225" s="635">
        <v>140</v>
      </c>
      <c r="J225" s="635">
        <v>1</v>
      </c>
      <c r="K225" s="635">
        <v>141</v>
      </c>
      <c r="L225" s="635">
        <v>0.33571428571428569</v>
      </c>
      <c r="M225" s="635">
        <v>141</v>
      </c>
      <c r="N225" s="635">
        <v>3</v>
      </c>
      <c r="O225" s="635">
        <v>423</v>
      </c>
      <c r="P225" s="656">
        <v>1.0071428571428571</v>
      </c>
      <c r="Q225" s="636">
        <v>141</v>
      </c>
    </row>
    <row r="226" spans="1:17" ht="14.4" customHeight="1" x14ac:dyDescent="0.3">
      <c r="A226" s="631" t="s">
        <v>5359</v>
      </c>
      <c r="B226" s="632" t="s">
        <v>5360</v>
      </c>
      <c r="C226" s="632" t="s">
        <v>4261</v>
      </c>
      <c r="D226" s="632" t="s">
        <v>5375</v>
      </c>
      <c r="E226" s="632" t="s">
        <v>5374</v>
      </c>
      <c r="F226" s="635">
        <v>8</v>
      </c>
      <c r="G226" s="635">
        <v>624</v>
      </c>
      <c r="H226" s="635">
        <v>1</v>
      </c>
      <c r="I226" s="635">
        <v>78</v>
      </c>
      <c r="J226" s="635">
        <v>9</v>
      </c>
      <c r="K226" s="635">
        <v>702</v>
      </c>
      <c r="L226" s="635">
        <v>1.125</v>
      </c>
      <c r="M226" s="635">
        <v>78</v>
      </c>
      <c r="N226" s="635">
        <v>15</v>
      </c>
      <c r="O226" s="635">
        <v>1170</v>
      </c>
      <c r="P226" s="656">
        <v>1.875</v>
      </c>
      <c r="Q226" s="636">
        <v>78</v>
      </c>
    </row>
    <row r="227" spans="1:17" ht="14.4" customHeight="1" x14ac:dyDescent="0.3">
      <c r="A227" s="631" t="s">
        <v>5359</v>
      </c>
      <c r="B227" s="632" t="s">
        <v>5360</v>
      </c>
      <c r="C227" s="632" t="s">
        <v>4261</v>
      </c>
      <c r="D227" s="632" t="s">
        <v>5376</v>
      </c>
      <c r="E227" s="632" t="s">
        <v>5377</v>
      </c>
      <c r="F227" s="635">
        <v>3</v>
      </c>
      <c r="G227" s="635">
        <v>906</v>
      </c>
      <c r="H227" s="635">
        <v>1</v>
      </c>
      <c r="I227" s="635">
        <v>302</v>
      </c>
      <c r="J227" s="635">
        <v>1</v>
      </c>
      <c r="K227" s="635">
        <v>303</v>
      </c>
      <c r="L227" s="635">
        <v>0.33443708609271522</v>
      </c>
      <c r="M227" s="635">
        <v>303</v>
      </c>
      <c r="N227" s="635">
        <v>3</v>
      </c>
      <c r="O227" s="635">
        <v>912</v>
      </c>
      <c r="P227" s="656">
        <v>1.0066225165562914</v>
      </c>
      <c r="Q227" s="636">
        <v>304</v>
      </c>
    </row>
    <row r="228" spans="1:17" ht="14.4" customHeight="1" x14ac:dyDescent="0.3">
      <c r="A228" s="631" t="s">
        <v>5359</v>
      </c>
      <c r="B228" s="632" t="s">
        <v>5360</v>
      </c>
      <c r="C228" s="632" t="s">
        <v>4261</v>
      </c>
      <c r="D228" s="632" t="s">
        <v>5378</v>
      </c>
      <c r="E228" s="632" t="s">
        <v>5379</v>
      </c>
      <c r="F228" s="635">
        <v>1</v>
      </c>
      <c r="G228" s="635">
        <v>486</v>
      </c>
      <c r="H228" s="635">
        <v>1</v>
      </c>
      <c r="I228" s="635">
        <v>486</v>
      </c>
      <c r="J228" s="635"/>
      <c r="K228" s="635"/>
      <c r="L228" s="635"/>
      <c r="M228" s="635"/>
      <c r="N228" s="635"/>
      <c r="O228" s="635"/>
      <c r="P228" s="656"/>
      <c r="Q228" s="636"/>
    </row>
    <row r="229" spans="1:17" ht="14.4" customHeight="1" x14ac:dyDescent="0.3">
      <c r="A229" s="631" t="s">
        <v>5359</v>
      </c>
      <c r="B229" s="632" t="s">
        <v>5360</v>
      </c>
      <c r="C229" s="632" t="s">
        <v>4261</v>
      </c>
      <c r="D229" s="632" t="s">
        <v>5380</v>
      </c>
      <c r="E229" s="632" t="s">
        <v>5381</v>
      </c>
      <c r="F229" s="635">
        <v>8</v>
      </c>
      <c r="G229" s="635">
        <v>1272</v>
      </c>
      <c r="H229" s="635">
        <v>1</v>
      </c>
      <c r="I229" s="635">
        <v>159</v>
      </c>
      <c r="J229" s="635">
        <v>5</v>
      </c>
      <c r="K229" s="635">
        <v>800</v>
      </c>
      <c r="L229" s="635">
        <v>0.62893081761006286</v>
      </c>
      <c r="M229" s="635">
        <v>160</v>
      </c>
      <c r="N229" s="635">
        <v>8</v>
      </c>
      <c r="O229" s="635">
        <v>1282</v>
      </c>
      <c r="P229" s="656">
        <v>1.0078616352201257</v>
      </c>
      <c r="Q229" s="636">
        <v>160.25</v>
      </c>
    </row>
    <row r="230" spans="1:17" ht="14.4" customHeight="1" x14ac:dyDescent="0.3">
      <c r="A230" s="631" t="s">
        <v>5359</v>
      </c>
      <c r="B230" s="632" t="s">
        <v>5360</v>
      </c>
      <c r="C230" s="632" t="s">
        <v>4261</v>
      </c>
      <c r="D230" s="632" t="s">
        <v>5382</v>
      </c>
      <c r="E230" s="632" t="s">
        <v>5362</v>
      </c>
      <c r="F230" s="635">
        <v>14</v>
      </c>
      <c r="G230" s="635">
        <v>980</v>
      </c>
      <c r="H230" s="635">
        <v>1</v>
      </c>
      <c r="I230" s="635">
        <v>70</v>
      </c>
      <c r="J230" s="635">
        <v>13</v>
      </c>
      <c r="K230" s="635">
        <v>910</v>
      </c>
      <c r="L230" s="635">
        <v>0.9285714285714286</v>
      </c>
      <c r="M230" s="635">
        <v>70</v>
      </c>
      <c r="N230" s="635">
        <v>23</v>
      </c>
      <c r="O230" s="635">
        <v>1618</v>
      </c>
      <c r="P230" s="656">
        <v>1.6510204081632653</v>
      </c>
      <c r="Q230" s="636">
        <v>70.347826086956516</v>
      </c>
    </row>
    <row r="231" spans="1:17" ht="14.4" customHeight="1" x14ac:dyDescent="0.3">
      <c r="A231" s="631" t="s">
        <v>5383</v>
      </c>
      <c r="B231" s="632" t="s">
        <v>5384</v>
      </c>
      <c r="C231" s="632" t="s">
        <v>4261</v>
      </c>
      <c r="D231" s="632" t="s">
        <v>5385</v>
      </c>
      <c r="E231" s="632" t="s">
        <v>5386</v>
      </c>
      <c r="F231" s="635">
        <v>2</v>
      </c>
      <c r="G231" s="635">
        <v>106</v>
      </c>
      <c r="H231" s="635">
        <v>1</v>
      </c>
      <c r="I231" s="635">
        <v>53</v>
      </c>
      <c r="J231" s="635">
        <v>2</v>
      </c>
      <c r="K231" s="635">
        <v>106</v>
      </c>
      <c r="L231" s="635">
        <v>1</v>
      </c>
      <c r="M231" s="635">
        <v>53</v>
      </c>
      <c r="N231" s="635">
        <v>8</v>
      </c>
      <c r="O231" s="635">
        <v>424</v>
      </c>
      <c r="P231" s="656">
        <v>4</v>
      </c>
      <c r="Q231" s="636">
        <v>53</v>
      </c>
    </row>
    <row r="232" spans="1:17" ht="14.4" customHeight="1" x14ac:dyDescent="0.3">
      <c r="A232" s="631" t="s">
        <v>5383</v>
      </c>
      <c r="B232" s="632" t="s">
        <v>5384</v>
      </c>
      <c r="C232" s="632" t="s">
        <v>4261</v>
      </c>
      <c r="D232" s="632" t="s">
        <v>5387</v>
      </c>
      <c r="E232" s="632" t="s">
        <v>5388</v>
      </c>
      <c r="F232" s="635">
        <v>1</v>
      </c>
      <c r="G232" s="635">
        <v>173</v>
      </c>
      <c r="H232" s="635">
        <v>1</v>
      </c>
      <c r="I232" s="635">
        <v>173</v>
      </c>
      <c r="J232" s="635"/>
      <c r="K232" s="635"/>
      <c r="L232" s="635"/>
      <c r="M232" s="635"/>
      <c r="N232" s="635"/>
      <c r="O232" s="635"/>
      <c r="P232" s="656"/>
      <c r="Q232" s="636"/>
    </row>
    <row r="233" spans="1:17" ht="14.4" customHeight="1" x14ac:dyDescent="0.3">
      <c r="A233" s="631" t="s">
        <v>5383</v>
      </c>
      <c r="B233" s="632" t="s">
        <v>5384</v>
      </c>
      <c r="C233" s="632" t="s">
        <v>4261</v>
      </c>
      <c r="D233" s="632" t="s">
        <v>5389</v>
      </c>
      <c r="E233" s="632" t="s">
        <v>5390</v>
      </c>
      <c r="F233" s="635">
        <v>1</v>
      </c>
      <c r="G233" s="635">
        <v>167</v>
      </c>
      <c r="H233" s="635">
        <v>1</v>
      </c>
      <c r="I233" s="635">
        <v>167</v>
      </c>
      <c r="J233" s="635">
        <v>1</v>
      </c>
      <c r="K233" s="635">
        <v>168</v>
      </c>
      <c r="L233" s="635">
        <v>1.0059880239520957</v>
      </c>
      <c r="M233" s="635">
        <v>168</v>
      </c>
      <c r="N233" s="635">
        <v>4</v>
      </c>
      <c r="O233" s="635">
        <v>672</v>
      </c>
      <c r="P233" s="656">
        <v>4.023952095808383</v>
      </c>
      <c r="Q233" s="636">
        <v>168</v>
      </c>
    </row>
    <row r="234" spans="1:17" ht="14.4" customHeight="1" x14ac:dyDescent="0.3">
      <c r="A234" s="631" t="s">
        <v>5383</v>
      </c>
      <c r="B234" s="632" t="s">
        <v>5384</v>
      </c>
      <c r="C234" s="632" t="s">
        <v>4261</v>
      </c>
      <c r="D234" s="632" t="s">
        <v>5391</v>
      </c>
      <c r="E234" s="632" t="s">
        <v>5392</v>
      </c>
      <c r="F234" s="635">
        <v>5</v>
      </c>
      <c r="G234" s="635">
        <v>1565</v>
      </c>
      <c r="H234" s="635">
        <v>1</v>
      </c>
      <c r="I234" s="635">
        <v>313</v>
      </c>
      <c r="J234" s="635">
        <v>1</v>
      </c>
      <c r="K234" s="635">
        <v>316</v>
      </c>
      <c r="L234" s="635">
        <v>0.20191693290734825</v>
      </c>
      <c r="M234" s="635">
        <v>316</v>
      </c>
      <c r="N234" s="635">
        <v>1</v>
      </c>
      <c r="O234" s="635">
        <v>316</v>
      </c>
      <c r="P234" s="656">
        <v>0.20191693290734825</v>
      </c>
      <c r="Q234" s="636">
        <v>316</v>
      </c>
    </row>
    <row r="235" spans="1:17" ht="14.4" customHeight="1" x14ac:dyDescent="0.3">
      <c r="A235" s="631" t="s">
        <v>5383</v>
      </c>
      <c r="B235" s="632" t="s">
        <v>5384</v>
      </c>
      <c r="C235" s="632" t="s">
        <v>4261</v>
      </c>
      <c r="D235" s="632" t="s">
        <v>5393</v>
      </c>
      <c r="E235" s="632" t="s">
        <v>5394</v>
      </c>
      <c r="F235" s="635">
        <v>5</v>
      </c>
      <c r="G235" s="635">
        <v>1685</v>
      </c>
      <c r="H235" s="635">
        <v>1</v>
      </c>
      <c r="I235" s="635">
        <v>337</v>
      </c>
      <c r="J235" s="635"/>
      <c r="K235" s="635"/>
      <c r="L235" s="635"/>
      <c r="M235" s="635"/>
      <c r="N235" s="635">
        <v>19</v>
      </c>
      <c r="O235" s="635">
        <v>6422</v>
      </c>
      <c r="P235" s="656">
        <v>3.8112759643916916</v>
      </c>
      <c r="Q235" s="636">
        <v>338</v>
      </c>
    </row>
    <row r="236" spans="1:17" ht="14.4" customHeight="1" x14ac:dyDescent="0.3">
      <c r="A236" s="631" t="s">
        <v>5383</v>
      </c>
      <c r="B236" s="632" t="s">
        <v>5384</v>
      </c>
      <c r="C236" s="632" t="s">
        <v>4261</v>
      </c>
      <c r="D236" s="632" t="s">
        <v>4942</v>
      </c>
      <c r="E236" s="632" t="s">
        <v>4943</v>
      </c>
      <c r="F236" s="635">
        <v>1</v>
      </c>
      <c r="G236" s="635">
        <v>46</v>
      </c>
      <c r="H236" s="635">
        <v>1</v>
      </c>
      <c r="I236" s="635">
        <v>46</v>
      </c>
      <c r="J236" s="635"/>
      <c r="K236" s="635"/>
      <c r="L236" s="635"/>
      <c r="M236" s="635"/>
      <c r="N236" s="635"/>
      <c r="O236" s="635"/>
      <c r="P236" s="656"/>
      <c r="Q236" s="636"/>
    </row>
    <row r="237" spans="1:17" ht="14.4" customHeight="1" x14ac:dyDescent="0.3">
      <c r="A237" s="631" t="s">
        <v>5383</v>
      </c>
      <c r="B237" s="632" t="s">
        <v>5384</v>
      </c>
      <c r="C237" s="632" t="s">
        <v>4261</v>
      </c>
      <c r="D237" s="632" t="s">
        <v>5395</v>
      </c>
      <c r="E237" s="632" t="s">
        <v>5396</v>
      </c>
      <c r="F237" s="635"/>
      <c r="G237" s="635"/>
      <c r="H237" s="635"/>
      <c r="I237" s="635"/>
      <c r="J237" s="635"/>
      <c r="K237" s="635"/>
      <c r="L237" s="635"/>
      <c r="M237" s="635"/>
      <c r="N237" s="635">
        <v>2</v>
      </c>
      <c r="O237" s="635">
        <v>730</v>
      </c>
      <c r="P237" s="656"/>
      <c r="Q237" s="636">
        <v>365</v>
      </c>
    </row>
    <row r="238" spans="1:17" ht="14.4" customHeight="1" x14ac:dyDescent="0.3">
      <c r="A238" s="631" t="s">
        <v>5383</v>
      </c>
      <c r="B238" s="632" t="s">
        <v>5384</v>
      </c>
      <c r="C238" s="632" t="s">
        <v>4261</v>
      </c>
      <c r="D238" s="632" t="s">
        <v>5397</v>
      </c>
      <c r="E238" s="632" t="s">
        <v>5398</v>
      </c>
      <c r="F238" s="635">
        <v>1</v>
      </c>
      <c r="G238" s="635">
        <v>36</v>
      </c>
      <c r="H238" s="635">
        <v>1</v>
      </c>
      <c r="I238" s="635">
        <v>36</v>
      </c>
      <c r="J238" s="635"/>
      <c r="K238" s="635"/>
      <c r="L238" s="635"/>
      <c r="M238" s="635"/>
      <c r="N238" s="635"/>
      <c r="O238" s="635"/>
      <c r="P238" s="656"/>
      <c r="Q238" s="636"/>
    </row>
    <row r="239" spans="1:17" ht="14.4" customHeight="1" x14ac:dyDescent="0.3">
      <c r="A239" s="631" t="s">
        <v>5383</v>
      </c>
      <c r="B239" s="632" t="s">
        <v>5384</v>
      </c>
      <c r="C239" s="632" t="s">
        <v>4261</v>
      </c>
      <c r="D239" s="632" t="s">
        <v>4947</v>
      </c>
      <c r="E239" s="632" t="s">
        <v>4948</v>
      </c>
      <c r="F239" s="635"/>
      <c r="G239" s="635"/>
      <c r="H239" s="635"/>
      <c r="I239" s="635"/>
      <c r="J239" s="635"/>
      <c r="K239" s="635"/>
      <c r="L239" s="635"/>
      <c r="M239" s="635"/>
      <c r="N239" s="635">
        <v>2</v>
      </c>
      <c r="O239" s="635">
        <v>1328</v>
      </c>
      <c r="P239" s="656"/>
      <c r="Q239" s="636">
        <v>664</v>
      </c>
    </row>
    <row r="240" spans="1:17" ht="14.4" customHeight="1" x14ac:dyDescent="0.3">
      <c r="A240" s="631" t="s">
        <v>5383</v>
      </c>
      <c r="B240" s="632" t="s">
        <v>5384</v>
      </c>
      <c r="C240" s="632" t="s">
        <v>4261</v>
      </c>
      <c r="D240" s="632" t="s">
        <v>5399</v>
      </c>
      <c r="E240" s="632" t="s">
        <v>5400</v>
      </c>
      <c r="F240" s="635">
        <v>3</v>
      </c>
      <c r="G240" s="635">
        <v>840</v>
      </c>
      <c r="H240" s="635">
        <v>1</v>
      </c>
      <c r="I240" s="635">
        <v>280</v>
      </c>
      <c r="J240" s="635">
        <v>1</v>
      </c>
      <c r="K240" s="635">
        <v>281</v>
      </c>
      <c r="L240" s="635">
        <v>0.3345238095238095</v>
      </c>
      <c r="M240" s="635">
        <v>281</v>
      </c>
      <c r="N240" s="635">
        <v>2</v>
      </c>
      <c r="O240" s="635">
        <v>562</v>
      </c>
      <c r="P240" s="656">
        <v>0.669047619047619</v>
      </c>
      <c r="Q240" s="636">
        <v>281</v>
      </c>
    </row>
    <row r="241" spans="1:17" ht="14.4" customHeight="1" x14ac:dyDescent="0.3">
      <c r="A241" s="631" t="s">
        <v>5383</v>
      </c>
      <c r="B241" s="632" t="s">
        <v>5384</v>
      </c>
      <c r="C241" s="632" t="s">
        <v>4261</v>
      </c>
      <c r="D241" s="632" t="s">
        <v>5401</v>
      </c>
      <c r="E241" s="632" t="s">
        <v>5402</v>
      </c>
      <c r="F241" s="635">
        <v>7</v>
      </c>
      <c r="G241" s="635">
        <v>3171</v>
      </c>
      <c r="H241" s="635">
        <v>1</v>
      </c>
      <c r="I241" s="635">
        <v>453</v>
      </c>
      <c r="J241" s="635">
        <v>3</v>
      </c>
      <c r="K241" s="635">
        <v>1368</v>
      </c>
      <c r="L241" s="635">
        <v>0.43140964995269632</v>
      </c>
      <c r="M241" s="635">
        <v>456</v>
      </c>
      <c r="N241" s="635">
        <v>9</v>
      </c>
      <c r="O241" s="635">
        <v>4128</v>
      </c>
      <c r="P241" s="656">
        <v>1.3017975402081363</v>
      </c>
      <c r="Q241" s="636">
        <v>458.66666666666669</v>
      </c>
    </row>
    <row r="242" spans="1:17" ht="14.4" customHeight="1" x14ac:dyDescent="0.3">
      <c r="A242" s="631" t="s">
        <v>5383</v>
      </c>
      <c r="B242" s="632" t="s">
        <v>5384</v>
      </c>
      <c r="C242" s="632" t="s">
        <v>4261</v>
      </c>
      <c r="D242" s="632" t="s">
        <v>5403</v>
      </c>
      <c r="E242" s="632" t="s">
        <v>5404</v>
      </c>
      <c r="F242" s="635">
        <v>9</v>
      </c>
      <c r="G242" s="635">
        <v>3105</v>
      </c>
      <c r="H242" s="635">
        <v>1</v>
      </c>
      <c r="I242" s="635">
        <v>345</v>
      </c>
      <c r="J242" s="635">
        <v>4</v>
      </c>
      <c r="K242" s="635">
        <v>1392</v>
      </c>
      <c r="L242" s="635">
        <v>0.44830917874396137</v>
      </c>
      <c r="M242" s="635">
        <v>348</v>
      </c>
      <c r="N242" s="635">
        <v>9</v>
      </c>
      <c r="O242" s="635">
        <v>3156</v>
      </c>
      <c r="P242" s="656">
        <v>1.0164251207729469</v>
      </c>
      <c r="Q242" s="636">
        <v>350.66666666666669</v>
      </c>
    </row>
    <row r="243" spans="1:17" ht="14.4" customHeight="1" x14ac:dyDescent="0.3">
      <c r="A243" s="631" t="s">
        <v>5383</v>
      </c>
      <c r="B243" s="632" t="s">
        <v>5384</v>
      </c>
      <c r="C243" s="632" t="s">
        <v>4261</v>
      </c>
      <c r="D243" s="632" t="s">
        <v>5405</v>
      </c>
      <c r="E243" s="632" t="s">
        <v>5406</v>
      </c>
      <c r="F243" s="635">
        <v>5</v>
      </c>
      <c r="G243" s="635">
        <v>510</v>
      </c>
      <c r="H243" s="635">
        <v>1</v>
      </c>
      <c r="I243" s="635">
        <v>102</v>
      </c>
      <c r="J243" s="635">
        <v>1</v>
      </c>
      <c r="K243" s="635">
        <v>103</v>
      </c>
      <c r="L243" s="635">
        <v>0.20196078431372549</v>
      </c>
      <c r="M243" s="635">
        <v>103</v>
      </c>
      <c r="N243" s="635">
        <v>6</v>
      </c>
      <c r="O243" s="635">
        <v>623</v>
      </c>
      <c r="P243" s="656">
        <v>1.2215686274509805</v>
      </c>
      <c r="Q243" s="636">
        <v>103.83333333333333</v>
      </c>
    </row>
    <row r="244" spans="1:17" ht="14.4" customHeight="1" x14ac:dyDescent="0.3">
      <c r="A244" s="631" t="s">
        <v>5383</v>
      </c>
      <c r="B244" s="632" t="s">
        <v>5384</v>
      </c>
      <c r="C244" s="632" t="s">
        <v>4261</v>
      </c>
      <c r="D244" s="632" t="s">
        <v>5407</v>
      </c>
      <c r="E244" s="632" t="s">
        <v>5408</v>
      </c>
      <c r="F244" s="635">
        <v>1</v>
      </c>
      <c r="G244" s="635">
        <v>115</v>
      </c>
      <c r="H244" s="635">
        <v>1</v>
      </c>
      <c r="I244" s="635">
        <v>115</v>
      </c>
      <c r="J244" s="635"/>
      <c r="K244" s="635"/>
      <c r="L244" s="635"/>
      <c r="M244" s="635"/>
      <c r="N244" s="635"/>
      <c r="O244" s="635"/>
      <c r="P244" s="656"/>
      <c r="Q244" s="636"/>
    </row>
    <row r="245" spans="1:17" ht="14.4" customHeight="1" x14ac:dyDescent="0.3">
      <c r="A245" s="631" t="s">
        <v>5383</v>
      </c>
      <c r="B245" s="632" t="s">
        <v>5384</v>
      </c>
      <c r="C245" s="632" t="s">
        <v>4261</v>
      </c>
      <c r="D245" s="632" t="s">
        <v>4951</v>
      </c>
      <c r="E245" s="632" t="s">
        <v>4952</v>
      </c>
      <c r="F245" s="635"/>
      <c r="G245" s="635"/>
      <c r="H245" s="635"/>
      <c r="I245" s="635"/>
      <c r="J245" s="635">
        <v>1</v>
      </c>
      <c r="K245" s="635">
        <v>457</v>
      </c>
      <c r="L245" s="635"/>
      <c r="M245" s="635">
        <v>457</v>
      </c>
      <c r="N245" s="635"/>
      <c r="O245" s="635"/>
      <c r="P245" s="656"/>
      <c r="Q245" s="636"/>
    </row>
    <row r="246" spans="1:17" ht="14.4" customHeight="1" x14ac:dyDescent="0.3">
      <c r="A246" s="631" t="s">
        <v>5383</v>
      </c>
      <c r="B246" s="632" t="s">
        <v>5384</v>
      </c>
      <c r="C246" s="632" t="s">
        <v>4261</v>
      </c>
      <c r="D246" s="632" t="s">
        <v>5409</v>
      </c>
      <c r="E246" s="632" t="s">
        <v>5410</v>
      </c>
      <c r="F246" s="635">
        <v>7</v>
      </c>
      <c r="G246" s="635">
        <v>2975</v>
      </c>
      <c r="H246" s="635">
        <v>1</v>
      </c>
      <c r="I246" s="635">
        <v>425</v>
      </c>
      <c r="J246" s="635">
        <v>1</v>
      </c>
      <c r="K246" s="635">
        <v>429</v>
      </c>
      <c r="L246" s="635">
        <v>0.14420168067226891</v>
      </c>
      <c r="M246" s="635">
        <v>429</v>
      </c>
      <c r="N246" s="635">
        <v>7</v>
      </c>
      <c r="O246" s="635">
        <v>3028</v>
      </c>
      <c r="P246" s="656">
        <v>1.0178151260504202</v>
      </c>
      <c r="Q246" s="636">
        <v>432.57142857142856</v>
      </c>
    </row>
    <row r="247" spans="1:17" ht="14.4" customHeight="1" x14ac:dyDescent="0.3">
      <c r="A247" s="631" t="s">
        <v>5383</v>
      </c>
      <c r="B247" s="632" t="s">
        <v>5384</v>
      </c>
      <c r="C247" s="632" t="s">
        <v>4261</v>
      </c>
      <c r="D247" s="632" t="s">
        <v>5411</v>
      </c>
      <c r="E247" s="632" t="s">
        <v>5412</v>
      </c>
      <c r="F247" s="635">
        <v>18</v>
      </c>
      <c r="G247" s="635">
        <v>954</v>
      </c>
      <c r="H247" s="635">
        <v>1</v>
      </c>
      <c r="I247" s="635">
        <v>53</v>
      </c>
      <c r="J247" s="635">
        <v>18</v>
      </c>
      <c r="K247" s="635">
        <v>954</v>
      </c>
      <c r="L247" s="635">
        <v>1</v>
      </c>
      <c r="M247" s="635">
        <v>53</v>
      </c>
      <c r="N247" s="635">
        <v>20</v>
      </c>
      <c r="O247" s="635">
        <v>1072</v>
      </c>
      <c r="P247" s="656">
        <v>1.1236897274633124</v>
      </c>
      <c r="Q247" s="636">
        <v>53.6</v>
      </c>
    </row>
    <row r="248" spans="1:17" ht="14.4" customHeight="1" x14ac:dyDescent="0.3">
      <c r="A248" s="631" t="s">
        <v>5383</v>
      </c>
      <c r="B248" s="632" t="s">
        <v>5384</v>
      </c>
      <c r="C248" s="632" t="s">
        <v>4261</v>
      </c>
      <c r="D248" s="632" t="s">
        <v>5413</v>
      </c>
      <c r="E248" s="632" t="s">
        <v>5414</v>
      </c>
      <c r="F248" s="635"/>
      <c r="G248" s="635"/>
      <c r="H248" s="635"/>
      <c r="I248" s="635"/>
      <c r="J248" s="635"/>
      <c r="K248" s="635"/>
      <c r="L248" s="635"/>
      <c r="M248" s="635"/>
      <c r="N248" s="635">
        <v>1</v>
      </c>
      <c r="O248" s="635">
        <v>2164</v>
      </c>
      <c r="P248" s="656"/>
      <c r="Q248" s="636">
        <v>2164</v>
      </c>
    </row>
    <row r="249" spans="1:17" ht="14.4" customHeight="1" x14ac:dyDescent="0.3">
      <c r="A249" s="631" t="s">
        <v>5383</v>
      </c>
      <c r="B249" s="632" t="s">
        <v>5384</v>
      </c>
      <c r="C249" s="632" t="s">
        <v>4261</v>
      </c>
      <c r="D249" s="632" t="s">
        <v>5415</v>
      </c>
      <c r="E249" s="632" t="s">
        <v>5416</v>
      </c>
      <c r="F249" s="635">
        <v>29</v>
      </c>
      <c r="G249" s="635">
        <v>4756</v>
      </c>
      <c r="H249" s="635">
        <v>1</v>
      </c>
      <c r="I249" s="635">
        <v>164</v>
      </c>
      <c r="J249" s="635">
        <v>77</v>
      </c>
      <c r="K249" s="635">
        <v>12705</v>
      </c>
      <c r="L249" s="635">
        <v>2.6713624894869636</v>
      </c>
      <c r="M249" s="635">
        <v>165</v>
      </c>
      <c r="N249" s="635">
        <v>7</v>
      </c>
      <c r="O249" s="635">
        <v>1167</v>
      </c>
      <c r="P249" s="656">
        <v>0.24537426408746846</v>
      </c>
      <c r="Q249" s="636">
        <v>166.71428571428572</v>
      </c>
    </row>
    <row r="250" spans="1:17" ht="14.4" customHeight="1" x14ac:dyDescent="0.3">
      <c r="A250" s="631" t="s">
        <v>5383</v>
      </c>
      <c r="B250" s="632" t="s">
        <v>5384</v>
      </c>
      <c r="C250" s="632" t="s">
        <v>4261</v>
      </c>
      <c r="D250" s="632" t="s">
        <v>4953</v>
      </c>
      <c r="E250" s="632" t="s">
        <v>4954</v>
      </c>
      <c r="F250" s="635">
        <v>4</v>
      </c>
      <c r="G250" s="635">
        <v>312</v>
      </c>
      <c r="H250" s="635">
        <v>1</v>
      </c>
      <c r="I250" s="635">
        <v>78</v>
      </c>
      <c r="J250" s="635">
        <v>10</v>
      </c>
      <c r="K250" s="635">
        <v>790</v>
      </c>
      <c r="L250" s="635">
        <v>2.5320512820512819</v>
      </c>
      <c r="M250" s="635">
        <v>79</v>
      </c>
      <c r="N250" s="635">
        <v>4</v>
      </c>
      <c r="O250" s="635">
        <v>316</v>
      </c>
      <c r="P250" s="656">
        <v>1.0128205128205128</v>
      </c>
      <c r="Q250" s="636">
        <v>79</v>
      </c>
    </row>
    <row r="251" spans="1:17" ht="14.4" customHeight="1" x14ac:dyDescent="0.3">
      <c r="A251" s="631" t="s">
        <v>5383</v>
      </c>
      <c r="B251" s="632" t="s">
        <v>5384</v>
      </c>
      <c r="C251" s="632" t="s">
        <v>4261</v>
      </c>
      <c r="D251" s="632" t="s">
        <v>5417</v>
      </c>
      <c r="E251" s="632" t="s">
        <v>5418</v>
      </c>
      <c r="F251" s="635"/>
      <c r="G251" s="635"/>
      <c r="H251" s="635"/>
      <c r="I251" s="635"/>
      <c r="J251" s="635">
        <v>2</v>
      </c>
      <c r="K251" s="635">
        <v>320</v>
      </c>
      <c r="L251" s="635"/>
      <c r="M251" s="635">
        <v>160</v>
      </c>
      <c r="N251" s="635"/>
      <c r="O251" s="635"/>
      <c r="P251" s="656"/>
      <c r="Q251" s="636"/>
    </row>
    <row r="252" spans="1:17" ht="14.4" customHeight="1" x14ac:dyDescent="0.3">
      <c r="A252" s="631" t="s">
        <v>5383</v>
      </c>
      <c r="B252" s="632" t="s">
        <v>5384</v>
      </c>
      <c r="C252" s="632" t="s">
        <v>4261</v>
      </c>
      <c r="D252" s="632" t="s">
        <v>4957</v>
      </c>
      <c r="E252" s="632" t="s">
        <v>4958</v>
      </c>
      <c r="F252" s="635"/>
      <c r="G252" s="635"/>
      <c r="H252" s="635"/>
      <c r="I252" s="635"/>
      <c r="J252" s="635">
        <v>1</v>
      </c>
      <c r="K252" s="635">
        <v>167</v>
      </c>
      <c r="L252" s="635"/>
      <c r="M252" s="635">
        <v>167</v>
      </c>
      <c r="N252" s="635"/>
      <c r="O252" s="635"/>
      <c r="P252" s="656"/>
      <c r="Q252" s="636"/>
    </row>
    <row r="253" spans="1:17" ht="14.4" customHeight="1" x14ac:dyDescent="0.3">
      <c r="A253" s="631" t="s">
        <v>5383</v>
      </c>
      <c r="B253" s="632" t="s">
        <v>5384</v>
      </c>
      <c r="C253" s="632" t="s">
        <v>4261</v>
      </c>
      <c r="D253" s="632" t="s">
        <v>5419</v>
      </c>
      <c r="E253" s="632" t="s">
        <v>5420</v>
      </c>
      <c r="F253" s="635">
        <v>1</v>
      </c>
      <c r="G253" s="635">
        <v>242</v>
      </c>
      <c r="H253" s="635">
        <v>1</v>
      </c>
      <c r="I253" s="635">
        <v>242</v>
      </c>
      <c r="J253" s="635"/>
      <c r="K253" s="635"/>
      <c r="L253" s="635"/>
      <c r="M253" s="635"/>
      <c r="N253" s="635">
        <v>2</v>
      </c>
      <c r="O253" s="635">
        <v>486</v>
      </c>
      <c r="P253" s="656">
        <v>2.0082644628099175</v>
      </c>
      <c r="Q253" s="636">
        <v>243</v>
      </c>
    </row>
    <row r="254" spans="1:17" ht="14.4" customHeight="1" x14ac:dyDescent="0.3">
      <c r="A254" s="631" t="s">
        <v>5383</v>
      </c>
      <c r="B254" s="632" t="s">
        <v>5384</v>
      </c>
      <c r="C254" s="632" t="s">
        <v>4261</v>
      </c>
      <c r="D254" s="632" t="s">
        <v>5421</v>
      </c>
      <c r="E254" s="632" t="s">
        <v>5422</v>
      </c>
      <c r="F254" s="635">
        <v>1</v>
      </c>
      <c r="G254" s="635">
        <v>1985</v>
      </c>
      <c r="H254" s="635">
        <v>1</v>
      </c>
      <c r="I254" s="635">
        <v>1985</v>
      </c>
      <c r="J254" s="635"/>
      <c r="K254" s="635"/>
      <c r="L254" s="635"/>
      <c r="M254" s="635"/>
      <c r="N254" s="635">
        <v>12</v>
      </c>
      <c r="O254" s="635">
        <v>23916</v>
      </c>
      <c r="P254" s="656">
        <v>12.048362720403023</v>
      </c>
      <c r="Q254" s="636">
        <v>1993</v>
      </c>
    </row>
    <row r="255" spans="1:17" ht="14.4" customHeight="1" x14ac:dyDescent="0.3">
      <c r="A255" s="631" t="s">
        <v>5383</v>
      </c>
      <c r="B255" s="632" t="s">
        <v>5384</v>
      </c>
      <c r="C255" s="632" t="s">
        <v>4261</v>
      </c>
      <c r="D255" s="632" t="s">
        <v>5423</v>
      </c>
      <c r="E255" s="632" t="s">
        <v>5424</v>
      </c>
      <c r="F255" s="635">
        <v>2</v>
      </c>
      <c r="G255" s="635">
        <v>798</v>
      </c>
      <c r="H255" s="635">
        <v>1</v>
      </c>
      <c r="I255" s="635">
        <v>399</v>
      </c>
      <c r="J255" s="635">
        <v>4</v>
      </c>
      <c r="K255" s="635">
        <v>1616</v>
      </c>
      <c r="L255" s="635">
        <v>2.0250626566416039</v>
      </c>
      <c r="M255" s="635">
        <v>404</v>
      </c>
      <c r="N255" s="635"/>
      <c r="O255" s="635"/>
      <c r="P255" s="656"/>
      <c r="Q255" s="636"/>
    </row>
    <row r="256" spans="1:17" ht="14.4" customHeight="1" x14ac:dyDescent="0.3">
      <c r="A256" s="631" t="s">
        <v>5383</v>
      </c>
      <c r="B256" s="632" t="s">
        <v>5384</v>
      </c>
      <c r="C256" s="632" t="s">
        <v>4261</v>
      </c>
      <c r="D256" s="632" t="s">
        <v>5425</v>
      </c>
      <c r="E256" s="632" t="s">
        <v>5426</v>
      </c>
      <c r="F256" s="635"/>
      <c r="G256" s="635"/>
      <c r="H256" s="635"/>
      <c r="I256" s="635"/>
      <c r="J256" s="635"/>
      <c r="K256" s="635"/>
      <c r="L256" s="635"/>
      <c r="M256" s="635"/>
      <c r="N256" s="635">
        <v>2</v>
      </c>
      <c r="O256" s="635">
        <v>532</v>
      </c>
      <c r="P256" s="656"/>
      <c r="Q256" s="636">
        <v>266</v>
      </c>
    </row>
    <row r="257" spans="1:17" ht="14.4" customHeight="1" x14ac:dyDescent="0.3">
      <c r="A257" s="631" t="s">
        <v>5383</v>
      </c>
      <c r="B257" s="632" t="s">
        <v>5427</v>
      </c>
      <c r="C257" s="632" t="s">
        <v>4261</v>
      </c>
      <c r="D257" s="632" t="s">
        <v>4988</v>
      </c>
      <c r="E257" s="632" t="s">
        <v>4989</v>
      </c>
      <c r="F257" s="635">
        <v>1</v>
      </c>
      <c r="G257" s="635">
        <v>1236</v>
      </c>
      <c r="H257" s="635">
        <v>1</v>
      </c>
      <c r="I257" s="635">
        <v>1236</v>
      </c>
      <c r="J257" s="635"/>
      <c r="K257" s="635"/>
      <c r="L257" s="635"/>
      <c r="M257" s="635"/>
      <c r="N257" s="635"/>
      <c r="O257" s="635"/>
      <c r="P257" s="656"/>
      <c r="Q257" s="636"/>
    </row>
    <row r="258" spans="1:17" ht="14.4" customHeight="1" x14ac:dyDescent="0.3">
      <c r="A258" s="631" t="s">
        <v>5383</v>
      </c>
      <c r="B258" s="632" t="s">
        <v>5427</v>
      </c>
      <c r="C258" s="632" t="s">
        <v>4261</v>
      </c>
      <c r="D258" s="632" t="s">
        <v>5428</v>
      </c>
      <c r="E258" s="632" t="s">
        <v>5429</v>
      </c>
      <c r="F258" s="635">
        <v>3</v>
      </c>
      <c r="G258" s="635">
        <v>6663</v>
      </c>
      <c r="H258" s="635">
        <v>1</v>
      </c>
      <c r="I258" s="635">
        <v>2221</v>
      </c>
      <c r="J258" s="635"/>
      <c r="K258" s="635"/>
      <c r="L258" s="635"/>
      <c r="M258" s="635"/>
      <c r="N258" s="635"/>
      <c r="O258" s="635"/>
      <c r="P258" s="656"/>
      <c r="Q258" s="636"/>
    </row>
    <row r="259" spans="1:17" ht="14.4" customHeight="1" x14ac:dyDescent="0.3">
      <c r="A259" s="631" t="s">
        <v>5383</v>
      </c>
      <c r="B259" s="632" t="s">
        <v>5427</v>
      </c>
      <c r="C259" s="632" t="s">
        <v>4261</v>
      </c>
      <c r="D259" s="632" t="s">
        <v>5430</v>
      </c>
      <c r="E259" s="632" t="s">
        <v>5431</v>
      </c>
      <c r="F259" s="635">
        <v>3</v>
      </c>
      <c r="G259" s="635">
        <v>510</v>
      </c>
      <c r="H259" s="635">
        <v>1</v>
      </c>
      <c r="I259" s="635">
        <v>170</v>
      </c>
      <c r="J259" s="635"/>
      <c r="K259" s="635"/>
      <c r="L259" s="635"/>
      <c r="M259" s="635"/>
      <c r="N259" s="635"/>
      <c r="O259" s="635"/>
      <c r="P259" s="656"/>
      <c r="Q259" s="636"/>
    </row>
    <row r="260" spans="1:17" ht="14.4" customHeight="1" x14ac:dyDescent="0.3">
      <c r="A260" s="631" t="s">
        <v>5432</v>
      </c>
      <c r="B260" s="632" t="s">
        <v>649</v>
      </c>
      <c r="C260" s="632" t="s">
        <v>4261</v>
      </c>
      <c r="D260" s="632" t="s">
        <v>5433</v>
      </c>
      <c r="E260" s="632" t="s">
        <v>5434</v>
      </c>
      <c r="F260" s="635">
        <v>145</v>
      </c>
      <c r="G260" s="635">
        <v>22910</v>
      </c>
      <c r="H260" s="635">
        <v>1</v>
      </c>
      <c r="I260" s="635">
        <v>158</v>
      </c>
      <c r="J260" s="635">
        <v>157</v>
      </c>
      <c r="K260" s="635">
        <v>24963</v>
      </c>
      <c r="L260" s="635">
        <v>1.0896115233522479</v>
      </c>
      <c r="M260" s="635">
        <v>159</v>
      </c>
      <c r="N260" s="635">
        <v>116</v>
      </c>
      <c r="O260" s="635">
        <v>18511</v>
      </c>
      <c r="P260" s="656">
        <v>0.80798777826276735</v>
      </c>
      <c r="Q260" s="636">
        <v>159.57758620689654</v>
      </c>
    </row>
    <row r="261" spans="1:17" ht="14.4" customHeight="1" x14ac:dyDescent="0.3">
      <c r="A261" s="631" t="s">
        <v>5432</v>
      </c>
      <c r="B261" s="632" t="s">
        <v>649</v>
      </c>
      <c r="C261" s="632" t="s">
        <v>4261</v>
      </c>
      <c r="D261" s="632" t="s">
        <v>5435</v>
      </c>
      <c r="E261" s="632" t="s">
        <v>5436</v>
      </c>
      <c r="F261" s="635">
        <v>1</v>
      </c>
      <c r="G261" s="635">
        <v>1164</v>
      </c>
      <c r="H261" s="635">
        <v>1</v>
      </c>
      <c r="I261" s="635">
        <v>1164</v>
      </c>
      <c r="J261" s="635">
        <v>1</v>
      </c>
      <c r="K261" s="635">
        <v>1165</v>
      </c>
      <c r="L261" s="635">
        <v>1.0008591065292096</v>
      </c>
      <c r="M261" s="635">
        <v>1165</v>
      </c>
      <c r="N261" s="635"/>
      <c r="O261" s="635"/>
      <c r="P261" s="656"/>
      <c r="Q261" s="636"/>
    </row>
    <row r="262" spans="1:17" ht="14.4" customHeight="1" x14ac:dyDescent="0.3">
      <c r="A262" s="631" t="s">
        <v>5432</v>
      </c>
      <c r="B262" s="632" t="s">
        <v>649</v>
      </c>
      <c r="C262" s="632" t="s">
        <v>4261</v>
      </c>
      <c r="D262" s="632" t="s">
        <v>5437</v>
      </c>
      <c r="E262" s="632" t="s">
        <v>5438</v>
      </c>
      <c r="F262" s="635">
        <v>144</v>
      </c>
      <c r="G262" s="635">
        <v>5616</v>
      </c>
      <c r="H262" s="635">
        <v>1</v>
      </c>
      <c r="I262" s="635">
        <v>39</v>
      </c>
      <c r="J262" s="635">
        <v>191</v>
      </c>
      <c r="K262" s="635">
        <v>7449</v>
      </c>
      <c r="L262" s="635">
        <v>1.3263888888888888</v>
      </c>
      <c r="M262" s="635">
        <v>39</v>
      </c>
      <c r="N262" s="635">
        <v>182</v>
      </c>
      <c r="O262" s="635">
        <v>7205</v>
      </c>
      <c r="P262" s="656">
        <v>1.2829415954415955</v>
      </c>
      <c r="Q262" s="636">
        <v>39.587912087912088</v>
      </c>
    </row>
    <row r="263" spans="1:17" ht="14.4" customHeight="1" x14ac:dyDescent="0.3">
      <c r="A263" s="631" t="s">
        <v>5432</v>
      </c>
      <c r="B263" s="632" t="s">
        <v>649</v>
      </c>
      <c r="C263" s="632" t="s">
        <v>4261</v>
      </c>
      <c r="D263" s="632" t="s">
        <v>5369</v>
      </c>
      <c r="E263" s="632" t="s">
        <v>5370</v>
      </c>
      <c r="F263" s="635">
        <v>12</v>
      </c>
      <c r="G263" s="635">
        <v>4584</v>
      </c>
      <c r="H263" s="635">
        <v>1</v>
      </c>
      <c r="I263" s="635">
        <v>382</v>
      </c>
      <c r="J263" s="635">
        <v>7</v>
      </c>
      <c r="K263" s="635">
        <v>2674</v>
      </c>
      <c r="L263" s="635">
        <v>0.58333333333333337</v>
      </c>
      <c r="M263" s="635">
        <v>382</v>
      </c>
      <c r="N263" s="635">
        <v>4</v>
      </c>
      <c r="O263" s="635">
        <v>1532</v>
      </c>
      <c r="P263" s="656">
        <v>0.33420593368237345</v>
      </c>
      <c r="Q263" s="636">
        <v>383</v>
      </c>
    </row>
    <row r="264" spans="1:17" ht="14.4" customHeight="1" x14ac:dyDescent="0.3">
      <c r="A264" s="631" t="s">
        <v>5432</v>
      </c>
      <c r="B264" s="632" t="s">
        <v>649</v>
      </c>
      <c r="C264" s="632" t="s">
        <v>4261</v>
      </c>
      <c r="D264" s="632" t="s">
        <v>5439</v>
      </c>
      <c r="E264" s="632" t="s">
        <v>5440</v>
      </c>
      <c r="F264" s="635">
        <v>9</v>
      </c>
      <c r="G264" s="635">
        <v>324</v>
      </c>
      <c r="H264" s="635">
        <v>1</v>
      </c>
      <c r="I264" s="635">
        <v>36</v>
      </c>
      <c r="J264" s="635"/>
      <c r="K264" s="635"/>
      <c r="L264" s="635"/>
      <c r="M264" s="635"/>
      <c r="N264" s="635"/>
      <c r="O264" s="635"/>
      <c r="P264" s="656"/>
      <c r="Q264" s="636"/>
    </row>
    <row r="265" spans="1:17" ht="14.4" customHeight="1" x14ac:dyDescent="0.3">
      <c r="A265" s="631" t="s">
        <v>5432</v>
      </c>
      <c r="B265" s="632" t="s">
        <v>649</v>
      </c>
      <c r="C265" s="632" t="s">
        <v>4261</v>
      </c>
      <c r="D265" s="632" t="s">
        <v>5441</v>
      </c>
      <c r="E265" s="632" t="s">
        <v>5442</v>
      </c>
      <c r="F265" s="635">
        <v>12</v>
      </c>
      <c r="G265" s="635">
        <v>5328</v>
      </c>
      <c r="H265" s="635">
        <v>1</v>
      </c>
      <c r="I265" s="635">
        <v>444</v>
      </c>
      <c r="J265" s="635"/>
      <c r="K265" s="635"/>
      <c r="L265" s="635"/>
      <c r="M265" s="635"/>
      <c r="N265" s="635">
        <v>6</v>
      </c>
      <c r="O265" s="635">
        <v>2667</v>
      </c>
      <c r="P265" s="656">
        <v>0.50056306306306309</v>
      </c>
      <c r="Q265" s="636">
        <v>444.5</v>
      </c>
    </row>
    <row r="266" spans="1:17" ht="14.4" customHeight="1" x14ac:dyDescent="0.3">
      <c r="A266" s="631" t="s">
        <v>5432</v>
      </c>
      <c r="B266" s="632" t="s">
        <v>649</v>
      </c>
      <c r="C266" s="632" t="s">
        <v>4261</v>
      </c>
      <c r="D266" s="632" t="s">
        <v>5443</v>
      </c>
      <c r="E266" s="632" t="s">
        <v>5444</v>
      </c>
      <c r="F266" s="635">
        <v>4</v>
      </c>
      <c r="G266" s="635">
        <v>160</v>
      </c>
      <c r="H266" s="635">
        <v>1</v>
      </c>
      <c r="I266" s="635">
        <v>40</v>
      </c>
      <c r="J266" s="635">
        <v>1</v>
      </c>
      <c r="K266" s="635">
        <v>41</v>
      </c>
      <c r="L266" s="635">
        <v>0.25624999999999998</v>
      </c>
      <c r="M266" s="635">
        <v>41</v>
      </c>
      <c r="N266" s="635">
        <v>1</v>
      </c>
      <c r="O266" s="635">
        <v>41</v>
      </c>
      <c r="P266" s="656">
        <v>0.25624999999999998</v>
      </c>
      <c r="Q266" s="636">
        <v>41</v>
      </c>
    </row>
    <row r="267" spans="1:17" ht="14.4" customHeight="1" x14ac:dyDescent="0.3">
      <c r="A267" s="631" t="s">
        <v>5432</v>
      </c>
      <c r="B267" s="632" t="s">
        <v>649</v>
      </c>
      <c r="C267" s="632" t="s">
        <v>4261</v>
      </c>
      <c r="D267" s="632" t="s">
        <v>5445</v>
      </c>
      <c r="E267" s="632" t="s">
        <v>5446</v>
      </c>
      <c r="F267" s="635">
        <v>3</v>
      </c>
      <c r="G267" s="635">
        <v>1470</v>
      </c>
      <c r="H267" s="635">
        <v>1</v>
      </c>
      <c r="I267" s="635">
        <v>490</v>
      </c>
      <c r="J267" s="635">
        <v>4</v>
      </c>
      <c r="K267" s="635">
        <v>1960</v>
      </c>
      <c r="L267" s="635">
        <v>1.3333333333333333</v>
      </c>
      <c r="M267" s="635">
        <v>490</v>
      </c>
      <c r="N267" s="635">
        <v>14</v>
      </c>
      <c r="O267" s="635">
        <v>6869</v>
      </c>
      <c r="P267" s="656">
        <v>4.6727891156462587</v>
      </c>
      <c r="Q267" s="636">
        <v>490.64285714285717</v>
      </c>
    </row>
    <row r="268" spans="1:17" ht="14.4" customHeight="1" x14ac:dyDescent="0.3">
      <c r="A268" s="631" t="s">
        <v>5432</v>
      </c>
      <c r="B268" s="632" t="s">
        <v>649</v>
      </c>
      <c r="C268" s="632" t="s">
        <v>4261</v>
      </c>
      <c r="D268" s="632" t="s">
        <v>5447</v>
      </c>
      <c r="E268" s="632" t="s">
        <v>5448</v>
      </c>
      <c r="F268" s="635"/>
      <c r="G268" s="635"/>
      <c r="H268" s="635"/>
      <c r="I268" s="635"/>
      <c r="J268" s="635">
        <v>15</v>
      </c>
      <c r="K268" s="635">
        <v>465</v>
      </c>
      <c r="L268" s="635"/>
      <c r="M268" s="635">
        <v>31</v>
      </c>
      <c r="N268" s="635">
        <v>7</v>
      </c>
      <c r="O268" s="635">
        <v>217</v>
      </c>
      <c r="P268" s="656"/>
      <c r="Q268" s="636">
        <v>31</v>
      </c>
    </row>
    <row r="269" spans="1:17" ht="14.4" customHeight="1" x14ac:dyDescent="0.3">
      <c r="A269" s="631" t="s">
        <v>5432</v>
      </c>
      <c r="B269" s="632" t="s">
        <v>649</v>
      </c>
      <c r="C269" s="632" t="s">
        <v>4261</v>
      </c>
      <c r="D269" s="632" t="s">
        <v>5449</v>
      </c>
      <c r="E269" s="632" t="s">
        <v>5450</v>
      </c>
      <c r="F269" s="635">
        <v>1</v>
      </c>
      <c r="G269" s="635">
        <v>204</v>
      </c>
      <c r="H269" s="635">
        <v>1</v>
      </c>
      <c r="I269" s="635">
        <v>204</v>
      </c>
      <c r="J269" s="635">
        <v>1</v>
      </c>
      <c r="K269" s="635">
        <v>205</v>
      </c>
      <c r="L269" s="635">
        <v>1.0049019607843137</v>
      </c>
      <c r="M269" s="635">
        <v>205</v>
      </c>
      <c r="N269" s="635"/>
      <c r="O269" s="635"/>
      <c r="P269" s="656"/>
      <c r="Q269" s="636"/>
    </row>
    <row r="270" spans="1:17" ht="14.4" customHeight="1" x14ac:dyDescent="0.3">
      <c r="A270" s="631" t="s">
        <v>5432</v>
      </c>
      <c r="B270" s="632" t="s">
        <v>649</v>
      </c>
      <c r="C270" s="632" t="s">
        <v>4261</v>
      </c>
      <c r="D270" s="632" t="s">
        <v>5451</v>
      </c>
      <c r="E270" s="632" t="s">
        <v>5452</v>
      </c>
      <c r="F270" s="635">
        <v>1</v>
      </c>
      <c r="G270" s="635">
        <v>376</v>
      </c>
      <c r="H270" s="635">
        <v>1</v>
      </c>
      <c r="I270" s="635">
        <v>376</v>
      </c>
      <c r="J270" s="635">
        <v>1</v>
      </c>
      <c r="K270" s="635">
        <v>377</v>
      </c>
      <c r="L270" s="635">
        <v>1.0026595744680851</v>
      </c>
      <c r="M270" s="635">
        <v>377</v>
      </c>
      <c r="N270" s="635"/>
      <c r="O270" s="635"/>
      <c r="P270" s="656"/>
      <c r="Q270" s="636"/>
    </row>
    <row r="271" spans="1:17" ht="14.4" customHeight="1" x14ac:dyDescent="0.3">
      <c r="A271" s="631" t="s">
        <v>5432</v>
      </c>
      <c r="B271" s="632" t="s">
        <v>649</v>
      </c>
      <c r="C271" s="632" t="s">
        <v>4261</v>
      </c>
      <c r="D271" s="632" t="s">
        <v>5453</v>
      </c>
      <c r="E271" s="632" t="s">
        <v>5454</v>
      </c>
      <c r="F271" s="635">
        <v>394</v>
      </c>
      <c r="G271" s="635">
        <v>44128</v>
      </c>
      <c r="H271" s="635">
        <v>1</v>
      </c>
      <c r="I271" s="635">
        <v>112</v>
      </c>
      <c r="J271" s="635">
        <v>396</v>
      </c>
      <c r="K271" s="635">
        <v>44748</v>
      </c>
      <c r="L271" s="635">
        <v>1.0140500362581581</v>
      </c>
      <c r="M271" s="635">
        <v>113</v>
      </c>
      <c r="N271" s="635">
        <v>281</v>
      </c>
      <c r="O271" s="635">
        <v>32017</v>
      </c>
      <c r="P271" s="656">
        <v>0.7255484046410442</v>
      </c>
      <c r="Q271" s="636">
        <v>113.93950177935943</v>
      </c>
    </row>
    <row r="272" spans="1:17" ht="14.4" customHeight="1" x14ac:dyDescent="0.3">
      <c r="A272" s="631" t="s">
        <v>5432</v>
      </c>
      <c r="B272" s="632" t="s">
        <v>649</v>
      </c>
      <c r="C272" s="632" t="s">
        <v>4261</v>
      </c>
      <c r="D272" s="632" t="s">
        <v>5455</v>
      </c>
      <c r="E272" s="632" t="s">
        <v>5456</v>
      </c>
      <c r="F272" s="635">
        <v>67</v>
      </c>
      <c r="G272" s="635">
        <v>5561</v>
      </c>
      <c r="H272" s="635">
        <v>1</v>
      </c>
      <c r="I272" s="635">
        <v>83</v>
      </c>
      <c r="J272" s="635">
        <v>75</v>
      </c>
      <c r="K272" s="635">
        <v>6300</v>
      </c>
      <c r="L272" s="635">
        <v>1.1328897680273333</v>
      </c>
      <c r="M272" s="635">
        <v>84</v>
      </c>
      <c r="N272" s="635">
        <v>55</v>
      </c>
      <c r="O272" s="635">
        <v>4655</v>
      </c>
      <c r="P272" s="656">
        <v>0.83707966193130734</v>
      </c>
      <c r="Q272" s="636">
        <v>84.63636363636364</v>
      </c>
    </row>
    <row r="273" spans="1:17" ht="14.4" customHeight="1" x14ac:dyDescent="0.3">
      <c r="A273" s="631" t="s">
        <v>5432</v>
      </c>
      <c r="B273" s="632" t="s">
        <v>649</v>
      </c>
      <c r="C273" s="632" t="s">
        <v>4261</v>
      </c>
      <c r="D273" s="632" t="s">
        <v>5457</v>
      </c>
      <c r="E273" s="632" t="s">
        <v>5458</v>
      </c>
      <c r="F273" s="635">
        <v>9</v>
      </c>
      <c r="G273" s="635">
        <v>855</v>
      </c>
      <c r="H273" s="635">
        <v>1</v>
      </c>
      <c r="I273" s="635">
        <v>95</v>
      </c>
      <c r="J273" s="635">
        <v>1</v>
      </c>
      <c r="K273" s="635">
        <v>96</v>
      </c>
      <c r="L273" s="635">
        <v>0.11228070175438597</v>
      </c>
      <c r="M273" s="635">
        <v>96</v>
      </c>
      <c r="N273" s="635"/>
      <c r="O273" s="635"/>
      <c r="P273" s="656"/>
      <c r="Q273" s="636"/>
    </row>
    <row r="274" spans="1:17" ht="14.4" customHeight="1" x14ac:dyDescent="0.3">
      <c r="A274" s="631" t="s">
        <v>5432</v>
      </c>
      <c r="B274" s="632" t="s">
        <v>649</v>
      </c>
      <c r="C274" s="632" t="s">
        <v>4261</v>
      </c>
      <c r="D274" s="632" t="s">
        <v>5459</v>
      </c>
      <c r="E274" s="632" t="s">
        <v>5460</v>
      </c>
      <c r="F274" s="635">
        <v>46</v>
      </c>
      <c r="G274" s="635">
        <v>966</v>
      </c>
      <c r="H274" s="635">
        <v>1</v>
      </c>
      <c r="I274" s="635">
        <v>21</v>
      </c>
      <c r="J274" s="635">
        <v>40</v>
      </c>
      <c r="K274" s="635">
        <v>840</v>
      </c>
      <c r="L274" s="635">
        <v>0.86956521739130432</v>
      </c>
      <c r="M274" s="635">
        <v>21</v>
      </c>
      <c r="N274" s="635">
        <v>39</v>
      </c>
      <c r="O274" s="635">
        <v>819</v>
      </c>
      <c r="P274" s="656">
        <v>0.84782608695652173</v>
      </c>
      <c r="Q274" s="636">
        <v>21</v>
      </c>
    </row>
    <row r="275" spans="1:17" ht="14.4" customHeight="1" x14ac:dyDescent="0.3">
      <c r="A275" s="631" t="s">
        <v>5432</v>
      </c>
      <c r="B275" s="632" t="s">
        <v>649</v>
      </c>
      <c r="C275" s="632" t="s">
        <v>4261</v>
      </c>
      <c r="D275" s="632" t="s">
        <v>5378</v>
      </c>
      <c r="E275" s="632" t="s">
        <v>5379</v>
      </c>
      <c r="F275" s="635">
        <v>102</v>
      </c>
      <c r="G275" s="635">
        <v>49572</v>
      </c>
      <c r="H275" s="635">
        <v>1</v>
      </c>
      <c r="I275" s="635">
        <v>486</v>
      </c>
      <c r="J275" s="635">
        <v>152</v>
      </c>
      <c r="K275" s="635">
        <v>73872</v>
      </c>
      <c r="L275" s="635">
        <v>1.4901960784313726</v>
      </c>
      <c r="M275" s="635">
        <v>486</v>
      </c>
      <c r="N275" s="635">
        <v>81</v>
      </c>
      <c r="O275" s="635">
        <v>39392</v>
      </c>
      <c r="P275" s="656">
        <v>0.794642136690067</v>
      </c>
      <c r="Q275" s="636">
        <v>486.32098765432102</v>
      </c>
    </row>
    <row r="276" spans="1:17" ht="14.4" customHeight="1" x14ac:dyDescent="0.3">
      <c r="A276" s="631" t="s">
        <v>5432</v>
      </c>
      <c r="B276" s="632" t="s">
        <v>649</v>
      </c>
      <c r="C276" s="632" t="s">
        <v>4261</v>
      </c>
      <c r="D276" s="632" t="s">
        <v>5461</v>
      </c>
      <c r="E276" s="632" t="s">
        <v>5462</v>
      </c>
      <c r="F276" s="635">
        <v>13</v>
      </c>
      <c r="G276" s="635">
        <v>520</v>
      </c>
      <c r="H276" s="635">
        <v>1</v>
      </c>
      <c r="I276" s="635">
        <v>40</v>
      </c>
      <c r="J276" s="635">
        <v>17</v>
      </c>
      <c r="K276" s="635">
        <v>680</v>
      </c>
      <c r="L276" s="635">
        <v>1.3076923076923077</v>
      </c>
      <c r="M276" s="635">
        <v>40</v>
      </c>
      <c r="N276" s="635">
        <v>20</v>
      </c>
      <c r="O276" s="635">
        <v>812</v>
      </c>
      <c r="P276" s="656">
        <v>1.5615384615384615</v>
      </c>
      <c r="Q276" s="636">
        <v>40.6</v>
      </c>
    </row>
    <row r="277" spans="1:17" ht="14.4" customHeight="1" x14ac:dyDescent="0.3">
      <c r="A277" s="631" t="s">
        <v>5432</v>
      </c>
      <c r="B277" s="632" t="s">
        <v>649</v>
      </c>
      <c r="C277" s="632" t="s">
        <v>4261</v>
      </c>
      <c r="D277" s="632" t="s">
        <v>5463</v>
      </c>
      <c r="E277" s="632" t="s">
        <v>5464</v>
      </c>
      <c r="F277" s="635">
        <v>3</v>
      </c>
      <c r="G277" s="635">
        <v>2283</v>
      </c>
      <c r="H277" s="635">
        <v>1</v>
      </c>
      <c r="I277" s="635">
        <v>761</v>
      </c>
      <c r="J277" s="635"/>
      <c r="K277" s="635"/>
      <c r="L277" s="635"/>
      <c r="M277" s="635"/>
      <c r="N277" s="635"/>
      <c r="O277" s="635"/>
      <c r="P277" s="656"/>
      <c r="Q277" s="636"/>
    </row>
    <row r="278" spans="1:17" ht="14.4" customHeight="1" x14ac:dyDescent="0.3">
      <c r="A278" s="631" t="s">
        <v>5432</v>
      </c>
      <c r="B278" s="632" t="s">
        <v>649</v>
      </c>
      <c r="C278" s="632" t="s">
        <v>4261</v>
      </c>
      <c r="D278" s="632" t="s">
        <v>5465</v>
      </c>
      <c r="E278" s="632" t="s">
        <v>5466</v>
      </c>
      <c r="F278" s="635">
        <v>1</v>
      </c>
      <c r="G278" s="635">
        <v>2013</v>
      </c>
      <c r="H278" s="635">
        <v>1</v>
      </c>
      <c r="I278" s="635">
        <v>2013</v>
      </c>
      <c r="J278" s="635"/>
      <c r="K278" s="635"/>
      <c r="L278" s="635"/>
      <c r="M278" s="635"/>
      <c r="N278" s="635"/>
      <c r="O278" s="635"/>
      <c r="P278" s="656"/>
      <c r="Q278" s="636"/>
    </row>
    <row r="279" spans="1:17" ht="14.4" customHeight="1" x14ac:dyDescent="0.3">
      <c r="A279" s="631" t="s">
        <v>5432</v>
      </c>
      <c r="B279" s="632" t="s">
        <v>649</v>
      </c>
      <c r="C279" s="632" t="s">
        <v>4261</v>
      </c>
      <c r="D279" s="632" t="s">
        <v>5467</v>
      </c>
      <c r="E279" s="632" t="s">
        <v>5468</v>
      </c>
      <c r="F279" s="635">
        <v>60</v>
      </c>
      <c r="G279" s="635">
        <v>36180</v>
      </c>
      <c r="H279" s="635">
        <v>1</v>
      </c>
      <c r="I279" s="635">
        <v>603</v>
      </c>
      <c r="J279" s="635">
        <v>49</v>
      </c>
      <c r="K279" s="635">
        <v>29596</v>
      </c>
      <c r="L279" s="635">
        <v>0.8180210060807076</v>
      </c>
      <c r="M279" s="635">
        <v>604</v>
      </c>
      <c r="N279" s="635">
        <v>49</v>
      </c>
      <c r="O279" s="635">
        <v>29668</v>
      </c>
      <c r="P279" s="656">
        <v>0.82001105583195133</v>
      </c>
      <c r="Q279" s="636">
        <v>605.46938775510205</v>
      </c>
    </row>
    <row r="280" spans="1:17" ht="14.4" customHeight="1" x14ac:dyDescent="0.3">
      <c r="A280" s="631" t="s">
        <v>5432</v>
      </c>
      <c r="B280" s="632" t="s">
        <v>649</v>
      </c>
      <c r="C280" s="632" t="s">
        <v>4261</v>
      </c>
      <c r="D280" s="632" t="s">
        <v>5469</v>
      </c>
      <c r="E280" s="632" t="s">
        <v>5470</v>
      </c>
      <c r="F280" s="635">
        <v>28</v>
      </c>
      <c r="G280" s="635">
        <v>4228</v>
      </c>
      <c r="H280" s="635">
        <v>1</v>
      </c>
      <c r="I280" s="635">
        <v>151</v>
      </c>
      <c r="J280" s="635">
        <v>2</v>
      </c>
      <c r="K280" s="635">
        <v>304</v>
      </c>
      <c r="L280" s="635">
        <v>7.1901608325449382E-2</v>
      </c>
      <c r="M280" s="635">
        <v>152</v>
      </c>
      <c r="N280" s="635">
        <v>8</v>
      </c>
      <c r="O280" s="635">
        <v>1216</v>
      </c>
      <c r="P280" s="656">
        <v>0.28760643330179753</v>
      </c>
      <c r="Q280" s="636">
        <v>152</v>
      </c>
    </row>
    <row r="281" spans="1:17" ht="14.4" customHeight="1" x14ac:dyDescent="0.3">
      <c r="A281" s="631" t="s">
        <v>5432</v>
      </c>
      <c r="B281" s="632" t="s">
        <v>649</v>
      </c>
      <c r="C281" s="632" t="s">
        <v>4261</v>
      </c>
      <c r="D281" s="632" t="s">
        <v>5471</v>
      </c>
      <c r="E281" s="632" t="s">
        <v>5472</v>
      </c>
      <c r="F281" s="635">
        <v>1</v>
      </c>
      <c r="G281" s="635">
        <v>27</v>
      </c>
      <c r="H281" s="635">
        <v>1</v>
      </c>
      <c r="I281" s="635">
        <v>27</v>
      </c>
      <c r="J281" s="635"/>
      <c r="K281" s="635"/>
      <c r="L281" s="635"/>
      <c r="M281" s="635"/>
      <c r="N281" s="635"/>
      <c r="O281" s="635"/>
      <c r="P281" s="656"/>
      <c r="Q281" s="636"/>
    </row>
    <row r="282" spans="1:17" ht="14.4" customHeight="1" x14ac:dyDescent="0.3">
      <c r="A282" s="631" t="s">
        <v>5473</v>
      </c>
      <c r="B282" s="632" t="s">
        <v>5427</v>
      </c>
      <c r="C282" s="632" t="s">
        <v>4261</v>
      </c>
      <c r="D282" s="632" t="s">
        <v>5474</v>
      </c>
      <c r="E282" s="632" t="s">
        <v>5475</v>
      </c>
      <c r="F282" s="635">
        <v>1</v>
      </c>
      <c r="G282" s="635">
        <v>1178</v>
      </c>
      <c r="H282" s="635">
        <v>1</v>
      </c>
      <c r="I282" s="635">
        <v>1178</v>
      </c>
      <c r="J282" s="635">
        <v>2</v>
      </c>
      <c r="K282" s="635">
        <v>2360</v>
      </c>
      <c r="L282" s="635">
        <v>2.0033955857385397</v>
      </c>
      <c r="M282" s="635">
        <v>1180</v>
      </c>
      <c r="N282" s="635"/>
      <c r="O282" s="635"/>
      <c r="P282" s="656"/>
      <c r="Q282" s="636"/>
    </row>
    <row r="283" spans="1:17" ht="14.4" customHeight="1" x14ac:dyDescent="0.3">
      <c r="A283" s="631" t="s">
        <v>5473</v>
      </c>
      <c r="B283" s="632" t="s">
        <v>5427</v>
      </c>
      <c r="C283" s="632" t="s">
        <v>4261</v>
      </c>
      <c r="D283" s="632" t="s">
        <v>5476</v>
      </c>
      <c r="E283" s="632" t="s">
        <v>5477</v>
      </c>
      <c r="F283" s="635">
        <v>1</v>
      </c>
      <c r="G283" s="635">
        <v>172</v>
      </c>
      <c r="H283" s="635">
        <v>1</v>
      </c>
      <c r="I283" s="635">
        <v>172</v>
      </c>
      <c r="J283" s="635"/>
      <c r="K283" s="635"/>
      <c r="L283" s="635"/>
      <c r="M283" s="635"/>
      <c r="N283" s="635">
        <v>1</v>
      </c>
      <c r="O283" s="635">
        <v>172</v>
      </c>
      <c r="P283" s="656">
        <v>1</v>
      </c>
      <c r="Q283" s="636">
        <v>172</v>
      </c>
    </row>
    <row r="284" spans="1:17" ht="14.4" customHeight="1" x14ac:dyDescent="0.3">
      <c r="A284" s="631" t="s">
        <v>5473</v>
      </c>
      <c r="B284" s="632" t="s">
        <v>5427</v>
      </c>
      <c r="C284" s="632" t="s">
        <v>4261</v>
      </c>
      <c r="D284" s="632" t="s">
        <v>5478</v>
      </c>
      <c r="E284" s="632" t="s">
        <v>5479</v>
      </c>
      <c r="F284" s="635">
        <v>1</v>
      </c>
      <c r="G284" s="635">
        <v>544</v>
      </c>
      <c r="H284" s="635">
        <v>1</v>
      </c>
      <c r="I284" s="635">
        <v>544</v>
      </c>
      <c r="J284" s="635"/>
      <c r="K284" s="635"/>
      <c r="L284" s="635"/>
      <c r="M284" s="635"/>
      <c r="N284" s="635">
        <v>2</v>
      </c>
      <c r="O284" s="635">
        <v>1090</v>
      </c>
      <c r="P284" s="656">
        <v>2.0036764705882355</v>
      </c>
      <c r="Q284" s="636">
        <v>545</v>
      </c>
    </row>
    <row r="285" spans="1:17" ht="14.4" customHeight="1" x14ac:dyDescent="0.3">
      <c r="A285" s="631" t="s">
        <v>5473</v>
      </c>
      <c r="B285" s="632" t="s">
        <v>5427</v>
      </c>
      <c r="C285" s="632" t="s">
        <v>4261</v>
      </c>
      <c r="D285" s="632" t="s">
        <v>5480</v>
      </c>
      <c r="E285" s="632" t="s">
        <v>5481</v>
      </c>
      <c r="F285" s="635"/>
      <c r="G285" s="635"/>
      <c r="H285" s="635"/>
      <c r="I285" s="635"/>
      <c r="J285" s="635"/>
      <c r="K285" s="635"/>
      <c r="L285" s="635"/>
      <c r="M285" s="635"/>
      <c r="N285" s="635">
        <v>1</v>
      </c>
      <c r="O285" s="635">
        <v>674</v>
      </c>
      <c r="P285" s="656"/>
      <c r="Q285" s="636">
        <v>674</v>
      </c>
    </row>
    <row r="286" spans="1:17" ht="14.4" customHeight="1" x14ac:dyDescent="0.3">
      <c r="A286" s="631" t="s">
        <v>5473</v>
      </c>
      <c r="B286" s="632" t="s">
        <v>5427</v>
      </c>
      <c r="C286" s="632" t="s">
        <v>4261</v>
      </c>
      <c r="D286" s="632" t="s">
        <v>5482</v>
      </c>
      <c r="E286" s="632" t="s">
        <v>5483</v>
      </c>
      <c r="F286" s="635">
        <v>2</v>
      </c>
      <c r="G286" s="635">
        <v>1016</v>
      </c>
      <c r="H286" s="635">
        <v>1</v>
      </c>
      <c r="I286" s="635">
        <v>508</v>
      </c>
      <c r="J286" s="635"/>
      <c r="K286" s="635"/>
      <c r="L286" s="635"/>
      <c r="M286" s="635"/>
      <c r="N286" s="635"/>
      <c r="O286" s="635"/>
      <c r="P286" s="656"/>
      <c r="Q286" s="636"/>
    </row>
    <row r="287" spans="1:17" ht="14.4" customHeight="1" x14ac:dyDescent="0.3">
      <c r="A287" s="631" t="s">
        <v>5473</v>
      </c>
      <c r="B287" s="632" t="s">
        <v>5427</v>
      </c>
      <c r="C287" s="632" t="s">
        <v>4261</v>
      </c>
      <c r="D287" s="632" t="s">
        <v>5484</v>
      </c>
      <c r="E287" s="632" t="s">
        <v>5485</v>
      </c>
      <c r="F287" s="635">
        <v>2</v>
      </c>
      <c r="G287" s="635">
        <v>836</v>
      </c>
      <c r="H287" s="635">
        <v>1</v>
      </c>
      <c r="I287" s="635">
        <v>418</v>
      </c>
      <c r="J287" s="635"/>
      <c r="K287" s="635"/>
      <c r="L287" s="635"/>
      <c r="M287" s="635"/>
      <c r="N287" s="635"/>
      <c r="O287" s="635"/>
      <c r="P287" s="656"/>
      <c r="Q287" s="636"/>
    </row>
    <row r="288" spans="1:17" ht="14.4" customHeight="1" x14ac:dyDescent="0.3">
      <c r="A288" s="631" t="s">
        <v>5473</v>
      </c>
      <c r="B288" s="632" t="s">
        <v>5427</v>
      </c>
      <c r="C288" s="632" t="s">
        <v>4261</v>
      </c>
      <c r="D288" s="632" t="s">
        <v>5486</v>
      </c>
      <c r="E288" s="632" t="s">
        <v>5487</v>
      </c>
      <c r="F288" s="635">
        <v>1</v>
      </c>
      <c r="G288" s="635">
        <v>343</v>
      </c>
      <c r="H288" s="635">
        <v>1</v>
      </c>
      <c r="I288" s="635">
        <v>343</v>
      </c>
      <c r="J288" s="635"/>
      <c r="K288" s="635"/>
      <c r="L288" s="635"/>
      <c r="M288" s="635"/>
      <c r="N288" s="635">
        <v>2</v>
      </c>
      <c r="O288" s="635">
        <v>688</v>
      </c>
      <c r="P288" s="656">
        <v>2.0058309037900877</v>
      </c>
      <c r="Q288" s="636">
        <v>344</v>
      </c>
    </row>
    <row r="289" spans="1:17" ht="14.4" customHeight="1" x14ac:dyDescent="0.3">
      <c r="A289" s="631" t="s">
        <v>5473</v>
      </c>
      <c r="B289" s="632" t="s">
        <v>5427</v>
      </c>
      <c r="C289" s="632" t="s">
        <v>4261</v>
      </c>
      <c r="D289" s="632" t="s">
        <v>5488</v>
      </c>
      <c r="E289" s="632" t="s">
        <v>5489</v>
      </c>
      <c r="F289" s="635"/>
      <c r="G289" s="635"/>
      <c r="H289" s="635"/>
      <c r="I289" s="635"/>
      <c r="J289" s="635"/>
      <c r="K289" s="635"/>
      <c r="L289" s="635"/>
      <c r="M289" s="635"/>
      <c r="N289" s="635">
        <v>1</v>
      </c>
      <c r="O289" s="635">
        <v>110</v>
      </c>
      <c r="P289" s="656"/>
      <c r="Q289" s="636">
        <v>110</v>
      </c>
    </row>
    <row r="290" spans="1:17" ht="14.4" customHeight="1" x14ac:dyDescent="0.3">
      <c r="A290" s="631" t="s">
        <v>5473</v>
      </c>
      <c r="B290" s="632" t="s">
        <v>5427</v>
      </c>
      <c r="C290" s="632" t="s">
        <v>4261</v>
      </c>
      <c r="D290" s="632" t="s">
        <v>5490</v>
      </c>
      <c r="E290" s="632" t="s">
        <v>5491</v>
      </c>
      <c r="F290" s="635"/>
      <c r="G290" s="635"/>
      <c r="H290" s="635"/>
      <c r="I290" s="635"/>
      <c r="J290" s="635"/>
      <c r="K290" s="635"/>
      <c r="L290" s="635"/>
      <c r="M290" s="635"/>
      <c r="N290" s="635">
        <v>2</v>
      </c>
      <c r="O290" s="635">
        <v>408</v>
      </c>
      <c r="P290" s="656"/>
      <c r="Q290" s="636">
        <v>204</v>
      </c>
    </row>
    <row r="291" spans="1:17" ht="14.4" customHeight="1" x14ac:dyDescent="0.3">
      <c r="A291" s="631" t="s">
        <v>5473</v>
      </c>
      <c r="B291" s="632" t="s">
        <v>5427</v>
      </c>
      <c r="C291" s="632" t="s">
        <v>4261</v>
      </c>
      <c r="D291" s="632" t="s">
        <v>5492</v>
      </c>
      <c r="E291" s="632" t="s">
        <v>5493</v>
      </c>
      <c r="F291" s="635">
        <v>1</v>
      </c>
      <c r="G291" s="635">
        <v>38</v>
      </c>
      <c r="H291" s="635">
        <v>1</v>
      </c>
      <c r="I291" s="635">
        <v>38</v>
      </c>
      <c r="J291" s="635"/>
      <c r="K291" s="635"/>
      <c r="L291" s="635"/>
      <c r="M291" s="635"/>
      <c r="N291" s="635">
        <v>1</v>
      </c>
      <c r="O291" s="635">
        <v>38</v>
      </c>
      <c r="P291" s="656">
        <v>1</v>
      </c>
      <c r="Q291" s="636">
        <v>38</v>
      </c>
    </row>
    <row r="292" spans="1:17" ht="14.4" customHeight="1" x14ac:dyDescent="0.3">
      <c r="A292" s="631" t="s">
        <v>5473</v>
      </c>
      <c r="B292" s="632" t="s">
        <v>5427</v>
      </c>
      <c r="C292" s="632" t="s">
        <v>4261</v>
      </c>
      <c r="D292" s="632" t="s">
        <v>5494</v>
      </c>
      <c r="E292" s="632" t="s">
        <v>5495</v>
      </c>
      <c r="F292" s="635"/>
      <c r="G292" s="635"/>
      <c r="H292" s="635"/>
      <c r="I292" s="635"/>
      <c r="J292" s="635"/>
      <c r="K292" s="635"/>
      <c r="L292" s="635"/>
      <c r="M292" s="635"/>
      <c r="N292" s="635">
        <v>1</v>
      </c>
      <c r="O292" s="635">
        <v>4993</v>
      </c>
      <c r="P292" s="656"/>
      <c r="Q292" s="636">
        <v>4993</v>
      </c>
    </row>
    <row r="293" spans="1:17" ht="14.4" customHeight="1" x14ac:dyDescent="0.3">
      <c r="A293" s="631" t="s">
        <v>5473</v>
      </c>
      <c r="B293" s="632" t="s">
        <v>5427</v>
      </c>
      <c r="C293" s="632" t="s">
        <v>4261</v>
      </c>
      <c r="D293" s="632" t="s">
        <v>5496</v>
      </c>
      <c r="E293" s="632" t="s">
        <v>5497</v>
      </c>
      <c r="F293" s="635"/>
      <c r="G293" s="635"/>
      <c r="H293" s="635"/>
      <c r="I293" s="635"/>
      <c r="J293" s="635"/>
      <c r="K293" s="635"/>
      <c r="L293" s="635"/>
      <c r="M293" s="635"/>
      <c r="N293" s="635">
        <v>1</v>
      </c>
      <c r="O293" s="635">
        <v>674</v>
      </c>
      <c r="P293" s="656"/>
      <c r="Q293" s="636">
        <v>674</v>
      </c>
    </row>
    <row r="294" spans="1:17" ht="14.4" customHeight="1" x14ac:dyDescent="0.3">
      <c r="A294" s="631" t="s">
        <v>5473</v>
      </c>
      <c r="B294" s="632" t="s">
        <v>5427</v>
      </c>
      <c r="C294" s="632" t="s">
        <v>4261</v>
      </c>
      <c r="D294" s="632" t="s">
        <v>5498</v>
      </c>
      <c r="E294" s="632" t="s">
        <v>5499</v>
      </c>
      <c r="F294" s="635"/>
      <c r="G294" s="635"/>
      <c r="H294" s="635"/>
      <c r="I294" s="635"/>
      <c r="J294" s="635"/>
      <c r="K294" s="635"/>
      <c r="L294" s="635"/>
      <c r="M294" s="635"/>
      <c r="N294" s="635">
        <v>1</v>
      </c>
      <c r="O294" s="635">
        <v>473</v>
      </c>
      <c r="P294" s="656"/>
      <c r="Q294" s="636">
        <v>473</v>
      </c>
    </row>
    <row r="295" spans="1:17" ht="14.4" customHeight="1" x14ac:dyDescent="0.3">
      <c r="A295" s="631" t="s">
        <v>5473</v>
      </c>
      <c r="B295" s="632" t="s">
        <v>5427</v>
      </c>
      <c r="C295" s="632" t="s">
        <v>4261</v>
      </c>
      <c r="D295" s="632" t="s">
        <v>5500</v>
      </c>
      <c r="E295" s="632" t="s">
        <v>5501</v>
      </c>
      <c r="F295" s="635">
        <v>2</v>
      </c>
      <c r="G295" s="635">
        <v>572</v>
      </c>
      <c r="H295" s="635">
        <v>1</v>
      </c>
      <c r="I295" s="635">
        <v>286</v>
      </c>
      <c r="J295" s="635"/>
      <c r="K295" s="635"/>
      <c r="L295" s="635"/>
      <c r="M295" s="635"/>
      <c r="N295" s="635"/>
      <c r="O295" s="635"/>
      <c r="P295" s="656"/>
      <c r="Q295" s="636"/>
    </row>
    <row r="296" spans="1:17" ht="14.4" customHeight="1" x14ac:dyDescent="0.3">
      <c r="A296" s="631" t="s">
        <v>5473</v>
      </c>
      <c r="B296" s="632" t="s">
        <v>5427</v>
      </c>
      <c r="C296" s="632" t="s">
        <v>4261</v>
      </c>
      <c r="D296" s="632" t="s">
        <v>5502</v>
      </c>
      <c r="E296" s="632" t="s">
        <v>5503</v>
      </c>
      <c r="F296" s="635">
        <v>1</v>
      </c>
      <c r="G296" s="635">
        <v>166</v>
      </c>
      <c r="H296" s="635">
        <v>1</v>
      </c>
      <c r="I296" s="635">
        <v>166</v>
      </c>
      <c r="J296" s="635"/>
      <c r="K296" s="635"/>
      <c r="L296" s="635"/>
      <c r="M296" s="635"/>
      <c r="N296" s="635">
        <v>1</v>
      </c>
      <c r="O296" s="635">
        <v>166</v>
      </c>
      <c r="P296" s="656">
        <v>1</v>
      </c>
      <c r="Q296" s="636">
        <v>166</v>
      </c>
    </row>
    <row r="297" spans="1:17" ht="14.4" customHeight="1" thickBot="1" x14ac:dyDescent="0.35">
      <c r="A297" s="637" t="s">
        <v>5504</v>
      </c>
      <c r="B297" s="638" t="s">
        <v>4985</v>
      </c>
      <c r="C297" s="638" t="s">
        <v>4261</v>
      </c>
      <c r="D297" s="638" t="s">
        <v>4990</v>
      </c>
      <c r="E297" s="638" t="s">
        <v>4991</v>
      </c>
      <c r="F297" s="641"/>
      <c r="G297" s="641"/>
      <c r="H297" s="641"/>
      <c r="I297" s="641"/>
      <c r="J297" s="641"/>
      <c r="K297" s="641"/>
      <c r="L297" s="641"/>
      <c r="M297" s="641"/>
      <c r="N297" s="641">
        <v>3</v>
      </c>
      <c r="O297" s="641">
        <v>28011</v>
      </c>
      <c r="P297" s="649"/>
      <c r="Q297" s="642">
        <v>9337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2" customWidth="1"/>
    <col min="6" max="6" width="6.109375" style="203" customWidth="1"/>
    <col min="7" max="9" width="8.33203125" style="204" customWidth="1"/>
    <col min="10" max="10" width="6.109375" style="203" customWidth="1"/>
    <col min="11" max="13" width="8.33203125" style="204" customWidth="1"/>
    <col min="14" max="14" width="8.33203125" style="202" customWidth="1"/>
    <col min="15" max="16384" width="8.88671875" style="192"/>
  </cols>
  <sheetData>
    <row r="1" spans="1:14" ht="18.600000000000001" customHeight="1" thickBot="1" x14ac:dyDescent="0.4">
      <c r="A1" s="577" t="s">
        <v>182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</row>
    <row r="2" spans="1:14" ht="14.4" customHeight="1" thickBot="1" x14ac:dyDescent="0.35">
      <c r="A2" s="386" t="s">
        <v>321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14" ht="14.4" customHeight="1" thickBot="1" x14ac:dyDescent="0.35">
      <c r="A3" s="194"/>
      <c r="B3" s="195" t="s">
        <v>160</v>
      </c>
      <c r="C3" s="196">
        <f>SUBTOTAL(9,C6:C1048576)</f>
        <v>5871</v>
      </c>
      <c r="D3" s="197">
        <f>SUBTOTAL(9,D6:D1048576)</f>
        <v>5199</v>
      </c>
      <c r="E3" s="197">
        <f>SUBTOTAL(9,E6:E1048576)</f>
        <v>5102</v>
      </c>
      <c r="F3" s="198">
        <f>IF(OR(E3=0,C3=0),"",E3/C3)</f>
        <v>0.86901720320218023</v>
      </c>
      <c r="G3" s="199">
        <f>SUBTOTAL(9,G6:G1048576)</f>
        <v>5807318</v>
      </c>
      <c r="H3" s="200">
        <f>SUBTOTAL(9,H6:H1048576)</f>
        <v>5115626</v>
      </c>
      <c r="I3" s="200">
        <f>SUBTOTAL(9,I6:I1048576)</f>
        <v>5031074</v>
      </c>
      <c r="J3" s="198">
        <f>IF(OR(I3=0,G3=0),"",I3/G3)</f>
        <v>0.86633347786361969</v>
      </c>
      <c r="K3" s="199">
        <f>SUBTOTAL(9,K6:K1048576)</f>
        <v>469680</v>
      </c>
      <c r="L3" s="200">
        <f>SUBTOTAL(9,L6:L1048576)</f>
        <v>415920</v>
      </c>
      <c r="M3" s="200">
        <f>SUBTOTAL(9,M6:M1048576)</f>
        <v>408160</v>
      </c>
      <c r="N3" s="201">
        <f>IF(OR(M3=0,E3=0),"",M3/E3)</f>
        <v>80</v>
      </c>
    </row>
    <row r="4" spans="1:14" ht="14.4" customHeight="1" x14ac:dyDescent="0.3">
      <c r="A4" s="579" t="s">
        <v>90</v>
      </c>
      <c r="B4" s="580" t="s">
        <v>11</v>
      </c>
      <c r="C4" s="581" t="s">
        <v>91</v>
      </c>
      <c r="D4" s="581"/>
      <c r="E4" s="581"/>
      <c r="F4" s="582"/>
      <c r="G4" s="583" t="s">
        <v>14</v>
      </c>
      <c r="H4" s="581"/>
      <c r="I4" s="581"/>
      <c r="J4" s="582"/>
      <c r="K4" s="583" t="s">
        <v>92</v>
      </c>
      <c r="L4" s="581"/>
      <c r="M4" s="581"/>
      <c r="N4" s="584"/>
    </row>
    <row r="5" spans="1:14" ht="14.4" customHeight="1" thickBot="1" x14ac:dyDescent="0.35">
      <c r="A5" s="849"/>
      <c r="B5" s="850"/>
      <c r="C5" s="853">
        <v>2012</v>
      </c>
      <c r="D5" s="853">
        <v>2013</v>
      </c>
      <c r="E5" s="853">
        <v>2014</v>
      </c>
      <c r="F5" s="854" t="s">
        <v>2</v>
      </c>
      <c r="G5" s="858">
        <v>2012</v>
      </c>
      <c r="H5" s="853">
        <v>2013</v>
      </c>
      <c r="I5" s="853">
        <v>2014</v>
      </c>
      <c r="J5" s="854" t="s">
        <v>2</v>
      </c>
      <c r="K5" s="858">
        <v>2012</v>
      </c>
      <c r="L5" s="853">
        <v>2013</v>
      </c>
      <c r="M5" s="853">
        <v>2014</v>
      </c>
      <c r="N5" s="861" t="s">
        <v>93</v>
      </c>
    </row>
    <row r="6" spans="1:14" ht="14.4" customHeight="1" thickBot="1" x14ac:dyDescent="0.35">
      <c r="A6" s="851" t="s">
        <v>4418</v>
      </c>
      <c r="B6" s="852" t="s">
        <v>5506</v>
      </c>
      <c r="C6" s="855">
        <v>5871</v>
      </c>
      <c r="D6" s="856">
        <v>5199</v>
      </c>
      <c r="E6" s="856">
        <v>5102</v>
      </c>
      <c r="F6" s="857">
        <v>0.86901720320218023</v>
      </c>
      <c r="G6" s="859">
        <v>5807318</v>
      </c>
      <c r="H6" s="860">
        <v>5115626</v>
      </c>
      <c r="I6" s="860">
        <v>5031074</v>
      </c>
      <c r="J6" s="857">
        <v>0.86633347786361969</v>
      </c>
      <c r="K6" s="859">
        <v>469680</v>
      </c>
      <c r="L6" s="860">
        <v>415920</v>
      </c>
      <c r="M6" s="860">
        <v>408160</v>
      </c>
      <c r="N6" s="862">
        <v>80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7" bestFit="1" customWidth="1"/>
    <col min="2" max="3" width="9.5546875" style="257" customWidth="1"/>
    <col min="4" max="4" width="2.21875" style="257" customWidth="1"/>
    <col min="5" max="8" width="9.5546875" style="257" customWidth="1"/>
    <col min="9" max="16384" width="8.88671875" style="257"/>
  </cols>
  <sheetData>
    <row r="1" spans="1:8" ht="18.600000000000001" customHeight="1" thickBot="1" x14ac:dyDescent="0.4">
      <c r="A1" s="458" t="s">
        <v>176</v>
      </c>
      <c r="B1" s="458"/>
      <c r="C1" s="458"/>
      <c r="D1" s="458"/>
      <c r="E1" s="458"/>
      <c r="F1" s="458"/>
      <c r="G1" s="459"/>
      <c r="H1" s="459"/>
    </row>
    <row r="2" spans="1:8" ht="14.4" customHeight="1" thickBot="1" x14ac:dyDescent="0.35">
      <c r="A2" s="386" t="s">
        <v>321</v>
      </c>
      <c r="B2" s="227"/>
      <c r="C2" s="227"/>
      <c r="D2" s="227"/>
      <c r="E2" s="227"/>
      <c r="F2" s="227"/>
    </row>
    <row r="3" spans="1:8" ht="14.4" customHeight="1" x14ac:dyDescent="0.3">
      <c r="A3" s="460"/>
      <c r="B3" s="223">
        <v>2012</v>
      </c>
      <c r="C3" s="44">
        <v>2013</v>
      </c>
      <c r="D3" s="11"/>
      <c r="E3" s="464">
        <v>2014</v>
      </c>
      <c r="F3" s="465"/>
      <c r="G3" s="465"/>
      <c r="H3" s="466"/>
    </row>
    <row r="4" spans="1:8" ht="14.4" customHeight="1" thickBot="1" x14ac:dyDescent="0.35">
      <c r="A4" s="461"/>
      <c r="B4" s="462" t="s">
        <v>94</v>
      </c>
      <c r="C4" s="463"/>
      <c r="D4" s="11"/>
      <c r="E4" s="244" t="s">
        <v>94</v>
      </c>
      <c r="F4" s="225" t="s">
        <v>95</v>
      </c>
      <c r="G4" s="225" t="s">
        <v>69</v>
      </c>
      <c r="H4" s="226" t="s">
        <v>96</v>
      </c>
    </row>
    <row r="5" spans="1:8" ht="14.4" customHeight="1" x14ac:dyDescent="0.3">
      <c r="A5" s="228" t="str">
        <f>HYPERLINK("#'Léky Žádanky'!A1","Léky (Kč)")</f>
        <v>Léky (Kč)</v>
      </c>
      <c r="B5" s="31">
        <v>1206.92479</v>
      </c>
      <c r="C5" s="33">
        <v>1231.2556400000001</v>
      </c>
      <c r="D5" s="12"/>
      <c r="E5" s="233">
        <v>1006.7550300000012</v>
      </c>
      <c r="F5" s="32">
        <v>1031.3197545827959</v>
      </c>
      <c r="G5" s="232">
        <f>E5-F5</f>
        <v>-24.564724582794724</v>
      </c>
      <c r="H5" s="238">
        <f>IF(F5&lt;0.00000001,"",E5/F5)</f>
        <v>0.97618127212861161</v>
      </c>
    </row>
    <row r="6" spans="1:8" ht="14.4" customHeight="1" x14ac:dyDescent="0.3">
      <c r="A6" s="228" t="str">
        <f>HYPERLINK("#'Materiál Žádanky'!A1","Materiál - SZM (Kč)")</f>
        <v>Materiál - SZM (Kč)</v>
      </c>
      <c r="B6" s="14">
        <v>284.95453999999995</v>
      </c>
      <c r="C6" s="35">
        <v>263.55447999999899</v>
      </c>
      <c r="D6" s="12"/>
      <c r="E6" s="234">
        <v>257.76899000000003</v>
      </c>
      <c r="F6" s="34">
        <v>290.27225690771121</v>
      </c>
      <c r="G6" s="235">
        <f>E6-F6</f>
        <v>-32.503266907711179</v>
      </c>
      <c r="H6" s="239">
        <f>IF(F6&lt;0.00000001,"",E6/F6)</f>
        <v>0.88802489340879298</v>
      </c>
    </row>
    <row r="7" spans="1:8" ht="14.4" customHeight="1" x14ac:dyDescent="0.3">
      <c r="A7" s="228" t="str">
        <f>HYPERLINK("#'Osobní náklady'!A1","Osobní náklady (Kč) *")</f>
        <v>Osobní náklady (Kč) *</v>
      </c>
      <c r="B7" s="14">
        <v>9153.5584199999994</v>
      </c>
      <c r="C7" s="35">
        <v>8394.2302999999993</v>
      </c>
      <c r="D7" s="12"/>
      <c r="E7" s="234">
        <v>8836.2017900000101</v>
      </c>
      <c r="F7" s="34">
        <v>9069.6281765214844</v>
      </c>
      <c r="G7" s="235">
        <f>E7-F7</f>
        <v>-233.42638652147434</v>
      </c>
      <c r="H7" s="239">
        <f>IF(F7&lt;0.00000001,"",E7/F7)</f>
        <v>0.97426284937173668</v>
      </c>
    </row>
    <row r="8" spans="1:8" ht="14.4" customHeight="1" thickBot="1" x14ac:dyDescent="0.35">
      <c r="A8" s="1" t="s">
        <v>97</v>
      </c>
      <c r="B8" s="15">
        <v>2236.2698300000011</v>
      </c>
      <c r="C8" s="37">
        <v>1932.8572600000016</v>
      </c>
      <c r="D8" s="12"/>
      <c r="E8" s="236">
        <v>1932.4238300000029</v>
      </c>
      <c r="F8" s="36">
        <v>1904.183855368263</v>
      </c>
      <c r="G8" s="237">
        <f>E8-F8</f>
        <v>28.239974631739869</v>
      </c>
      <c r="H8" s="240">
        <f>IF(F8&lt;0.00000001,"",E8/F8)</f>
        <v>1.0148304873776373</v>
      </c>
    </row>
    <row r="9" spans="1:8" ht="14.4" customHeight="1" thickBot="1" x14ac:dyDescent="0.35">
      <c r="A9" s="2" t="s">
        <v>98</v>
      </c>
      <c r="B9" s="3">
        <v>12881.70758</v>
      </c>
      <c r="C9" s="39">
        <v>11821.897679999998</v>
      </c>
      <c r="D9" s="12"/>
      <c r="E9" s="3">
        <v>12033.149640000014</v>
      </c>
      <c r="F9" s="38">
        <v>12295.404043380255</v>
      </c>
      <c r="G9" s="38">
        <f>E9-F9</f>
        <v>-262.25440338024055</v>
      </c>
      <c r="H9" s="241">
        <f>IF(F9&lt;0.00000001,"",E9/F9)</f>
        <v>0.97867053392837167</v>
      </c>
    </row>
    <row r="10" spans="1:8" ht="14.4" customHeight="1" thickBot="1" x14ac:dyDescent="0.35">
      <c r="A10" s="16"/>
      <c r="B10" s="16"/>
      <c r="C10" s="224"/>
      <c r="D10" s="12"/>
      <c r="E10" s="16"/>
      <c r="F10" s="17"/>
    </row>
    <row r="11" spans="1:8" ht="14.4" customHeight="1" x14ac:dyDescent="0.3">
      <c r="A11" s="260" t="str">
        <f>HYPERLINK("#'ZV Vykáz.-A'!A1","Ambulance *")</f>
        <v>Ambulance *</v>
      </c>
      <c r="B11" s="13">
        <f>IF(ISERROR(VLOOKUP("Celkem:",'ZV Vykáz.-A'!A:F,2,0)),0,VLOOKUP("Celkem:",'ZV Vykáz.-A'!A:F,2,0)/1000)</f>
        <v>90.652000000000001</v>
      </c>
      <c r="C11" s="33">
        <f>IF(ISERROR(VLOOKUP("Celkem:",'ZV Vykáz.-A'!A:F,4,0)),0,VLOOKUP("Celkem:",'ZV Vykáz.-A'!A:F,4,0)/1000)</f>
        <v>80.268000000000001</v>
      </c>
      <c r="D11" s="12"/>
      <c r="E11" s="233">
        <f>IF(ISERROR(VLOOKUP("Celkem:",'ZV Vykáz.-A'!A:F,6,0)),0,VLOOKUP("Celkem:",'ZV Vykáz.-A'!A:F,6,0)/1000)</f>
        <v>99.363</v>
      </c>
      <c r="F11" s="32">
        <f>B11</f>
        <v>90.652000000000001</v>
      </c>
      <c r="G11" s="232">
        <f>E11-F11</f>
        <v>8.7109999999999985</v>
      </c>
      <c r="H11" s="238">
        <f>IF(F11&lt;0.00000001,"",E11/F11)</f>
        <v>1.0960927502978424</v>
      </c>
    </row>
    <row r="12" spans="1:8" ht="14.4" customHeight="1" thickBot="1" x14ac:dyDescent="0.35">
      <c r="A12" s="261" t="str">
        <f>HYPERLINK("#CaseMix!A1","Hospitalizace *")</f>
        <v>Hospitalizace *</v>
      </c>
      <c r="B12" s="15">
        <f>IF(ISERROR(VLOOKUP("Celkem",CaseMix!A:D,2,0)),0,VLOOKUP("Celkem",CaseMix!A:D,2,0)*30)</f>
        <v>17403.390000000007</v>
      </c>
      <c r="C12" s="37">
        <f>IF(ISERROR(VLOOKUP("Celkem",CaseMix!A:D,3,0)),0,VLOOKUP("Celkem",CaseMix!A:D,3,0)*30)</f>
        <v>13682.039999999999</v>
      </c>
      <c r="D12" s="12"/>
      <c r="E12" s="236">
        <f>IF(ISERROR(VLOOKUP("Celkem",CaseMix!A:D,4,0)),0,VLOOKUP("Celkem",CaseMix!A:D,4,0)*30)</f>
        <v>15589.079999999998</v>
      </c>
      <c r="F12" s="36">
        <f>B12</f>
        <v>17403.390000000007</v>
      </c>
      <c r="G12" s="237">
        <f>E12-F12</f>
        <v>-1814.3100000000086</v>
      </c>
      <c r="H12" s="240">
        <f>IF(F12&lt;0.00000001,"",E12/F12)</f>
        <v>0.89574962119449097</v>
      </c>
    </row>
    <row r="13" spans="1:8" ht="14.4" customHeight="1" thickBot="1" x14ac:dyDescent="0.35">
      <c r="A13" s="4" t="s">
        <v>101</v>
      </c>
      <c r="B13" s="9">
        <f>SUM(B11:B12)</f>
        <v>17494.042000000005</v>
      </c>
      <c r="C13" s="41">
        <f>SUM(C11:C12)</f>
        <v>13762.307999999999</v>
      </c>
      <c r="D13" s="12"/>
      <c r="E13" s="9">
        <f>SUM(E11:E12)</f>
        <v>15688.442999999997</v>
      </c>
      <c r="F13" s="40">
        <f>SUM(F11:F12)</f>
        <v>17494.042000000005</v>
      </c>
      <c r="G13" s="40">
        <f>E13-F13</f>
        <v>-1805.5990000000074</v>
      </c>
      <c r="H13" s="242">
        <f>IF(F13&lt;0.00000001,"",E13/F13)</f>
        <v>0.89678777494646422</v>
      </c>
    </row>
    <row r="14" spans="1:8" ht="14.4" customHeight="1" thickBot="1" x14ac:dyDescent="0.35">
      <c r="A14" s="16"/>
      <c r="B14" s="16"/>
      <c r="C14" s="224"/>
      <c r="D14" s="12"/>
      <c r="E14" s="16"/>
      <c r="F14" s="17"/>
    </row>
    <row r="15" spans="1:8" ht="14.4" customHeight="1" thickBot="1" x14ac:dyDescent="0.35">
      <c r="A15" s="262" t="str">
        <f>HYPERLINK("#'HI Graf'!A1","Hospodářský index (Výnosy / Náklady) *")</f>
        <v>Hospodářský index (Výnosy / Náklady) *</v>
      </c>
      <c r="B15" s="10">
        <f>IF(B9=0,"",B13/B9)</f>
        <v>1.358053029177674</v>
      </c>
      <c r="C15" s="43">
        <f>IF(C9=0,"",C13/C9)</f>
        <v>1.1641369577477176</v>
      </c>
      <c r="D15" s="12"/>
      <c r="E15" s="10">
        <f>IF(E9=0,"",E13/E9)</f>
        <v>1.3037686282774408</v>
      </c>
      <c r="F15" s="42">
        <f>IF(F9=0,"",F13/F9)</f>
        <v>1.4228114780350511</v>
      </c>
      <c r="G15" s="42">
        <f>IF(ISERROR(F15-E15),"",E15-F15)</f>
        <v>-0.11904284975761037</v>
      </c>
      <c r="H15" s="243">
        <f>IF(ISERROR(F15-E15),"",IF(F15&lt;0.00000001,"",E15/F15))</f>
        <v>0.91633266135720781</v>
      </c>
    </row>
    <row r="17" spans="1:8" ht="14.4" customHeight="1" x14ac:dyDescent="0.3">
      <c r="A17" s="229" t="s">
        <v>203</v>
      </c>
    </row>
    <row r="18" spans="1:8" ht="14.4" customHeight="1" x14ac:dyDescent="0.3">
      <c r="A18" s="439" t="s">
        <v>271</v>
      </c>
      <c r="B18" s="440"/>
      <c r="C18" s="440"/>
      <c r="D18" s="440"/>
      <c r="E18" s="440"/>
      <c r="F18" s="440"/>
      <c r="G18" s="440"/>
      <c r="H18" s="440"/>
    </row>
    <row r="19" spans="1:8" x14ac:dyDescent="0.3">
      <c r="A19" s="438" t="s">
        <v>270</v>
      </c>
      <c r="B19" s="440"/>
      <c r="C19" s="440"/>
      <c r="D19" s="440"/>
      <c r="E19" s="440"/>
      <c r="F19" s="440"/>
      <c r="G19" s="440"/>
      <c r="H19" s="440"/>
    </row>
    <row r="20" spans="1:8" ht="14.4" customHeight="1" x14ac:dyDescent="0.3">
      <c r="A20" s="230" t="s">
        <v>204</v>
      </c>
    </row>
    <row r="21" spans="1:8" ht="14.4" customHeight="1" x14ac:dyDescent="0.3">
      <c r="A21" s="230" t="s">
        <v>205</v>
      </c>
    </row>
    <row r="22" spans="1:8" ht="14.4" customHeight="1" x14ac:dyDescent="0.3">
      <c r="A22" s="231" t="s">
        <v>206</v>
      </c>
    </row>
    <row r="23" spans="1:8" ht="14.4" customHeight="1" x14ac:dyDescent="0.3">
      <c r="A23" s="231" t="s">
        <v>207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3" priority="4" operator="greaterThan">
      <formula>0</formula>
    </cfRule>
  </conditionalFormatting>
  <conditionalFormatting sqref="G11:G13 G15">
    <cfRule type="cellIs" dxfId="72" priority="3" operator="lessThan">
      <formula>0</formula>
    </cfRule>
  </conditionalFormatting>
  <conditionalFormatting sqref="H5:H9">
    <cfRule type="cellIs" dxfId="71" priority="2" operator="greaterThan">
      <formula>1</formula>
    </cfRule>
  </conditionalFormatting>
  <conditionalFormatting sqref="H11:H13 H15">
    <cfRule type="cellIs" dxfId="7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7"/>
    <col min="2" max="13" width="8.88671875" style="257" customWidth="1"/>
    <col min="14" max="16384" width="8.88671875" style="257"/>
  </cols>
  <sheetData>
    <row r="1" spans="1:13" ht="18.600000000000001" customHeight="1" thickBot="1" x14ac:dyDescent="0.4">
      <c r="A1" s="458" t="s">
        <v>129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1:13" ht="14.4" customHeight="1" x14ac:dyDescent="0.3">
      <c r="A2" s="386" t="s">
        <v>321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</row>
    <row r="3" spans="1:13" ht="14.4" customHeight="1" x14ac:dyDescent="0.3">
      <c r="A3" s="331"/>
      <c r="B3" s="332" t="s">
        <v>103</v>
      </c>
      <c r="C3" s="333" t="s">
        <v>104</v>
      </c>
      <c r="D3" s="333" t="s">
        <v>105</v>
      </c>
      <c r="E3" s="332" t="s">
        <v>106</v>
      </c>
      <c r="F3" s="333" t="s">
        <v>107</v>
      </c>
      <c r="G3" s="333" t="s">
        <v>108</v>
      </c>
      <c r="H3" s="333" t="s">
        <v>109</v>
      </c>
      <c r="I3" s="333" t="s">
        <v>110</v>
      </c>
      <c r="J3" s="333" t="s">
        <v>111</v>
      </c>
      <c r="K3" s="333" t="s">
        <v>112</v>
      </c>
      <c r="L3" s="333" t="s">
        <v>113</v>
      </c>
      <c r="M3" s="333" t="s">
        <v>114</v>
      </c>
    </row>
    <row r="4" spans="1:13" ht="14.4" customHeight="1" x14ac:dyDescent="0.3">
      <c r="A4" s="331" t="s">
        <v>102</v>
      </c>
      <c r="B4" s="334">
        <f>(B10+B8)/B6</f>
        <v>1.0976906728369855</v>
      </c>
      <c r="C4" s="334">
        <f t="shared" ref="C4:M4" si="0">(C10+C8)/C6</f>
        <v>1.4205617641249577</v>
      </c>
      <c r="D4" s="334">
        <f t="shared" si="0"/>
        <v>1.3657674443011125</v>
      </c>
      <c r="E4" s="334">
        <f t="shared" si="0"/>
        <v>1.3855748211619652</v>
      </c>
      <c r="F4" s="334">
        <f t="shared" si="0"/>
        <v>1.303768628277441</v>
      </c>
      <c r="G4" s="334">
        <f t="shared" si="0"/>
        <v>8.2574390722859742E-3</v>
      </c>
      <c r="H4" s="334">
        <f t="shared" si="0"/>
        <v>8.2574390722859742E-3</v>
      </c>
      <c r="I4" s="334">
        <f t="shared" si="0"/>
        <v>8.2574390722859742E-3</v>
      </c>
      <c r="J4" s="334">
        <f t="shared" si="0"/>
        <v>8.2574390722859742E-3</v>
      </c>
      <c r="K4" s="334">
        <f t="shared" si="0"/>
        <v>8.2574390722859742E-3</v>
      </c>
      <c r="L4" s="334">
        <f t="shared" si="0"/>
        <v>8.2574390722859742E-3</v>
      </c>
      <c r="M4" s="334">
        <f t="shared" si="0"/>
        <v>8.2574390722859742E-3</v>
      </c>
    </row>
    <row r="5" spans="1:13" ht="14.4" customHeight="1" x14ac:dyDescent="0.3">
      <c r="A5" s="335" t="s">
        <v>53</v>
      </c>
      <c r="B5" s="334">
        <f>IF(ISERROR(VLOOKUP($A5,'Man Tab'!$A:$Q,COLUMN()+2,0)),0,VLOOKUP($A5,'Man Tab'!$A:$Q,COLUMN()+2,0))</f>
        <v>2467.1813900000102</v>
      </c>
      <c r="C5" s="334">
        <f>IF(ISERROR(VLOOKUP($A5,'Man Tab'!$A:$Q,COLUMN()+2,0)),0,VLOOKUP($A5,'Man Tab'!$A:$Q,COLUMN()+2,0))</f>
        <v>2273.1045800000002</v>
      </c>
      <c r="D5" s="334">
        <f>IF(ISERROR(VLOOKUP($A5,'Man Tab'!$A:$Q,COLUMN()+2,0)),0,VLOOKUP($A5,'Man Tab'!$A:$Q,COLUMN()+2,0))</f>
        <v>2484.6314499999999</v>
      </c>
      <c r="E5" s="334">
        <f>IF(ISERROR(VLOOKUP($A5,'Man Tab'!$A:$Q,COLUMN()+2,0)),0,VLOOKUP($A5,'Man Tab'!$A:$Q,COLUMN()+2,0))</f>
        <v>2320.9337300000002</v>
      </c>
      <c r="F5" s="334">
        <f>IF(ISERROR(VLOOKUP($A5,'Man Tab'!$A:$Q,COLUMN()+2,0)),0,VLOOKUP($A5,'Man Tab'!$A:$Q,COLUMN()+2,0))</f>
        <v>2487.2984900000001</v>
      </c>
      <c r="G5" s="334">
        <f>IF(ISERROR(VLOOKUP($A5,'Man Tab'!$A:$Q,COLUMN()+2,0)),0,VLOOKUP($A5,'Man Tab'!$A:$Q,COLUMN()+2,0))</f>
        <v>4.9406564584124654E-324</v>
      </c>
      <c r="H5" s="334">
        <f>IF(ISERROR(VLOOKUP($A5,'Man Tab'!$A:$Q,COLUMN()+2,0)),0,VLOOKUP($A5,'Man Tab'!$A:$Q,COLUMN()+2,0))</f>
        <v>4.9406564584124654E-324</v>
      </c>
      <c r="I5" s="334">
        <f>IF(ISERROR(VLOOKUP($A5,'Man Tab'!$A:$Q,COLUMN()+2,0)),0,VLOOKUP($A5,'Man Tab'!$A:$Q,COLUMN()+2,0))</f>
        <v>4.9406564584124654E-324</v>
      </c>
      <c r="J5" s="334">
        <f>IF(ISERROR(VLOOKUP($A5,'Man Tab'!$A:$Q,COLUMN()+2,0)),0,VLOOKUP($A5,'Man Tab'!$A:$Q,COLUMN()+2,0))</f>
        <v>4.9406564584124654E-324</v>
      </c>
      <c r="K5" s="334">
        <f>IF(ISERROR(VLOOKUP($A5,'Man Tab'!$A:$Q,COLUMN()+2,0)),0,VLOOKUP($A5,'Man Tab'!$A:$Q,COLUMN()+2,0))</f>
        <v>4.9406564584124654E-324</v>
      </c>
      <c r="L5" s="334">
        <f>IF(ISERROR(VLOOKUP($A5,'Man Tab'!$A:$Q,COLUMN()+2,0)),0,VLOOKUP($A5,'Man Tab'!$A:$Q,COLUMN()+2,0))</f>
        <v>4.9406564584124654E-324</v>
      </c>
      <c r="M5" s="334">
        <f>IF(ISERROR(VLOOKUP($A5,'Man Tab'!$A:$Q,COLUMN()+2,0)),0,VLOOKUP($A5,'Man Tab'!$A:$Q,COLUMN()+2,0))</f>
        <v>4.9406564584124654E-324</v>
      </c>
    </row>
    <row r="6" spans="1:13" ht="14.4" customHeight="1" x14ac:dyDescent="0.3">
      <c r="A6" s="335" t="s">
        <v>98</v>
      </c>
      <c r="B6" s="336">
        <f>B5</f>
        <v>2467.1813900000102</v>
      </c>
      <c r="C6" s="336">
        <f t="shared" ref="C6:M6" si="1">C5+B6</f>
        <v>4740.2859700000099</v>
      </c>
      <c r="D6" s="336">
        <f t="shared" si="1"/>
        <v>7224.9174200000098</v>
      </c>
      <c r="E6" s="336">
        <f t="shared" si="1"/>
        <v>9545.8511500000095</v>
      </c>
      <c r="F6" s="336">
        <f t="shared" si="1"/>
        <v>12033.149640000011</v>
      </c>
      <c r="G6" s="336">
        <f t="shared" si="1"/>
        <v>12033.149640000011</v>
      </c>
      <c r="H6" s="336">
        <f t="shared" si="1"/>
        <v>12033.149640000011</v>
      </c>
      <c r="I6" s="336">
        <f t="shared" si="1"/>
        <v>12033.149640000011</v>
      </c>
      <c r="J6" s="336">
        <f t="shared" si="1"/>
        <v>12033.149640000011</v>
      </c>
      <c r="K6" s="336">
        <f t="shared" si="1"/>
        <v>12033.149640000011</v>
      </c>
      <c r="L6" s="336">
        <f t="shared" si="1"/>
        <v>12033.149640000011</v>
      </c>
      <c r="M6" s="336">
        <f t="shared" si="1"/>
        <v>12033.149640000011</v>
      </c>
    </row>
    <row r="7" spans="1:13" ht="14.4" customHeight="1" x14ac:dyDescent="0.3">
      <c r="A7" s="335" t="s">
        <v>127</v>
      </c>
      <c r="B7" s="335">
        <v>89.34</v>
      </c>
      <c r="C7" s="335">
        <v>223.05500000000001</v>
      </c>
      <c r="D7" s="335">
        <v>326.56700000000001</v>
      </c>
      <c r="E7" s="335">
        <v>437.96300000000002</v>
      </c>
      <c r="F7" s="335">
        <v>519.63599999999997</v>
      </c>
      <c r="G7" s="335"/>
      <c r="H7" s="335"/>
      <c r="I7" s="335"/>
      <c r="J7" s="335"/>
      <c r="K7" s="335"/>
      <c r="L7" s="335"/>
      <c r="M7" s="335"/>
    </row>
    <row r="8" spans="1:13" ht="14.4" customHeight="1" x14ac:dyDescent="0.3">
      <c r="A8" s="335" t="s">
        <v>99</v>
      </c>
      <c r="B8" s="336">
        <f>B7*30</f>
        <v>2680.2000000000003</v>
      </c>
      <c r="C8" s="336">
        <f t="shared" ref="C8:M8" si="2">C7*30</f>
        <v>6691.6500000000005</v>
      </c>
      <c r="D8" s="336">
        <f t="shared" si="2"/>
        <v>9797.01</v>
      </c>
      <c r="E8" s="336">
        <f t="shared" si="2"/>
        <v>13138.890000000001</v>
      </c>
      <c r="F8" s="336">
        <f t="shared" si="2"/>
        <v>15589.079999999998</v>
      </c>
      <c r="G8" s="336">
        <f t="shared" si="2"/>
        <v>0</v>
      </c>
      <c r="H8" s="336">
        <f t="shared" si="2"/>
        <v>0</v>
      </c>
      <c r="I8" s="336">
        <f t="shared" si="2"/>
        <v>0</v>
      </c>
      <c r="J8" s="336">
        <f t="shared" si="2"/>
        <v>0</v>
      </c>
      <c r="K8" s="336">
        <f t="shared" si="2"/>
        <v>0</v>
      </c>
      <c r="L8" s="336">
        <f t="shared" si="2"/>
        <v>0</v>
      </c>
      <c r="M8" s="336">
        <f t="shared" si="2"/>
        <v>0</v>
      </c>
    </row>
    <row r="9" spans="1:13" ht="14.4" customHeight="1" x14ac:dyDescent="0.3">
      <c r="A9" s="335" t="s">
        <v>128</v>
      </c>
      <c r="B9" s="335">
        <v>28002</v>
      </c>
      <c r="C9" s="335">
        <v>14217</v>
      </c>
      <c r="D9" s="335">
        <v>28328</v>
      </c>
      <c r="E9" s="335">
        <v>17054</v>
      </c>
      <c r="F9" s="335">
        <v>11762</v>
      </c>
      <c r="G9" s="335">
        <v>0</v>
      </c>
      <c r="H9" s="335">
        <v>0</v>
      </c>
      <c r="I9" s="335">
        <v>0</v>
      </c>
      <c r="J9" s="335">
        <v>0</v>
      </c>
      <c r="K9" s="335">
        <v>0</v>
      </c>
      <c r="L9" s="335">
        <v>0</v>
      </c>
      <c r="M9" s="335">
        <v>0</v>
      </c>
    </row>
    <row r="10" spans="1:13" ht="14.4" customHeight="1" x14ac:dyDescent="0.3">
      <c r="A10" s="335" t="s">
        <v>100</v>
      </c>
      <c r="B10" s="336">
        <f>B9/1000</f>
        <v>28.001999999999999</v>
      </c>
      <c r="C10" s="336">
        <f t="shared" ref="C10:M10" si="3">C9/1000+B10</f>
        <v>42.219000000000001</v>
      </c>
      <c r="D10" s="336">
        <f t="shared" si="3"/>
        <v>70.546999999999997</v>
      </c>
      <c r="E10" s="336">
        <f t="shared" si="3"/>
        <v>87.600999999999999</v>
      </c>
      <c r="F10" s="336">
        <f t="shared" si="3"/>
        <v>99.363</v>
      </c>
      <c r="G10" s="336">
        <f t="shared" si="3"/>
        <v>99.363</v>
      </c>
      <c r="H10" s="336">
        <f t="shared" si="3"/>
        <v>99.363</v>
      </c>
      <c r="I10" s="336">
        <f t="shared" si="3"/>
        <v>99.363</v>
      </c>
      <c r="J10" s="336">
        <f t="shared" si="3"/>
        <v>99.363</v>
      </c>
      <c r="K10" s="336">
        <f t="shared" si="3"/>
        <v>99.363</v>
      </c>
      <c r="L10" s="336">
        <f t="shared" si="3"/>
        <v>99.363</v>
      </c>
      <c r="M10" s="336">
        <f t="shared" si="3"/>
        <v>99.363</v>
      </c>
    </row>
    <row r="11" spans="1:13" ht="14.4" customHeight="1" x14ac:dyDescent="0.3">
      <c r="A11" s="331"/>
      <c r="B11" s="331" t="s">
        <v>116</v>
      </c>
      <c r="C11" s="331">
        <f ca="1">IF(MONTH(TODAY())=1,12,MONTH(TODAY())-1)</f>
        <v>5</v>
      </c>
      <c r="D11" s="331"/>
      <c r="E11" s="331"/>
      <c r="F11" s="331"/>
      <c r="G11" s="331"/>
      <c r="H11" s="331"/>
      <c r="I11" s="331"/>
      <c r="J11" s="331"/>
      <c r="K11" s="331"/>
      <c r="L11" s="331"/>
      <c r="M11" s="331"/>
    </row>
    <row r="12" spans="1:13" ht="14.4" customHeight="1" x14ac:dyDescent="0.3">
      <c r="A12" s="331">
        <v>0</v>
      </c>
      <c r="B12" s="334">
        <f>IF(ISERROR(HI!F15),#REF!,HI!F15)</f>
        <v>1.4228114780350511</v>
      </c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</row>
    <row r="13" spans="1:13" ht="14.4" customHeight="1" x14ac:dyDescent="0.3">
      <c r="A13" s="331">
        <v>1</v>
      </c>
      <c r="B13" s="334">
        <f>IF(ISERROR(HI!F15),#REF!,HI!F15)</f>
        <v>1.4228114780350511</v>
      </c>
      <c r="C13" s="331"/>
      <c r="D13" s="331"/>
      <c r="E13" s="331"/>
      <c r="F13" s="331"/>
      <c r="G13" s="331"/>
      <c r="H13" s="331"/>
      <c r="I13" s="331"/>
      <c r="J13" s="331"/>
      <c r="K13" s="331"/>
      <c r="L13" s="331"/>
      <c r="M13" s="33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7" bestFit="1" customWidth="1"/>
    <col min="2" max="2" width="12.77734375" style="257" bestFit="1" customWidth="1"/>
    <col min="3" max="3" width="13.6640625" style="257" bestFit="1" customWidth="1"/>
    <col min="4" max="15" width="7.77734375" style="257" bestFit="1" customWidth="1"/>
    <col min="16" max="16" width="8.88671875" style="257" customWidth="1"/>
    <col min="17" max="17" width="6.6640625" style="257" bestFit="1" customWidth="1"/>
    <col min="18" max="16384" width="8.88671875" style="257"/>
  </cols>
  <sheetData>
    <row r="1" spans="1:17" s="337" customFormat="1" ht="18.600000000000001" customHeight="1" thickBot="1" x14ac:dyDescent="0.4">
      <c r="A1" s="467" t="s">
        <v>323</v>
      </c>
      <c r="B1" s="467"/>
      <c r="C1" s="467"/>
      <c r="D1" s="467"/>
      <c r="E1" s="467"/>
      <c r="F1" s="467"/>
      <c r="G1" s="467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s="337" customFormat="1" ht="14.4" customHeight="1" thickBot="1" x14ac:dyDescent="0.3">
      <c r="A2" s="386" t="s">
        <v>321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</row>
    <row r="3" spans="1:17" ht="14.4" customHeight="1" x14ac:dyDescent="0.3">
      <c r="A3" s="101"/>
      <c r="B3" s="468" t="s">
        <v>29</v>
      </c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266"/>
      <c r="Q3" s="268"/>
    </row>
    <row r="4" spans="1:17" ht="14.4" customHeight="1" x14ac:dyDescent="0.3">
      <c r="A4" s="102"/>
      <c r="B4" s="24">
        <v>2014</v>
      </c>
      <c r="C4" s="267" t="s">
        <v>30</v>
      </c>
      <c r="D4" s="245" t="s">
        <v>210</v>
      </c>
      <c r="E4" s="245" t="s">
        <v>211</v>
      </c>
      <c r="F4" s="245" t="s">
        <v>212</v>
      </c>
      <c r="G4" s="245" t="s">
        <v>213</v>
      </c>
      <c r="H4" s="245" t="s">
        <v>214</v>
      </c>
      <c r="I4" s="245" t="s">
        <v>215</v>
      </c>
      <c r="J4" s="245" t="s">
        <v>216</v>
      </c>
      <c r="K4" s="245" t="s">
        <v>217</v>
      </c>
      <c r="L4" s="245" t="s">
        <v>218</v>
      </c>
      <c r="M4" s="245" t="s">
        <v>219</v>
      </c>
      <c r="N4" s="245" t="s">
        <v>220</v>
      </c>
      <c r="O4" s="245" t="s">
        <v>221</v>
      </c>
      <c r="P4" s="470" t="s">
        <v>3</v>
      </c>
      <c r="Q4" s="47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4.9406564584124654E-324</v>
      </c>
      <c r="C6" s="53">
        <v>0</v>
      </c>
      <c r="D6" s="53">
        <v>4.9406564584124654E-324</v>
      </c>
      <c r="E6" s="53">
        <v>4.9406564584124654E-324</v>
      </c>
      <c r="F6" s="53">
        <v>4.9406564584124654E-324</v>
      </c>
      <c r="G6" s="53">
        <v>4.9406564584124654E-324</v>
      </c>
      <c r="H6" s="53">
        <v>4.9406564584124654E-324</v>
      </c>
      <c r="I6" s="53">
        <v>4.9406564584124654E-324</v>
      </c>
      <c r="J6" s="53">
        <v>4.9406564584124654E-324</v>
      </c>
      <c r="K6" s="53">
        <v>4.9406564584124654E-324</v>
      </c>
      <c r="L6" s="53">
        <v>4.9406564584124654E-324</v>
      </c>
      <c r="M6" s="53">
        <v>4.9406564584124654E-324</v>
      </c>
      <c r="N6" s="53">
        <v>4.9406564584124654E-324</v>
      </c>
      <c r="O6" s="53">
        <v>4.9406564584124654E-324</v>
      </c>
      <c r="P6" s="54">
        <v>2.4703282292062327E-323</v>
      </c>
      <c r="Q6" s="188" t="s">
        <v>322</v>
      </c>
    </row>
    <row r="7" spans="1:17" ht="14.4" customHeight="1" x14ac:dyDescent="0.3">
      <c r="A7" s="19" t="s">
        <v>35</v>
      </c>
      <c r="B7" s="55">
        <v>2475.1674109987098</v>
      </c>
      <c r="C7" s="56">
        <v>206.263950916559</v>
      </c>
      <c r="D7" s="56">
        <v>211.26257000000101</v>
      </c>
      <c r="E7" s="56">
        <v>159.73812000000001</v>
      </c>
      <c r="F7" s="56">
        <v>230.00609</v>
      </c>
      <c r="G7" s="56">
        <v>190.60024000000001</v>
      </c>
      <c r="H7" s="56">
        <v>215.14801</v>
      </c>
      <c r="I7" s="56">
        <v>4.9406564584124654E-324</v>
      </c>
      <c r="J7" s="56">
        <v>4.9406564584124654E-324</v>
      </c>
      <c r="K7" s="56">
        <v>4.9406564584124654E-324</v>
      </c>
      <c r="L7" s="56">
        <v>4.9406564584124654E-324</v>
      </c>
      <c r="M7" s="56">
        <v>4.9406564584124654E-324</v>
      </c>
      <c r="N7" s="56">
        <v>4.9406564584124654E-324</v>
      </c>
      <c r="O7" s="56">
        <v>4.9406564584124654E-324</v>
      </c>
      <c r="P7" s="57">
        <v>1006.75503</v>
      </c>
      <c r="Q7" s="189">
        <v>0.97618127212799999</v>
      </c>
    </row>
    <row r="8" spans="1:17" ht="14.4" customHeight="1" x14ac:dyDescent="0.3">
      <c r="A8" s="19" t="s">
        <v>36</v>
      </c>
      <c r="B8" s="55">
        <v>85.884516960048003</v>
      </c>
      <c r="C8" s="56">
        <v>7.1570430800039997</v>
      </c>
      <c r="D8" s="56">
        <v>1.8129999999999999</v>
      </c>
      <c r="E8" s="56">
        <v>9.0649999999999995</v>
      </c>
      <c r="F8" s="56">
        <v>7.2519999999999998</v>
      </c>
      <c r="G8" s="56">
        <v>3.6259999999999999</v>
      </c>
      <c r="H8" s="56">
        <v>9.3819999999999997</v>
      </c>
      <c r="I8" s="56">
        <v>4.9406564584124654E-324</v>
      </c>
      <c r="J8" s="56">
        <v>4.9406564584124654E-324</v>
      </c>
      <c r="K8" s="56">
        <v>4.9406564584124654E-324</v>
      </c>
      <c r="L8" s="56">
        <v>4.9406564584124654E-324</v>
      </c>
      <c r="M8" s="56">
        <v>4.9406564584124654E-324</v>
      </c>
      <c r="N8" s="56">
        <v>4.9406564584124654E-324</v>
      </c>
      <c r="O8" s="56">
        <v>4.9406564584124654E-324</v>
      </c>
      <c r="P8" s="57">
        <v>31.138000000000002</v>
      </c>
      <c r="Q8" s="189">
        <v>0.87013588298699995</v>
      </c>
    </row>
    <row r="9" spans="1:17" ht="14.4" customHeight="1" x14ac:dyDescent="0.3">
      <c r="A9" s="19" t="s">
        <v>37</v>
      </c>
      <c r="B9" s="55">
        <v>696.65341657850695</v>
      </c>
      <c r="C9" s="56">
        <v>58.054451381542002</v>
      </c>
      <c r="D9" s="56">
        <v>54.470680000000002</v>
      </c>
      <c r="E9" s="56">
        <v>53.019599999999997</v>
      </c>
      <c r="F9" s="56">
        <v>46.766039999999997</v>
      </c>
      <c r="G9" s="56">
        <v>53.491950000000003</v>
      </c>
      <c r="H9" s="56">
        <v>50.020719999999997</v>
      </c>
      <c r="I9" s="56">
        <v>4.9406564584124654E-324</v>
      </c>
      <c r="J9" s="56">
        <v>4.9406564584124654E-324</v>
      </c>
      <c r="K9" s="56">
        <v>4.9406564584124654E-324</v>
      </c>
      <c r="L9" s="56">
        <v>4.9406564584124654E-324</v>
      </c>
      <c r="M9" s="56">
        <v>4.9406564584124654E-324</v>
      </c>
      <c r="N9" s="56">
        <v>4.9406564584124654E-324</v>
      </c>
      <c r="O9" s="56">
        <v>4.9406564584124654E-324</v>
      </c>
      <c r="P9" s="57">
        <v>257.76898999999997</v>
      </c>
      <c r="Q9" s="189">
        <v>0.88802489340799995</v>
      </c>
    </row>
    <row r="10" spans="1:17" ht="14.4" customHeight="1" x14ac:dyDescent="0.3">
      <c r="A10" s="19" t="s">
        <v>38</v>
      </c>
      <c r="B10" s="55">
        <v>863.99695285234304</v>
      </c>
      <c r="C10" s="56">
        <v>71.999746071028</v>
      </c>
      <c r="D10" s="56">
        <v>96.402100000000004</v>
      </c>
      <c r="E10" s="56">
        <v>88.223339999999993</v>
      </c>
      <c r="F10" s="56">
        <v>90.978759999999994</v>
      </c>
      <c r="G10" s="56">
        <v>86.983320000000006</v>
      </c>
      <c r="H10" s="56">
        <v>87.925129999999996</v>
      </c>
      <c r="I10" s="56">
        <v>4.9406564584124654E-324</v>
      </c>
      <c r="J10" s="56">
        <v>4.9406564584124654E-324</v>
      </c>
      <c r="K10" s="56">
        <v>4.9406564584124654E-324</v>
      </c>
      <c r="L10" s="56">
        <v>4.9406564584124654E-324</v>
      </c>
      <c r="M10" s="56">
        <v>4.9406564584124654E-324</v>
      </c>
      <c r="N10" s="56">
        <v>4.9406564584124654E-324</v>
      </c>
      <c r="O10" s="56">
        <v>4.9406564584124654E-324</v>
      </c>
      <c r="P10" s="57">
        <v>450.51265000000001</v>
      </c>
      <c r="Q10" s="189">
        <v>1.251428441304</v>
      </c>
    </row>
    <row r="11" spans="1:17" ht="14.4" customHeight="1" x14ac:dyDescent="0.3">
      <c r="A11" s="19" t="s">
        <v>39</v>
      </c>
      <c r="B11" s="55">
        <v>422.15010020812099</v>
      </c>
      <c r="C11" s="56">
        <v>35.179175017342999</v>
      </c>
      <c r="D11" s="56">
        <v>32.326250000000002</v>
      </c>
      <c r="E11" s="56">
        <v>30.39969</v>
      </c>
      <c r="F11" s="56">
        <v>24.365729999999999</v>
      </c>
      <c r="G11" s="56">
        <v>21.180019999999999</v>
      </c>
      <c r="H11" s="56">
        <v>28.058160000000001</v>
      </c>
      <c r="I11" s="56">
        <v>4.9406564584124654E-324</v>
      </c>
      <c r="J11" s="56">
        <v>4.9406564584124654E-324</v>
      </c>
      <c r="K11" s="56">
        <v>4.9406564584124654E-324</v>
      </c>
      <c r="L11" s="56">
        <v>4.9406564584124654E-324</v>
      </c>
      <c r="M11" s="56">
        <v>4.9406564584124654E-324</v>
      </c>
      <c r="N11" s="56">
        <v>4.9406564584124654E-324</v>
      </c>
      <c r="O11" s="56">
        <v>4.9406564584124654E-324</v>
      </c>
      <c r="P11" s="57">
        <v>136.32984999999999</v>
      </c>
      <c r="Q11" s="189">
        <v>0.77505996051799997</v>
      </c>
    </row>
    <row r="12" spans="1:17" ht="14.4" customHeight="1" x14ac:dyDescent="0.3">
      <c r="A12" s="19" t="s">
        <v>40</v>
      </c>
      <c r="B12" s="55">
        <v>25.06181392197</v>
      </c>
      <c r="C12" s="56">
        <v>2.0884844934969999</v>
      </c>
      <c r="D12" s="56">
        <v>5.7055199999999999</v>
      </c>
      <c r="E12" s="56">
        <v>0.52854999999999996</v>
      </c>
      <c r="F12" s="56">
        <v>12.91558</v>
      </c>
      <c r="G12" s="56">
        <v>1.00417</v>
      </c>
      <c r="H12" s="56">
        <v>2.5866199999999999</v>
      </c>
      <c r="I12" s="56">
        <v>4.9406564584124654E-324</v>
      </c>
      <c r="J12" s="56">
        <v>4.9406564584124654E-324</v>
      </c>
      <c r="K12" s="56">
        <v>4.9406564584124654E-324</v>
      </c>
      <c r="L12" s="56">
        <v>4.9406564584124654E-324</v>
      </c>
      <c r="M12" s="56">
        <v>4.9406564584124654E-324</v>
      </c>
      <c r="N12" s="56">
        <v>4.9406564584124654E-324</v>
      </c>
      <c r="O12" s="56">
        <v>4.9406564584124654E-324</v>
      </c>
      <c r="P12" s="57">
        <v>22.74044</v>
      </c>
      <c r="Q12" s="189">
        <v>2.1776977584270001</v>
      </c>
    </row>
    <row r="13" spans="1:17" ht="14.4" customHeight="1" x14ac:dyDescent="0.3">
      <c r="A13" s="19" t="s">
        <v>41</v>
      </c>
      <c r="B13" s="55">
        <v>275.15136867539599</v>
      </c>
      <c r="C13" s="56">
        <v>22.929280722948999</v>
      </c>
      <c r="D13" s="56">
        <v>30.438179999999999</v>
      </c>
      <c r="E13" s="56">
        <v>23.839600000000001</v>
      </c>
      <c r="F13" s="56">
        <v>16.937370000000001</v>
      </c>
      <c r="G13" s="56">
        <v>23.95316</v>
      </c>
      <c r="H13" s="56">
        <v>15.567679999999999</v>
      </c>
      <c r="I13" s="56">
        <v>4.9406564584124654E-324</v>
      </c>
      <c r="J13" s="56">
        <v>4.9406564584124654E-324</v>
      </c>
      <c r="K13" s="56">
        <v>4.9406564584124654E-324</v>
      </c>
      <c r="L13" s="56">
        <v>4.9406564584124654E-324</v>
      </c>
      <c r="M13" s="56">
        <v>4.9406564584124654E-324</v>
      </c>
      <c r="N13" s="56">
        <v>4.9406564584124654E-324</v>
      </c>
      <c r="O13" s="56">
        <v>4.9406564584124654E-324</v>
      </c>
      <c r="P13" s="57">
        <v>110.73599</v>
      </c>
      <c r="Q13" s="189">
        <v>0.965891528286</v>
      </c>
    </row>
    <row r="14" spans="1:17" ht="14.4" customHeight="1" x14ac:dyDescent="0.3">
      <c r="A14" s="19" t="s">
        <v>42</v>
      </c>
      <c r="B14" s="55">
        <v>1003.6063739863999</v>
      </c>
      <c r="C14" s="56">
        <v>83.633864498866998</v>
      </c>
      <c r="D14" s="56">
        <v>113.017000000001</v>
      </c>
      <c r="E14" s="56">
        <v>93.459000000000003</v>
      </c>
      <c r="F14" s="56">
        <v>83.15</v>
      </c>
      <c r="G14" s="56">
        <v>74.134</v>
      </c>
      <c r="H14" s="56">
        <v>62.344999999999999</v>
      </c>
      <c r="I14" s="56">
        <v>4.9406564584124654E-324</v>
      </c>
      <c r="J14" s="56">
        <v>4.9406564584124654E-324</v>
      </c>
      <c r="K14" s="56">
        <v>4.9406564584124654E-324</v>
      </c>
      <c r="L14" s="56">
        <v>4.9406564584124654E-324</v>
      </c>
      <c r="M14" s="56">
        <v>4.9406564584124654E-324</v>
      </c>
      <c r="N14" s="56">
        <v>4.9406564584124654E-324</v>
      </c>
      <c r="O14" s="56">
        <v>4.9406564584124654E-324</v>
      </c>
      <c r="P14" s="57">
        <v>426.10500000000098</v>
      </c>
      <c r="Q14" s="189">
        <v>1.0189771871790001</v>
      </c>
    </row>
    <row r="15" spans="1:17" ht="14.4" customHeight="1" x14ac:dyDescent="0.3">
      <c r="A15" s="19" t="s">
        <v>43</v>
      </c>
      <c r="B15" s="55">
        <v>4.9406564584124654E-324</v>
      </c>
      <c r="C15" s="56">
        <v>0</v>
      </c>
      <c r="D15" s="56">
        <v>4.9406564584124654E-324</v>
      </c>
      <c r="E15" s="56">
        <v>4.9406564584124654E-324</v>
      </c>
      <c r="F15" s="56">
        <v>4.9406564584124654E-324</v>
      </c>
      <c r="G15" s="56">
        <v>4.9406564584124654E-324</v>
      </c>
      <c r="H15" s="56">
        <v>4.9406564584124654E-324</v>
      </c>
      <c r="I15" s="56">
        <v>4.9406564584124654E-324</v>
      </c>
      <c r="J15" s="56">
        <v>4.9406564584124654E-324</v>
      </c>
      <c r="K15" s="56">
        <v>4.9406564584124654E-324</v>
      </c>
      <c r="L15" s="56">
        <v>4.9406564584124654E-324</v>
      </c>
      <c r="M15" s="56">
        <v>4.9406564584124654E-324</v>
      </c>
      <c r="N15" s="56">
        <v>4.9406564584124654E-324</v>
      </c>
      <c r="O15" s="56">
        <v>4.9406564584124654E-324</v>
      </c>
      <c r="P15" s="57">
        <v>2.4703282292062327E-323</v>
      </c>
      <c r="Q15" s="189" t="s">
        <v>322</v>
      </c>
    </row>
    <row r="16" spans="1:17" ht="14.4" customHeight="1" x14ac:dyDescent="0.3">
      <c r="A16" s="19" t="s">
        <v>44</v>
      </c>
      <c r="B16" s="55">
        <v>4.9406564584124654E-324</v>
      </c>
      <c r="C16" s="56">
        <v>0</v>
      </c>
      <c r="D16" s="56">
        <v>4.9406564584124654E-324</v>
      </c>
      <c r="E16" s="56">
        <v>4.9406564584124654E-324</v>
      </c>
      <c r="F16" s="56">
        <v>4.9406564584124654E-324</v>
      </c>
      <c r="G16" s="56">
        <v>4.9406564584124654E-324</v>
      </c>
      <c r="H16" s="56">
        <v>4.9406564584124654E-324</v>
      </c>
      <c r="I16" s="56">
        <v>4.9406564584124654E-324</v>
      </c>
      <c r="J16" s="56">
        <v>4.9406564584124654E-324</v>
      </c>
      <c r="K16" s="56">
        <v>4.9406564584124654E-324</v>
      </c>
      <c r="L16" s="56">
        <v>4.9406564584124654E-324</v>
      </c>
      <c r="M16" s="56">
        <v>4.9406564584124654E-324</v>
      </c>
      <c r="N16" s="56">
        <v>4.9406564584124654E-324</v>
      </c>
      <c r="O16" s="56">
        <v>4.9406564584124654E-324</v>
      </c>
      <c r="P16" s="57">
        <v>2.4703282292062327E-323</v>
      </c>
      <c r="Q16" s="189" t="s">
        <v>322</v>
      </c>
    </row>
    <row r="17" spans="1:17" ht="14.4" customHeight="1" x14ac:dyDescent="0.3">
      <c r="A17" s="19" t="s">
        <v>45</v>
      </c>
      <c r="B17" s="55">
        <v>328.21866403586199</v>
      </c>
      <c r="C17" s="56">
        <v>27.351555336320999</v>
      </c>
      <c r="D17" s="56">
        <v>2.3359999999999999</v>
      </c>
      <c r="E17" s="56">
        <v>24.167860000000001</v>
      </c>
      <c r="F17" s="56">
        <v>5.2237600000000004</v>
      </c>
      <c r="G17" s="56">
        <v>20.26437</v>
      </c>
      <c r="H17" s="56">
        <v>21.16215</v>
      </c>
      <c r="I17" s="56">
        <v>4.9406564584124654E-324</v>
      </c>
      <c r="J17" s="56">
        <v>4.9406564584124654E-324</v>
      </c>
      <c r="K17" s="56">
        <v>4.9406564584124654E-324</v>
      </c>
      <c r="L17" s="56">
        <v>4.9406564584124654E-324</v>
      </c>
      <c r="M17" s="56">
        <v>4.9406564584124654E-324</v>
      </c>
      <c r="N17" s="56">
        <v>4.9406564584124654E-324</v>
      </c>
      <c r="O17" s="56">
        <v>4.9406564584124654E-324</v>
      </c>
      <c r="P17" s="57">
        <v>73.154139999999998</v>
      </c>
      <c r="Q17" s="189">
        <v>0.53491758768700004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4.9406564584124654E-324</v>
      </c>
      <c r="E18" s="56">
        <v>8.4550000000000001</v>
      </c>
      <c r="F18" s="56">
        <v>2.4689999999999999</v>
      </c>
      <c r="G18" s="56">
        <v>4.9406564584124654E-324</v>
      </c>
      <c r="H18" s="56">
        <v>7.0000000000000007E-2</v>
      </c>
      <c r="I18" s="56">
        <v>4.9406564584124654E-324</v>
      </c>
      <c r="J18" s="56">
        <v>4.9406564584124654E-324</v>
      </c>
      <c r="K18" s="56">
        <v>4.9406564584124654E-324</v>
      </c>
      <c r="L18" s="56">
        <v>4.9406564584124654E-324</v>
      </c>
      <c r="M18" s="56">
        <v>4.9406564584124654E-324</v>
      </c>
      <c r="N18" s="56">
        <v>4.9406564584124654E-324</v>
      </c>
      <c r="O18" s="56">
        <v>4.9406564584124654E-324</v>
      </c>
      <c r="P18" s="57">
        <v>10.994</v>
      </c>
      <c r="Q18" s="189" t="s">
        <v>322</v>
      </c>
    </row>
    <row r="19" spans="1:17" ht="14.4" customHeight="1" x14ac:dyDescent="0.3">
      <c r="A19" s="19" t="s">
        <v>47</v>
      </c>
      <c r="B19" s="55">
        <v>1125.9780034257101</v>
      </c>
      <c r="C19" s="56">
        <v>93.831500285475997</v>
      </c>
      <c r="D19" s="56">
        <v>113.81420000000099</v>
      </c>
      <c r="E19" s="56">
        <v>10.54363</v>
      </c>
      <c r="F19" s="56">
        <v>84.655029999999996</v>
      </c>
      <c r="G19" s="56">
        <v>20.028179999999999</v>
      </c>
      <c r="H19" s="56">
        <v>162.18011999999999</v>
      </c>
      <c r="I19" s="56">
        <v>4.9406564584124654E-324</v>
      </c>
      <c r="J19" s="56">
        <v>4.9406564584124654E-324</v>
      </c>
      <c r="K19" s="56">
        <v>4.9406564584124654E-324</v>
      </c>
      <c r="L19" s="56">
        <v>4.9406564584124654E-324</v>
      </c>
      <c r="M19" s="56">
        <v>4.9406564584124654E-324</v>
      </c>
      <c r="N19" s="56">
        <v>4.9406564584124654E-324</v>
      </c>
      <c r="O19" s="56">
        <v>4.9406564584124654E-324</v>
      </c>
      <c r="P19" s="57">
        <v>391.22116000000102</v>
      </c>
      <c r="Q19" s="189">
        <v>0.83388021892300002</v>
      </c>
    </row>
    <row r="20" spans="1:17" ht="14.4" customHeight="1" x14ac:dyDescent="0.3">
      <c r="A20" s="19" t="s">
        <v>48</v>
      </c>
      <c r="B20" s="55">
        <v>21767.1076236515</v>
      </c>
      <c r="C20" s="56">
        <v>1813.9256353042899</v>
      </c>
      <c r="D20" s="56">
        <v>1769.03989000001</v>
      </c>
      <c r="E20" s="56">
        <v>1733.65635</v>
      </c>
      <c r="F20" s="56">
        <v>1768.95489</v>
      </c>
      <c r="G20" s="56">
        <v>1790.78332</v>
      </c>
      <c r="H20" s="56">
        <v>1773.7673400000001</v>
      </c>
      <c r="I20" s="56">
        <v>4.9406564584124654E-324</v>
      </c>
      <c r="J20" s="56">
        <v>4.9406564584124654E-324</v>
      </c>
      <c r="K20" s="56">
        <v>4.9406564584124654E-324</v>
      </c>
      <c r="L20" s="56">
        <v>4.9406564584124654E-324</v>
      </c>
      <c r="M20" s="56">
        <v>4.9406564584124654E-324</v>
      </c>
      <c r="N20" s="56">
        <v>4.9406564584124654E-324</v>
      </c>
      <c r="O20" s="56">
        <v>4.9406564584124654E-324</v>
      </c>
      <c r="P20" s="57">
        <v>8836.2017900000101</v>
      </c>
      <c r="Q20" s="189">
        <v>0.97426284937100005</v>
      </c>
    </row>
    <row r="21" spans="1:17" ht="14.4" customHeight="1" x14ac:dyDescent="0.3">
      <c r="A21" s="20" t="s">
        <v>49</v>
      </c>
      <c r="B21" s="55">
        <v>439.99345881805601</v>
      </c>
      <c r="C21" s="56">
        <v>36.666121568171</v>
      </c>
      <c r="D21" s="56">
        <v>36.555999999999997</v>
      </c>
      <c r="E21" s="56">
        <v>36.555999999999997</v>
      </c>
      <c r="F21" s="56">
        <v>95.81</v>
      </c>
      <c r="G21" s="56">
        <v>34.884999999999998</v>
      </c>
      <c r="H21" s="56">
        <v>34.884999999999998</v>
      </c>
      <c r="I21" s="56">
        <v>1.4821969375237396E-323</v>
      </c>
      <c r="J21" s="56">
        <v>1.4821969375237396E-323</v>
      </c>
      <c r="K21" s="56">
        <v>1.4821969375237396E-323</v>
      </c>
      <c r="L21" s="56">
        <v>1.4821969375237396E-323</v>
      </c>
      <c r="M21" s="56">
        <v>1.4821969375237396E-323</v>
      </c>
      <c r="N21" s="56">
        <v>1.4821969375237396E-323</v>
      </c>
      <c r="O21" s="56">
        <v>1.4821969375237396E-323</v>
      </c>
      <c r="P21" s="57">
        <v>238.69200000000001</v>
      </c>
      <c r="Q21" s="189">
        <v>1.3019757192270001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4.9406564584124654E-324</v>
      </c>
      <c r="E22" s="56">
        <v>1.452</v>
      </c>
      <c r="F22" s="56">
        <v>4.9406564584124654E-324</v>
      </c>
      <c r="G22" s="56">
        <v>4.9406564584124654E-324</v>
      </c>
      <c r="H22" s="56">
        <v>24.2</v>
      </c>
      <c r="I22" s="56">
        <v>4.9406564584124654E-324</v>
      </c>
      <c r="J22" s="56">
        <v>4.9406564584124654E-324</v>
      </c>
      <c r="K22" s="56">
        <v>4.9406564584124654E-324</v>
      </c>
      <c r="L22" s="56">
        <v>4.9406564584124654E-324</v>
      </c>
      <c r="M22" s="56">
        <v>4.9406564584124654E-324</v>
      </c>
      <c r="N22" s="56">
        <v>4.9406564584124654E-324</v>
      </c>
      <c r="O22" s="56">
        <v>4.9406564584124654E-324</v>
      </c>
      <c r="P22" s="57">
        <v>25.652000000000001</v>
      </c>
      <c r="Q22" s="189" t="s">
        <v>322</v>
      </c>
    </row>
    <row r="23" spans="1:17" ht="14.4" customHeight="1" x14ac:dyDescent="0.3">
      <c r="A23" s="20" t="s">
        <v>51</v>
      </c>
      <c r="B23" s="55">
        <v>1.9762625833649862E-323</v>
      </c>
      <c r="C23" s="56">
        <v>0</v>
      </c>
      <c r="D23" s="56">
        <v>1.9762625833649862E-323</v>
      </c>
      <c r="E23" s="56">
        <v>1.9762625833649862E-323</v>
      </c>
      <c r="F23" s="56">
        <v>1.9762625833649862E-323</v>
      </c>
      <c r="G23" s="56">
        <v>1.9762625833649862E-323</v>
      </c>
      <c r="H23" s="56">
        <v>1.9762625833649862E-323</v>
      </c>
      <c r="I23" s="56">
        <v>1.9762625833649862E-323</v>
      </c>
      <c r="J23" s="56">
        <v>1.9762625833649862E-323</v>
      </c>
      <c r="K23" s="56">
        <v>1.9762625833649862E-323</v>
      </c>
      <c r="L23" s="56">
        <v>1.9762625833649862E-323</v>
      </c>
      <c r="M23" s="56">
        <v>1.9762625833649862E-323</v>
      </c>
      <c r="N23" s="56">
        <v>1.9762625833649862E-323</v>
      </c>
      <c r="O23" s="56">
        <v>1.9762625833649862E-323</v>
      </c>
      <c r="P23" s="57">
        <v>9.8813129168249309E-323</v>
      </c>
      <c r="Q23" s="189" t="s">
        <v>322</v>
      </c>
    </row>
    <row r="24" spans="1:17" ht="14.4" customHeight="1" x14ac:dyDescent="0.3">
      <c r="A24" s="20" t="s">
        <v>52</v>
      </c>
      <c r="B24" s="55">
        <v>3.6379788070917101E-12</v>
      </c>
      <c r="C24" s="56">
        <v>0</v>
      </c>
      <c r="D24" s="56">
        <v>4.5474735088646402E-13</v>
      </c>
      <c r="E24" s="56">
        <v>8.4000000000000003E-4</v>
      </c>
      <c r="F24" s="56">
        <v>15.1472</v>
      </c>
      <c r="G24" s="56">
        <v>-4.5474735088646402E-13</v>
      </c>
      <c r="H24" s="56">
        <v>5.5999999899999995E-4</v>
      </c>
      <c r="I24" s="56">
        <v>-1.0869444208507424E-322</v>
      </c>
      <c r="J24" s="56">
        <v>-1.0869444208507424E-322</v>
      </c>
      <c r="K24" s="56">
        <v>-1.0869444208507424E-322</v>
      </c>
      <c r="L24" s="56">
        <v>-1.0869444208507424E-322</v>
      </c>
      <c r="M24" s="56">
        <v>-1.0869444208507424E-322</v>
      </c>
      <c r="N24" s="56">
        <v>-1.0869444208507424E-322</v>
      </c>
      <c r="O24" s="56">
        <v>-1.0869444208507424E-322</v>
      </c>
      <c r="P24" s="57">
        <v>15.1486</v>
      </c>
      <c r="Q24" s="189"/>
    </row>
    <row r="25" spans="1:17" ht="14.4" customHeight="1" x14ac:dyDescent="0.3">
      <c r="A25" s="21" t="s">
        <v>53</v>
      </c>
      <c r="B25" s="58">
        <v>29508.969704112598</v>
      </c>
      <c r="C25" s="59">
        <v>2459.0808086760499</v>
      </c>
      <c r="D25" s="59">
        <v>2467.1813900000102</v>
      </c>
      <c r="E25" s="59">
        <v>2273.1045800000002</v>
      </c>
      <c r="F25" s="59">
        <v>2484.6314499999999</v>
      </c>
      <c r="G25" s="59">
        <v>2320.9337300000002</v>
      </c>
      <c r="H25" s="59">
        <v>2487.2984900000001</v>
      </c>
      <c r="I25" s="59">
        <v>4.9406564584124654E-324</v>
      </c>
      <c r="J25" s="59">
        <v>4.9406564584124654E-324</v>
      </c>
      <c r="K25" s="59">
        <v>4.9406564584124654E-324</v>
      </c>
      <c r="L25" s="59">
        <v>4.9406564584124654E-324</v>
      </c>
      <c r="M25" s="59">
        <v>4.9406564584124654E-324</v>
      </c>
      <c r="N25" s="59">
        <v>4.9406564584124654E-324</v>
      </c>
      <c r="O25" s="59">
        <v>4.9406564584124654E-324</v>
      </c>
      <c r="P25" s="60">
        <v>12033.14964</v>
      </c>
      <c r="Q25" s="190">
        <v>0.97867053392799996</v>
      </c>
    </row>
    <row r="26" spans="1:17" ht="14.4" customHeight="1" x14ac:dyDescent="0.3">
      <c r="A26" s="19" t="s">
        <v>54</v>
      </c>
      <c r="B26" s="55">
        <v>4861.0141763538404</v>
      </c>
      <c r="C26" s="56">
        <v>405.08451469615301</v>
      </c>
      <c r="D26" s="56">
        <v>442.24950000000001</v>
      </c>
      <c r="E26" s="56">
        <v>405.25518</v>
      </c>
      <c r="F26" s="56">
        <v>434.34280000000001</v>
      </c>
      <c r="G26" s="56">
        <v>426.00470999999999</v>
      </c>
      <c r="H26" s="56">
        <v>446.40571999999997</v>
      </c>
      <c r="I26" s="56">
        <v>4.9406564584124654E-324</v>
      </c>
      <c r="J26" s="56">
        <v>4.9406564584124654E-324</v>
      </c>
      <c r="K26" s="56">
        <v>4.9406564584124654E-324</v>
      </c>
      <c r="L26" s="56">
        <v>4.9406564584124654E-324</v>
      </c>
      <c r="M26" s="56">
        <v>4.9406564584124654E-324</v>
      </c>
      <c r="N26" s="56">
        <v>4.9406564584124654E-324</v>
      </c>
      <c r="O26" s="56">
        <v>4.9406564584124654E-324</v>
      </c>
      <c r="P26" s="57">
        <v>2154.2579099999998</v>
      </c>
      <c r="Q26" s="189">
        <v>1.063609114565</v>
      </c>
    </row>
    <row r="27" spans="1:17" ht="14.4" customHeight="1" x14ac:dyDescent="0.3">
      <c r="A27" s="22" t="s">
        <v>55</v>
      </c>
      <c r="B27" s="58">
        <v>34369.983880466498</v>
      </c>
      <c r="C27" s="59">
        <v>2864.16532337221</v>
      </c>
      <c r="D27" s="59">
        <v>2909.4308900000101</v>
      </c>
      <c r="E27" s="59">
        <v>2678.3597599999998</v>
      </c>
      <c r="F27" s="59">
        <v>2918.9742500000002</v>
      </c>
      <c r="G27" s="59">
        <v>2746.9384399999999</v>
      </c>
      <c r="H27" s="59">
        <v>2933.7042099999999</v>
      </c>
      <c r="I27" s="59">
        <v>9.8813129168249309E-324</v>
      </c>
      <c r="J27" s="59">
        <v>9.8813129168249309E-324</v>
      </c>
      <c r="K27" s="59">
        <v>9.8813129168249309E-324</v>
      </c>
      <c r="L27" s="59">
        <v>9.8813129168249309E-324</v>
      </c>
      <c r="M27" s="59">
        <v>9.8813129168249309E-324</v>
      </c>
      <c r="N27" s="59">
        <v>9.8813129168249309E-324</v>
      </c>
      <c r="O27" s="59">
        <v>9.8813129168249309E-324</v>
      </c>
      <c r="P27" s="60">
        <v>14187.40755</v>
      </c>
      <c r="Q27" s="190">
        <v>0.990683563845</v>
      </c>
    </row>
    <row r="28" spans="1:17" ht="14.4" customHeight="1" x14ac:dyDescent="0.3">
      <c r="A28" s="20" t="s">
        <v>56</v>
      </c>
      <c r="B28" s="55">
        <v>1.2351641146031164E-322</v>
      </c>
      <c r="C28" s="56">
        <v>0</v>
      </c>
      <c r="D28" s="56">
        <v>1.2351641146031164E-322</v>
      </c>
      <c r="E28" s="56">
        <v>1.2351641146031164E-322</v>
      </c>
      <c r="F28" s="56">
        <v>1.2351641146031164E-322</v>
      </c>
      <c r="G28" s="56">
        <v>1.2351641146031164E-322</v>
      </c>
      <c r="H28" s="56">
        <v>1.2351641146031164E-322</v>
      </c>
      <c r="I28" s="56">
        <v>1.2351641146031164E-322</v>
      </c>
      <c r="J28" s="56">
        <v>1.2351641146031164E-322</v>
      </c>
      <c r="K28" s="56">
        <v>1.2351641146031164E-322</v>
      </c>
      <c r="L28" s="56">
        <v>1.2351641146031164E-322</v>
      </c>
      <c r="M28" s="56">
        <v>1.2351641146031164E-322</v>
      </c>
      <c r="N28" s="56">
        <v>1.2351641146031164E-322</v>
      </c>
      <c r="O28" s="56">
        <v>1.2351641146031164E-322</v>
      </c>
      <c r="P28" s="57">
        <v>6.1758205730155818E-322</v>
      </c>
      <c r="Q28" s="189">
        <v>0</v>
      </c>
    </row>
    <row r="29" spans="1:17" ht="14.4" customHeight="1" x14ac:dyDescent="0.3">
      <c r="A29" s="20" t="s">
        <v>57</v>
      </c>
      <c r="B29" s="55">
        <v>9.8813129168249309E-324</v>
      </c>
      <c r="C29" s="56">
        <v>0</v>
      </c>
      <c r="D29" s="56">
        <v>9.8813129168249309E-324</v>
      </c>
      <c r="E29" s="56">
        <v>9.8813129168249309E-324</v>
      </c>
      <c r="F29" s="56">
        <v>9.8813129168249309E-324</v>
      </c>
      <c r="G29" s="56">
        <v>9.8813129168249309E-324</v>
      </c>
      <c r="H29" s="56">
        <v>9.8813129168249309E-324</v>
      </c>
      <c r="I29" s="56">
        <v>9.8813129168249309E-324</v>
      </c>
      <c r="J29" s="56">
        <v>9.8813129168249309E-324</v>
      </c>
      <c r="K29" s="56">
        <v>9.8813129168249309E-324</v>
      </c>
      <c r="L29" s="56">
        <v>9.8813129168249309E-324</v>
      </c>
      <c r="M29" s="56">
        <v>9.8813129168249309E-324</v>
      </c>
      <c r="N29" s="56">
        <v>9.8813129168249309E-324</v>
      </c>
      <c r="O29" s="56">
        <v>9.8813129168249309E-324</v>
      </c>
      <c r="P29" s="57">
        <v>4.9406564584124654E-323</v>
      </c>
      <c r="Q29" s="189" t="s">
        <v>322</v>
      </c>
    </row>
    <row r="30" spans="1:17" ht="14.4" customHeight="1" x14ac:dyDescent="0.3">
      <c r="A30" s="20" t="s">
        <v>58</v>
      </c>
      <c r="B30" s="55">
        <v>4.9406564584124654E-323</v>
      </c>
      <c r="C30" s="56">
        <v>0</v>
      </c>
      <c r="D30" s="56">
        <v>4.9406564584124654E-323</v>
      </c>
      <c r="E30" s="56">
        <v>4.9406564584124654E-323</v>
      </c>
      <c r="F30" s="56">
        <v>4.9406564584124654E-323</v>
      </c>
      <c r="G30" s="56">
        <v>4.9406564584124654E-323</v>
      </c>
      <c r="H30" s="56">
        <v>4.9406564584124654E-323</v>
      </c>
      <c r="I30" s="56">
        <v>4.9406564584124654E-323</v>
      </c>
      <c r="J30" s="56">
        <v>4.9406564584124654E-323</v>
      </c>
      <c r="K30" s="56">
        <v>4.9406564584124654E-323</v>
      </c>
      <c r="L30" s="56">
        <v>4.9406564584124654E-323</v>
      </c>
      <c r="M30" s="56">
        <v>4.9406564584124654E-323</v>
      </c>
      <c r="N30" s="56">
        <v>4.9406564584124654E-323</v>
      </c>
      <c r="O30" s="56">
        <v>4.9406564584124654E-323</v>
      </c>
      <c r="P30" s="57">
        <v>2.4703282292062327E-322</v>
      </c>
      <c r="Q30" s="189">
        <v>0</v>
      </c>
    </row>
    <row r="31" spans="1:17" ht="14.4" customHeight="1" thickBot="1" x14ac:dyDescent="0.35">
      <c r="A31" s="23" t="s">
        <v>59</v>
      </c>
      <c r="B31" s="61">
        <v>1.4821969375237396E-323</v>
      </c>
      <c r="C31" s="62">
        <v>0</v>
      </c>
      <c r="D31" s="62">
        <v>2.4703282292062327E-323</v>
      </c>
      <c r="E31" s="62">
        <v>2.4703282292062327E-323</v>
      </c>
      <c r="F31" s="62">
        <v>2.4703282292062327E-323</v>
      </c>
      <c r="G31" s="62">
        <v>2.4703282292062327E-323</v>
      </c>
      <c r="H31" s="62">
        <v>2.4703282292062327E-323</v>
      </c>
      <c r="I31" s="62">
        <v>2.4703282292062327E-323</v>
      </c>
      <c r="J31" s="62">
        <v>2.4703282292062327E-323</v>
      </c>
      <c r="K31" s="62">
        <v>2.4703282292062327E-323</v>
      </c>
      <c r="L31" s="62">
        <v>2.4703282292062327E-323</v>
      </c>
      <c r="M31" s="62">
        <v>2.4703282292062327E-323</v>
      </c>
      <c r="N31" s="62">
        <v>2.4703282292062327E-323</v>
      </c>
      <c r="O31" s="62">
        <v>2.4703282292062327E-323</v>
      </c>
      <c r="P31" s="63">
        <v>1.2351641146031164E-322</v>
      </c>
      <c r="Q31" s="191" t="s">
        <v>322</v>
      </c>
    </row>
    <row r="32" spans="1:17" ht="14.4" customHeight="1" x14ac:dyDescent="0.3">
      <c r="B32" s="258"/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</row>
    <row r="33" spans="1:17" ht="14.4" customHeight="1" x14ac:dyDescent="0.3">
      <c r="A33" s="229" t="s">
        <v>203</v>
      </c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</row>
    <row r="34" spans="1:17" ht="14.4" customHeight="1" x14ac:dyDescent="0.3">
      <c r="A34" s="263" t="s">
        <v>235</v>
      </c>
      <c r="B34" s="259"/>
      <c r="C34" s="259"/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</row>
    <row r="35" spans="1:17" ht="14.4" customHeight="1" x14ac:dyDescent="0.3">
      <c r="A35" s="264" t="s">
        <v>60</v>
      </c>
      <c r="B35" s="259"/>
      <c r="C35" s="259"/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7" customWidth="1"/>
    <col min="2" max="11" width="10" style="257" customWidth="1"/>
    <col min="12" max="16384" width="8.88671875" style="257"/>
  </cols>
  <sheetData>
    <row r="1" spans="1:11" s="64" customFormat="1" ht="18.600000000000001" customHeight="1" thickBot="1" x14ac:dyDescent="0.4">
      <c r="A1" s="467" t="s">
        <v>61</v>
      </c>
      <c r="B1" s="467"/>
      <c r="C1" s="467"/>
      <c r="D1" s="467"/>
      <c r="E1" s="467"/>
      <c r="F1" s="467"/>
      <c r="G1" s="467"/>
      <c r="H1" s="472"/>
      <c r="I1" s="472"/>
      <c r="J1" s="472"/>
      <c r="K1" s="472"/>
    </row>
    <row r="2" spans="1:11" s="64" customFormat="1" ht="14.4" customHeight="1" thickBot="1" x14ac:dyDescent="0.35">
      <c r="A2" s="386" t="s">
        <v>321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68" t="s">
        <v>62</v>
      </c>
      <c r="C3" s="469"/>
      <c r="D3" s="469"/>
      <c r="E3" s="469"/>
      <c r="F3" s="475" t="s">
        <v>63</v>
      </c>
      <c r="G3" s="469"/>
      <c r="H3" s="469"/>
      <c r="I3" s="469"/>
      <c r="J3" s="469"/>
      <c r="K3" s="476"/>
    </row>
    <row r="4" spans="1:11" ht="14.4" customHeight="1" x14ac:dyDescent="0.3">
      <c r="A4" s="102"/>
      <c r="B4" s="473"/>
      <c r="C4" s="474"/>
      <c r="D4" s="474"/>
      <c r="E4" s="474"/>
      <c r="F4" s="477" t="s">
        <v>226</v>
      </c>
      <c r="G4" s="479" t="s">
        <v>64</v>
      </c>
      <c r="H4" s="269" t="s">
        <v>184</v>
      </c>
      <c r="I4" s="477" t="s">
        <v>65</v>
      </c>
      <c r="J4" s="479" t="s">
        <v>228</v>
      </c>
      <c r="K4" s="480" t="s">
        <v>229</v>
      </c>
    </row>
    <row r="5" spans="1:11" ht="42" thickBot="1" x14ac:dyDescent="0.35">
      <c r="A5" s="103"/>
      <c r="B5" s="28" t="s">
        <v>222</v>
      </c>
      <c r="C5" s="29" t="s">
        <v>223</v>
      </c>
      <c r="D5" s="30" t="s">
        <v>224</v>
      </c>
      <c r="E5" s="30" t="s">
        <v>225</v>
      </c>
      <c r="F5" s="478"/>
      <c r="G5" s="478"/>
      <c r="H5" s="29" t="s">
        <v>227</v>
      </c>
      <c r="I5" s="478"/>
      <c r="J5" s="478"/>
      <c r="K5" s="481"/>
    </row>
    <row r="6" spans="1:11" ht="14.4" customHeight="1" thickBot="1" x14ac:dyDescent="0.35">
      <c r="A6" s="603" t="s">
        <v>324</v>
      </c>
      <c r="B6" s="585">
        <v>28284.0730238703</v>
      </c>
      <c r="C6" s="585">
        <v>30861.031040000002</v>
      </c>
      <c r="D6" s="586">
        <v>2576.9580161296999</v>
      </c>
      <c r="E6" s="587">
        <v>1.0911098629230001</v>
      </c>
      <c r="F6" s="585">
        <v>29508.969704112598</v>
      </c>
      <c r="G6" s="586">
        <v>12295.4040433803</v>
      </c>
      <c r="H6" s="588">
        <v>2487.2984900000001</v>
      </c>
      <c r="I6" s="585">
        <v>12033.14964</v>
      </c>
      <c r="J6" s="586">
        <v>-262.25440338025498</v>
      </c>
      <c r="K6" s="589">
        <v>0.40777938913599998</v>
      </c>
    </row>
    <row r="7" spans="1:11" ht="14.4" customHeight="1" thickBot="1" x14ac:dyDescent="0.35">
      <c r="A7" s="604" t="s">
        <v>325</v>
      </c>
      <c r="B7" s="585">
        <v>5988.6501041128504</v>
      </c>
      <c r="C7" s="585">
        <v>6136.3606399999999</v>
      </c>
      <c r="D7" s="586">
        <v>147.71053588714901</v>
      </c>
      <c r="E7" s="587">
        <v>1.0246650803299999</v>
      </c>
      <c r="F7" s="585">
        <v>5847.6719541815</v>
      </c>
      <c r="G7" s="586">
        <v>2436.5299809089602</v>
      </c>
      <c r="H7" s="588">
        <v>471.03388000000001</v>
      </c>
      <c r="I7" s="585">
        <v>2442.0875500000002</v>
      </c>
      <c r="J7" s="586">
        <v>5.5575690910439999</v>
      </c>
      <c r="K7" s="589">
        <v>0.41761705669100002</v>
      </c>
    </row>
    <row r="8" spans="1:11" ht="14.4" customHeight="1" thickBot="1" x14ac:dyDescent="0.35">
      <c r="A8" s="605" t="s">
        <v>326</v>
      </c>
      <c r="B8" s="585">
        <v>4968.7499076644399</v>
      </c>
      <c r="C8" s="585">
        <v>5142.5806400000001</v>
      </c>
      <c r="D8" s="586">
        <v>173.830732335558</v>
      </c>
      <c r="E8" s="587">
        <v>1.034984802126</v>
      </c>
      <c r="F8" s="585">
        <v>4844.0655801950998</v>
      </c>
      <c r="G8" s="586">
        <v>2018.36065841462</v>
      </c>
      <c r="H8" s="588">
        <v>408.68887999999998</v>
      </c>
      <c r="I8" s="585">
        <v>2015.9825499999999</v>
      </c>
      <c r="J8" s="586">
        <v>-2.3781084146209999</v>
      </c>
      <c r="K8" s="589">
        <v>0.41617573433400001</v>
      </c>
    </row>
    <row r="9" spans="1:11" ht="14.4" customHeight="1" thickBot="1" x14ac:dyDescent="0.35">
      <c r="A9" s="606" t="s">
        <v>327</v>
      </c>
      <c r="B9" s="590">
        <v>4.9406564584124654E-324</v>
      </c>
      <c r="C9" s="590">
        <v>4.0000000000000002E-4</v>
      </c>
      <c r="D9" s="591">
        <v>4.0000000000000002E-4</v>
      </c>
      <c r="E9" s="592" t="s">
        <v>328</v>
      </c>
      <c r="F9" s="590">
        <v>0</v>
      </c>
      <c r="G9" s="591">
        <v>0</v>
      </c>
      <c r="H9" s="593">
        <v>5.5999999999999995E-4</v>
      </c>
      <c r="I9" s="590">
        <v>1.6000000000000001E-3</v>
      </c>
      <c r="J9" s="591">
        <v>1.6000000000000001E-3</v>
      </c>
      <c r="K9" s="594" t="s">
        <v>322</v>
      </c>
    </row>
    <row r="10" spans="1:11" ht="14.4" customHeight="1" thickBot="1" x14ac:dyDescent="0.35">
      <c r="A10" s="607" t="s">
        <v>329</v>
      </c>
      <c r="B10" s="585">
        <v>4.9406564584124654E-324</v>
      </c>
      <c r="C10" s="585">
        <v>4.0000000000000002E-4</v>
      </c>
      <c r="D10" s="586">
        <v>4.0000000000000002E-4</v>
      </c>
      <c r="E10" s="595" t="s">
        <v>328</v>
      </c>
      <c r="F10" s="585">
        <v>0</v>
      </c>
      <c r="G10" s="586">
        <v>0</v>
      </c>
      <c r="H10" s="588">
        <v>5.5999999999999995E-4</v>
      </c>
      <c r="I10" s="585">
        <v>1.6000000000000001E-3</v>
      </c>
      <c r="J10" s="586">
        <v>1.6000000000000001E-3</v>
      </c>
      <c r="K10" s="596" t="s">
        <v>322</v>
      </c>
    </row>
    <row r="11" spans="1:11" ht="14.4" customHeight="1" thickBot="1" x14ac:dyDescent="0.35">
      <c r="A11" s="606" t="s">
        <v>330</v>
      </c>
      <c r="B11" s="590">
        <v>2716.2425378017701</v>
      </c>
      <c r="C11" s="590">
        <v>2573.1899600000002</v>
      </c>
      <c r="D11" s="591">
        <v>-143.05257780177399</v>
      </c>
      <c r="E11" s="597">
        <v>0.94733438718700003</v>
      </c>
      <c r="F11" s="590">
        <v>2475.1674109987098</v>
      </c>
      <c r="G11" s="591">
        <v>1031.3197545828</v>
      </c>
      <c r="H11" s="593">
        <v>215.14801</v>
      </c>
      <c r="I11" s="590">
        <v>1006.75503</v>
      </c>
      <c r="J11" s="591">
        <v>-24.564724582795002</v>
      </c>
      <c r="K11" s="598">
        <v>0.40674219672</v>
      </c>
    </row>
    <row r="12" spans="1:11" ht="14.4" customHeight="1" thickBot="1" x14ac:dyDescent="0.35">
      <c r="A12" s="607" t="s">
        <v>331</v>
      </c>
      <c r="B12" s="585">
        <v>1956.4422272587001</v>
      </c>
      <c r="C12" s="585">
        <v>1841.3282300000001</v>
      </c>
      <c r="D12" s="586">
        <v>-115.113997258702</v>
      </c>
      <c r="E12" s="587">
        <v>0.94116156579700005</v>
      </c>
      <c r="F12" s="585">
        <v>1835.1435298225299</v>
      </c>
      <c r="G12" s="586">
        <v>764.64313742605498</v>
      </c>
      <c r="H12" s="588">
        <v>145.40665000000001</v>
      </c>
      <c r="I12" s="585">
        <v>757.01733000000104</v>
      </c>
      <c r="J12" s="586">
        <v>-7.6258074260540001</v>
      </c>
      <c r="K12" s="589">
        <v>0.412511238329</v>
      </c>
    </row>
    <row r="13" spans="1:11" ht="14.4" customHeight="1" thickBot="1" x14ac:dyDescent="0.35">
      <c r="A13" s="607" t="s">
        <v>332</v>
      </c>
      <c r="B13" s="585">
        <v>183.75249637707</v>
      </c>
      <c r="C13" s="585">
        <v>186.04150999999999</v>
      </c>
      <c r="D13" s="586">
        <v>2.2890136229290001</v>
      </c>
      <c r="E13" s="587">
        <v>1.0124570477570001</v>
      </c>
      <c r="F13" s="585">
        <v>185.76356121835599</v>
      </c>
      <c r="G13" s="586">
        <v>77.401483840981001</v>
      </c>
      <c r="H13" s="588">
        <v>19.9892</v>
      </c>
      <c r="I13" s="585">
        <v>67.487729999999999</v>
      </c>
      <c r="J13" s="586">
        <v>-9.9137538409810002</v>
      </c>
      <c r="K13" s="589">
        <v>0.36329907521799998</v>
      </c>
    </row>
    <row r="14" spans="1:11" ht="14.4" customHeight="1" thickBot="1" x14ac:dyDescent="0.35">
      <c r="A14" s="607" t="s">
        <v>333</v>
      </c>
      <c r="B14" s="585">
        <v>0</v>
      </c>
      <c r="C14" s="585">
        <v>4.9406564584124654E-324</v>
      </c>
      <c r="D14" s="586">
        <v>4.9406564584124654E-324</v>
      </c>
      <c r="E14" s="595" t="s">
        <v>322</v>
      </c>
      <c r="F14" s="585">
        <v>4.9406564584124654E-324</v>
      </c>
      <c r="G14" s="586">
        <v>0</v>
      </c>
      <c r="H14" s="588">
        <v>4.9406564584124654E-324</v>
      </c>
      <c r="I14" s="585">
        <v>15.482939999999999</v>
      </c>
      <c r="J14" s="586">
        <v>15.482939999999999</v>
      </c>
      <c r="K14" s="596" t="s">
        <v>328</v>
      </c>
    </row>
    <row r="15" spans="1:11" ht="14.4" customHeight="1" thickBot="1" x14ac:dyDescent="0.35">
      <c r="A15" s="607" t="s">
        <v>334</v>
      </c>
      <c r="B15" s="585">
        <v>465.004886170276</v>
      </c>
      <c r="C15" s="585">
        <v>453.86637000000002</v>
      </c>
      <c r="D15" s="586">
        <v>-11.138516170276</v>
      </c>
      <c r="E15" s="587">
        <v>0.97604645348499997</v>
      </c>
      <c r="F15" s="585">
        <v>368.04175590283398</v>
      </c>
      <c r="G15" s="586">
        <v>153.35073162618099</v>
      </c>
      <c r="H15" s="588">
        <v>39.461100000000002</v>
      </c>
      <c r="I15" s="585">
        <v>130.85719</v>
      </c>
      <c r="J15" s="586">
        <v>-22.493541626180001</v>
      </c>
      <c r="K15" s="589">
        <v>0.35554984699699999</v>
      </c>
    </row>
    <row r="16" spans="1:11" ht="14.4" customHeight="1" thickBot="1" x14ac:dyDescent="0.35">
      <c r="A16" s="607" t="s">
        <v>335</v>
      </c>
      <c r="B16" s="585">
        <v>72.147744008809994</v>
      </c>
      <c r="C16" s="585">
        <v>57.758929999999999</v>
      </c>
      <c r="D16" s="586">
        <v>-14.38881400881</v>
      </c>
      <c r="E16" s="587">
        <v>0.80056460244799998</v>
      </c>
      <c r="F16" s="585">
        <v>53.503559661673997</v>
      </c>
      <c r="G16" s="586">
        <v>22.293149859029999</v>
      </c>
      <c r="H16" s="588">
        <v>6.3006200000000003</v>
      </c>
      <c r="I16" s="585">
        <v>20.229279999999999</v>
      </c>
      <c r="J16" s="586">
        <v>-2.06386985903</v>
      </c>
      <c r="K16" s="589">
        <v>0.37809222653399999</v>
      </c>
    </row>
    <row r="17" spans="1:11" ht="14.4" customHeight="1" thickBot="1" x14ac:dyDescent="0.35">
      <c r="A17" s="607" t="s">
        <v>336</v>
      </c>
      <c r="B17" s="585">
        <v>38.895183986913999</v>
      </c>
      <c r="C17" s="585">
        <v>34.194920000000003</v>
      </c>
      <c r="D17" s="586">
        <v>-4.7002639869139999</v>
      </c>
      <c r="E17" s="587">
        <v>0.87915563046300005</v>
      </c>
      <c r="F17" s="585">
        <v>32.715004393313997</v>
      </c>
      <c r="G17" s="586">
        <v>13.631251830547001</v>
      </c>
      <c r="H17" s="588">
        <v>3.99044</v>
      </c>
      <c r="I17" s="585">
        <v>15.68056</v>
      </c>
      <c r="J17" s="586">
        <v>2.0493081694519999</v>
      </c>
      <c r="K17" s="589">
        <v>0.47930789834100002</v>
      </c>
    </row>
    <row r="18" spans="1:11" ht="14.4" customHeight="1" thickBot="1" x14ac:dyDescent="0.35">
      <c r="A18" s="606" t="s">
        <v>337</v>
      </c>
      <c r="B18" s="590">
        <v>70.001257341978999</v>
      </c>
      <c r="C18" s="590">
        <v>85.126999999999995</v>
      </c>
      <c r="D18" s="591">
        <v>15.12574265802</v>
      </c>
      <c r="E18" s="597">
        <v>1.216078156769</v>
      </c>
      <c r="F18" s="590">
        <v>85.884516960048003</v>
      </c>
      <c r="G18" s="591">
        <v>35.78521540002</v>
      </c>
      <c r="H18" s="593">
        <v>9.3819999999999997</v>
      </c>
      <c r="I18" s="590">
        <v>31.138000000000002</v>
      </c>
      <c r="J18" s="591">
        <v>-4.6472154000200003</v>
      </c>
      <c r="K18" s="598">
        <v>0.36255661791100002</v>
      </c>
    </row>
    <row r="19" spans="1:11" ht="14.4" customHeight="1" thickBot="1" x14ac:dyDescent="0.35">
      <c r="A19" s="607" t="s">
        <v>338</v>
      </c>
      <c r="B19" s="585">
        <v>68.940632230736995</v>
      </c>
      <c r="C19" s="585">
        <v>84.245999999999995</v>
      </c>
      <c r="D19" s="586">
        <v>15.305367769262</v>
      </c>
      <c r="E19" s="587">
        <v>1.222007940368</v>
      </c>
      <c r="F19" s="585">
        <v>84.999496365460004</v>
      </c>
      <c r="G19" s="586">
        <v>35.416456818941001</v>
      </c>
      <c r="H19" s="588">
        <v>8.4659999999999993</v>
      </c>
      <c r="I19" s="585">
        <v>30.222000000000001</v>
      </c>
      <c r="J19" s="586">
        <v>-5.1944568189410001</v>
      </c>
      <c r="K19" s="589">
        <v>0.35555504787999997</v>
      </c>
    </row>
    <row r="20" spans="1:11" ht="14.4" customHeight="1" thickBot="1" x14ac:dyDescent="0.35">
      <c r="A20" s="607" t="s">
        <v>339</v>
      </c>
      <c r="B20" s="585">
        <v>1.060625111242</v>
      </c>
      <c r="C20" s="585">
        <v>0.88100000000000001</v>
      </c>
      <c r="D20" s="586">
        <v>-0.17962511124200001</v>
      </c>
      <c r="E20" s="587">
        <v>0.83064222283800004</v>
      </c>
      <c r="F20" s="585">
        <v>0.885020594587</v>
      </c>
      <c r="G20" s="586">
        <v>0.36875858107800003</v>
      </c>
      <c r="H20" s="588">
        <v>0.91600000000000004</v>
      </c>
      <c r="I20" s="585">
        <v>0.91600000000000004</v>
      </c>
      <c r="J20" s="586">
        <v>0.54724141892099998</v>
      </c>
      <c r="K20" s="589">
        <v>1.0350041632939999</v>
      </c>
    </row>
    <row r="21" spans="1:11" ht="14.4" customHeight="1" thickBot="1" x14ac:dyDescent="0.35">
      <c r="A21" s="606" t="s">
        <v>340</v>
      </c>
      <c r="B21" s="590">
        <v>698.67405283565904</v>
      </c>
      <c r="C21" s="590">
        <v>695.68505000000005</v>
      </c>
      <c r="D21" s="591">
        <v>-2.9890028356579998</v>
      </c>
      <c r="E21" s="597">
        <v>0.99572189231300001</v>
      </c>
      <c r="F21" s="590">
        <v>696.65341657850695</v>
      </c>
      <c r="G21" s="591">
        <v>290.27225690771098</v>
      </c>
      <c r="H21" s="593">
        <v>50.020719999999997</v>
      </c>
      <c r="I21" s="590">
        <v>257.76898999999997</v>
      </c>
      <c r="J21" s="591">
        <v>-32.503266907711001</v>
      </c>
      <c r="K21" s="598">
        <v>0.37001037225299999</v>
      </c>
    </row>
    <row r="22" spans="1:11" ht="14.4" customHeight="1" thickBot="1" x14ac:dyDescent="0.35">
      <c r="A22" s="607" t="s">
        <v>341</v>
      </c>
      <c r="B22" s="585">
        <v>16.370278495316001</v>
      </c>
      <c r="C22" s="585">
        <v>7.7480500000000001</v>
      </c>
      <c r="D22" s="586">
        <v>-8.6222284953159996</v>
      </c>
      <c r="E22" s="587">
        <v>0.473299828235</v>
      </c>
      <c r="F22" s="585">
        <v>7.7480417936380004</v>
      </c>
      <c r="G22" s="586">
        <v>3.2283507473489998</v>
      </c>
      <c r="H22" s="588">
        <v>4.9406564584124654E-324</v>
      </c>
      <c r="I22" s="585">
        <v>2.5359600000000002</v>
      </c>
      <c r="J22" s="586">
        <v>-0.69239074734899997</v>
      </c>
      <c r="K22" s="589">
        <v>0.32730334548200002</v>
      </c>
    </row>
    <row r="23" spans="1:11" ht="14.4" customHeight="1" thickBot="1" x14ac:dyDescent="0.35">
      <c r="A23" s="607" t="s">
        <v>342</v>
      </c>
      <c r="B23" s="585">
        <v>1.000068998852</v>
      </c>
      <c r="C23" s="585">
        <v>1.29864</v>
      </c>
      <c r="D23" s="586">
        <v>0.29857100114700003</v>
      </c>
      <c r="E23" s="587">
        <v>1.298550401512</v>
      </c>
      <c r="F23" s="585">
        <v>1.298722097712</v>
      </c>
      <c r="G23" s="586">
        <v>0.54113420737999995</v>
      </c>
      <c r="H23" s="588">
        <v>0.10163999999999999</v>
      </c>
      <c r="I23" s="585">
        <v>0.10163999999999999</v>
      </c>
      <c r="J23" s="586">
        <v>-0.43949420738</v>
      </c>
      <c r="K23" s="589">
        <v>7.8261546621999994E-2</v>
      </c>
    </row>
    <row r="24" spans="1:11" ht="14.4" customHeight="1" thickBot="1" x14ac:dyDescent="0.35">
      <c r="A24" s="607" t="s">
        <v>343</v>
      </c>
      <c r="B24" s="585">
        <v>234.36341287002901</v>
      </c>
      <c r="C24" s="585">
        <v>234.79848999999999</v>
      </c>
      <c r="D24" s="586">
        <v>0.43507712997100001</v>
      </c>
      <c r="E24" s="587">
        <v>1.0018564208659999</v>
      </c>
      <c r="F24" s="585">
        <v>249.33245323361001</v>
      </c>
      <c r="G24" s="586">
        <v>103.888522180671</v>
      </c>
      <c r="H24" s="588">
        <v>15.32457</v>
      </c>
      <c r="I24" s="585">
        <v>106.81553</v>
      </c>
      <c r="J24" s="586">
        <v>2.9270078193289999</v>
      </c>
      <c r="K24" s="589">
        <v>0.428406044278</v>
      </c>
    </row>
    <row r="25" spans="1:11" ht="14.4" customHeight="1" thickBot="1" x14ac:dyDescent="0.35">
      <c r="A25" s="607" t="s">
        <v>344</v>
      </c>
      <c r="B25" s="585">
        <v>275.27534248056901</v>
      </c>
      <c r="C25" s="585">
        <v>293.76218999999998</v>
      </c>
      <c r="D25" s="586">
        <v>18.486847519430999</v>
      </c>
      <c r="E25" s="587">
        <v>1.0671576587739999</v>
      </c>
      <c r="F25" s="585">
        <v>277.76030199440203</v>
      </c>
      <c r="G25" s="586">
        <v>115.73345916433399</v>
      </c>
      <c r="H25" s="588">
        <v>22.597709999999999</v>
      </c>
      <c r="I25" s="585">
        <v>86.906660000000002</v>
      </c>
      <c r="J25" s="586">
        <v>-28.826799164333998</v>
      </c>
      <c r="K25" s="589">
        <v>0.31288366039299997</v>
      </c>
    </row>
    <row r="26" spans="1:11" ht="14.4" customHeight="1" thickBot="1" x14ac:dyDescent="0.35">
      <c r="A26" s="607" t="s">
        <v>345</v>
      </c>
      <c r="B26" s="585">
        <v>45.138494198925997</v>
      </c>
      <c r="C26" s="585">
        <v>49.550249999999998</v>
      </c>
      <c r="D26" s="586">
        <v>4.4117558010730002</v>
      </c>
      <c r="E26" s="587">
        <v>1.0977382138980001</v>
      </c>
      <c r="F26" s="585">
        <v>48.540632627628</v>
      </c>
      <c r="G26" s="586">
        <v>20.225263594845</v>
      </c>
      <c r="H26" s="588">
        <v>3.2679999999999998</v>
      </c>
      <c r="I26" s="585">
        <v>17.3673</v>
      </c>
      <c r="J26" s="586">
        <v>-2.8579635948450002</v>
      </c>
      <c r="K26" s="589">
        <v>0.35778890920500001</v>
      </c>
    </row>
    <row r="27" spans="1:11" ht="14.4" customHeight="1" thickBot="1" x14ac:dyDescent="0.35">
      <c r="A27" s="607" t="s">
        <v>346</v>
      </c>
      <c r="B27" s="585">
        <v>4.9406564584124654E-324</v>
      </c>
      <c r="C27" s="585">
        <v>1.2554799999999999</v>
      </c>
      <c r="D27" s="586">
        <v>1.2554799999999999</v>
      </c>
      <c r="E27" s="595" t="s">
        <v>328</v>
      </c>
      <c r="F27" s="585">
        <v>1.230897419271</v>
      </c>
      <c r="G27" s="586">
        <v>0.51287392469600002</v>
      </c>
      <c r="H27" s="588">
        <v>4.9406564584124654E-324</v>
      </c>
      <c r="I27" s="585">
        <v>2.4703282292062327E-323</v>
      </c>
      <c r="J27" s="586">
        <v>-0.51287392469600002</v>
      </c>
      <c r="K27" s="589">
        <v>1.9762625833649862E-323</v>
      </c>
    </row>
    <row r="28" spans="1:11" ht="14.4" customHeight="1" thickBot="1" x14ac:dyDescent="0.35">
      <c r="A28" s="607" t="s">
        <v>347</v>
      </c>
      <c r="B28" s="585">
        <v>3.3254790026459999</v>
      </c>
      <c r="C28" s="585">
        <v>4.0490000000000004</v>
      </c>
      <c r="D28" s="586">
        <v>0.72352099735300002</v>
      </c>
      <c r="E28" s="587">
        <v>1.2175689567650001</v>
      </c>
      <c r="F28" s="585">
        <v>4.1535280340809999</v>
      </c>
      <c r="G28" s="586">
        <v>1.730636680867</v>
      </c>
      <c r="H28" s="588">
        <v>0.53200000000000003</v>
      </c>
      <c r="I28" s="585">
        <v>1.69</v>
      </c>
      <c r="J28" s="586">
        <v>-4.0636680867000001E-2</v>
      </c>
      <c r="K28" s="589">
        <v>0.40688301273799998</v>
      </c>
    </row>
    <row r="29" spans="1:11" ht="14.4" customHeight="1" thickBot="1" x14ac:dyDescent="0.35">
      <c r="A29" s="607" t="s">
        <v>348</v>
      </c>
      <c r="B29" s="585">
        <v>101.03033119305501</v>
      </c>
      <c r="C29" s="585">
        <v>96.528300000000002</v>
      </c>
      <c r="D29" s="586">
        <v>-4.502031193054</v>
      </c>
      <c r="E29" s="587">
        <v>0.95543881584900003</v>
      </c>
      <c r="F29" s="585">
        <v>99.894220835886998</v>
      </c>
      <c r="G29" s="586">
        <v>41.622592014953</v>
      </c>
      <c r="H29" s="588">
        <v>8.1967999999999996</v>
      </c>
      <c r="I29" s="585">
        <v>42.351900000000001</v>
      </c>
      <c r="J29" s="586">
        <v>0.72930798504600003</v>
      </c>
      <c r="K29" s="589">
        <v>0.42396746924500001</v>
      </c>
    </row>
    <row r="30" spans="1:11" ht="14.4" customHeight="1" thickBot="1" x14ac:dyDescent="0.35">
      <c r="A30" s="607" t="s">
        <v>349</v>
      </c>
      <c r="B30" s="585">
        <v>22.170645596265</v>
      </c>
      <c r="C30" s="585">
        <v>6.6946500000000002</v>
      </c>
      <c r="D30" s="586">
        <v>-15.475995596264999</v>
      </c>
      <c r="E30" s="587">
        <v>0.30196008370299998</v>
      </c>
      <c r="F30" s="585">
        <v>6.694618542273</v>
      </c>
      <c r="G30" s="586">
        <v>2.7894243926139999</v>
      </c>
      <c r="H30" s="588">
        <v>4.9406564584124654E-324</v>
      </c>
      <c r="I30" s="585">
        <v>2.4703282292062327E-323</v>
      </c>
      <c r="J30" s="586">
        <v>-2.7894243926139999</v>
      </c>
      <c r="K30" s="589">
        <v>4.9406564584124654E-324</v>
      </c>
    </row>
    <row r="31" spans="1:11" ht="14.4" customHeight="1" thickBot="1" x14ac:dyDescent="0.35">
      <c r="A31" s="606" t="s">
        <v>350</v>
      </c>
      <c r="B31" s="590">
        <v>869.04724194019104</v>
      </c>
      <c r="C31" s="590">
        <v>1034.1706999999999</v>
      </c>
      <c r="D31" s="591">
        <v>165.12345805980999</v>
      </c>
      <c r="E31" s="597">
        <v>1.1900051574770001</v>
      </c>
      <c r="F31" s="590">
        <v>863.99695285234304</v>
      </c>
      <c r="G31" s="591">
        <v>359.99873035514298</v>
      </c>
      <c r="H31" s="593">
        <v>87.925129999999996</v>
      </c>
      <c r="I31" s="590">
        <v>450.51265000000001</v>
      </c>
      <c r="J31" s="591">
        <v>90.513919644856998</v>
      </c>
      <c r="K31" s="598">
        <v>0.52142851721000005</v>
      </c>
    </row>
    <row r="32" spans="1:11" ht="14.4" customHeight="1" thickBot="1" x14ac:dyDescent="0.35">
      <c r="A32" s="607" t="s">
        <v>351</v>
      </c>
      <c r="B32" s="585">
        <v>757.05111717538102</v>
      </c>
      <c r="C32" s="585">
        <v>858.60894000000098</v>
      </c>
      <c r="D32" s="586">
        <v>101.55782282462</v>
      </c>
      <c r="E32" s="587">
        <v>1.1341492278659999</v>
      </c>
      <c r="F32" s="585">
        <v>731.99741838879004</v>
      </c>
      <c r="G32" s="586">
        <v>304.99892432866301</v>
      </c>
      <c r="H32" s="588">
        <v>70.907110000000003</v>
      </c>
      <c r="I32" s="585">
        <v>362.72453999999999</v>
      </c>
      <c r="J32" s="586">
        <v>57.725615671337003</v>
      </c>
      <c r="K32" s="589">
        <v>0.49552707548899999</v>
      </c>
    </row>
    <row r="33" spans="1:11" ht="14.4" customHeight="1" thickBot="1" x14ac:dyDescent="0.35">
      <c r="A33" s="607" t="s">
        <v>352</v>
      </c>
      <c r="B33" s="585">
        <v>111.996124764811</v>
      </c>
      <c r="C33" s="585">
        <v>172.58811</v>
      </c>
      <c r="D33" s="586">
        <v>60.591985235189</v>
      </c>
      <c r="E33" s="587">
        <v>1.5410185875839999</v>
      </c>
      <c r="F33" s="585">
        <v>131.99953446355201</v>
      </c>
      <c r="G33" s="586">
        <v>54.999806026480002</v>
      </c>
      <c r="H33" s="588">
        <v>17.01802</v>
      </c>
      <c r="I33" s="585">
        <v>87.788110000000003</v>
      </c>
      <c r="J33" s="586">
        <v>32.788303973520001</v>
      </c>
      <c r="K33" s="589">
        <v>0.66506378493499996</v>
      </c>
    </row>
    <row r="34" spans="1:11" ht="14.4" customHeight="1" thickBot="1" x14ac:dyDescent="0.35">
      <c r="A34" s="607" t="s">
        <v>353</v>
      </c>
      <c r="B34" s="585">
        <v>0</v>
      </c>
      <c r="C34" s="585">
        <v>2.9736500000000001</v>
      </c>
      <c r="D34" s="586">
        <v>2.9736500000000001</v>
      </c>
      <c r="E34" s="595" t="s">
        <v>322</v>
      </c>
      <c r="F34" s="585">
        <v>0</v>
      </c>
      <c r="G34" s="586">
        <v>0</v>
      </c>
      <c r="H34" s="588">
        <v>4.9406564584124654E-324</v>
      </c>
      <c r="I34" s="585">
        <v>2.4703282292062327E-323</v>
      </c>
      <c r="J34" s="586">
        <v>2.4703282292062327E-323</v>
      </c>
      <c r="K34" s="596" t="s">
        <v>322</v>
      </c>
    </row>
    <row r="35" spans="1:11" ht="14.4" customHeight="1" thickBot="1" x14ac:dyDescent="0.35">
      <c r="A35" s="606" t="s">
        <v>354</v>
      </c>
      <c r="B35" s="590">
        <v>312.12865197041202</v>
      </c>
      <c r="C35" s="590">
        <v>430.58033999999998</v>
      </c>
      <c r="D35" s="591">
        <v>118.451688029588</v>
      </c>
      <c r="E35" s="597">
        <v>1.379496362419</v>
      </c>
      <c r="F35" s="590">
        <v>422.15010020812099</v>
      </c>
      <c r="G35" s="591">
        <v>175.89587508671701</v>
      </c>
      <c r="H35" s="593">
        <v>28.058160000000001</v>
      </c>
      <c r="I35" s="590">
        <v>136.32984999999999</v>
      </c>
      <c r="J35" s="591">
        <v>-39.566025086716003</v>
      </c>
      <c r="K35" s="598">
        <v>0.32294165021499999</v>
      </c>
    </row>
    <row r="36" spans="1:11" ht="14.4" customHeight="1" thickBot="1" x14ac:dyDescent="0.35">
      <c r="A36" s="607" t="s">
        <v>355</v>
      </c>
      <c r="B36" s="585">
        <v>70.870309874604004</v>
      </c>
      <c r="C36" s="585">
        <v>49.001460000000002</v>
      </c>
      <c r="D36" s="586">
        <v>-21.868849874603999</v>
      </c>
      <c r="E36" s="587">
        <v>0.69142437907599996</v>
      </c>
      <c r="F36" s="585">
        <v>56.552839052244998</v>
      </c>
      <c r="G36" s="586">
        <v>23.563682938435001</v>
      </c>
      <c r="H36" s="588">
        <v>0</v>
      </c>
      <c r="I36" s="585">
        <v>-0.57733999999999996</v>
      </c>
      <c r="J36" s="586">
        <v>-24.141022938435</v>
      </c>
      <c r="K36" s="589">
        <v>-1.0208859708E-2</v>
      </c>
    </row>
    <row r="37" spans="1:11" ht="14.4" customHeight="1" thickBot="1" x14ac:dyDescent="0.35">
      <c r="A37" s="607" t="s">
        <v>356</v>
      </c>
      <c r="B37" s="585">
        <v>33.799595601424997</v>
      </c>
      <c r="C37" s="585">
        <v>35.983150000000002</v>
      </c>
      <c r="D37" s="586">
        <v>2.183554398574</v>
      </c>
      <c r="E37" s="587">
        <v>1.06460297408</v>
      </c>
      <c r="F37" s="585">
        <v>36.219127282948001</v>
      </c>
      <c r="G37" s="586">
        <v>15.091303034561999</v>
      </c>
      <c r="H37" s="588">
        <v>2.0010300000000001</v>
      </c>
      <c r="I37" s="585">
        <v>13.586930000000001</v>
      </c>
      <c r="J37" s="586">
        <v>-1.504373034561</v>
      </c>
      <c r="K37" s="589">
        <v>0.375131346867</v>
      </c>
    </row>
    <row r="38" spans="1:11" ht="14.4" customHeight="1" thickBot="1" x14ac:dyDescent="0.35">
      <c r="A38" s="607" t="s">
        <v>357</v>
      </c>
      <c r="B38" s="585">
        <v>137.79274675309699</v>
      </c>
      <c r="C38" s="585">
        <v>198.12479999999999</v>
      </c>
      <c r="D38" s="586">
        <v>60.332053246901999</v>
      </c>
      <c r="E38" s="587">
        <v>1.4378463646919999</v>
      </c>
      <c r="F38" s="585">
        <v>203.80070914297801</v>
      </c>
      <c r="G38" s="586">
        <v>84.916962142906996</v>
      </c>
      <c r="H38" s="588">
        <v>17.04213</v>
      </c>
      <c r="I38" s="585">
        <v>74.339780000000005</v>
      </c>
      <c r="J38" s="586">
        <v>-10.577182142907001</v>
      </c>
      <c r="K38" s="589">
        <v>0.36476703301199997</v>
      </c>
    </row>
    <row r="39" spans="1:11" ht="14.4" customHeight="1" thickBot="1" x14ac:dyDescent="0.35">
      <c r="A39" s="607" t="s">
        <v>358</v>
      </c>
      <c r="B39" s="585">
        <v>42.497492180624</v>
      </c>
      <c r="C39" s="585">
        <v>39.553930000000001</v>
      </c>
      <c r="D39" s="586">
        <v>-2.9435621806240002</v>
      </c>
      <c r="E39" s="587">
        <v>0.93073562627799999</v>
      </c>
      <c r="F39" s="585">
        <v>37.154000890782001</v>
      </c>
      <c r="G39" s="586">
        <v>15.480833704491999</v>
      </c>
      <c r="H39" s="588">
        <v>2.1465000000000001</v>
      </c>
      <c r="I39" s="585">
        <v>11.089880000000001</v>
      </c>
      <c r="J39" s="586">
        <v>-4.3909537044920004</v>
      </c>
      <c r="K39" s="589">
        <v>0.29848413990700001</v>
      </c>
    </row>
    <row r="40" spans="1:11" ht="14.4" customHeight="1" thickBot="1" x14ac:dyDescent="0.35">
      <c r="A40" s="607" t="s">
        <v>359</v>
      </c>
      <c r="B40" s="585">
        <v>11.780642507915999</v>
      </c>
      <c r="C40" s="585">
        <v>17.157440000000001</v>
      </c>
      <c r="D40" s="586">
        <v>5.376797492083</v>
      </c>
      <c r="E40" s="587">
        <v>1.456409528467</v>
      </c>
      <c r="F40" s="585">
        <v>14.998784608359999</v>
      </c>
      <c r="G40" s="586">
        <v>6.2494935868160004</v>
      </c>
      <c r="H40" s="588">
        <v>2.2875000000000001</v>
      </c>
      <c r="I40" s="585">
        <v>6.6540499999999998</v>
      </c>
      <c r="J40" s="586">
        <v>0.40455641318300001</v>
      </c>
      <c r="K40" s="589">
        <v>0.44363927969799999</v>
      </c>
    </row>
    <row r="41" spans="1:11" ht="14.4" customHeight="1" thickBot="1" x14ac:dyDescent="0.35">
      <c r="A41" s="607" t="s">
        <v>360</v>
      </c>
      <c r="B41" s="585">
        <v>3.5562690591999999E-2</v>
      </c>
      <c r="C41" s="585">
        <v>0.188</v>
      </c>
      <c r="D41" s="586">
        <v>0.15243730940700001</v>
      </c>
      <c r="E41" s="587">
        <v>5.2864391547830003</v>
      </c>
      <c r="F41" s="585">
        <v>0.32646894179300001</v>
      </c>
      <c r="G41" s="586">
        <v>0.13602872574700001</v>
      </c>
      <c r="H41" s="588">
        <v>4.9406564584124654E-324</v>
      </c>
      <c r="I41" s="585">
        <v>8.6499999999999994E-2</v>
      </c>
      <c r="J41" s="586">
        <v>-4.9528725746999999E-2</v>
      </c>
      <c r="K41" s="589">
        <v>0.26495629117000002</v>
      </c>
    </row>
    <row r="42" spans="1:11" ht="14.4" customHeight="1" thickBot="1" x14ac:dyDescent="0.35">
      <c r="A42" s="607" t="s">
        <v>361</v>
      </c>
      <c r="B42" s="585">
        <v>1.264226739465</v>
      </c>
      <c r="C42" s="585">
        <v>0.88537999999999994</v>
      </c>
      <c r="D42" s="586">
        <v>-0.37884673946500003</v>
      </c>
      <c r="E42" s="587">
        <v>0.70033323324100005</v>
      </c>
      <c r="F42" s="585">
        <v>0.494237551577</v>
      </c>
      <c r="G42" s="586">
        <v>0.205932313157</v>
      </c>
      <c r="H42" s="588">
        <v>4.9406564584124654E-324</v>
      </c>
      <c r="I42" s="585">
        <v>0.29930000000000001</v>
      </c>
      <c r="J42" s="586">
        <v>9.3367686842000003E-2</v>
      </c>
      <c r="K42" s="589">
        <v>0.60557923825100002</v>
      </c>
    </row>
    <row r="43" spans="1:11" ht="14.4" customHeight="1" thickBot="1" x14ac:dyDescent="0.35">
      <c r="A43" s="607" t="s">
        <v>362</v>
      </c>
      <c r="B43" s="585">
        <v>14.088075622684</v>
      </c>
      <c r="C43" s="585">
        <v>20.22034</v>
      </c>
      <c r="D43" s="586">
        <v>6.1322643773149998</v>
      </c>
      <c r="E43" s="587">
        <v>1.4352804841160001</v>
      </c>
      <c r="F43" s="585">
        <v>22.608177499697</v>
      </c>
      <c r="G43" s="586">
        <v>9.4200739582070003</v>
      </c>
      <c r="H43" s="588">
        <v>1.44597</v>
      </c>
      <c r="I43" s="585">
        <v>10.559670000000001</v>
      </c>
      <c r="J43" s="586">
        <v>1.1395960417919999</v>
      </c>
      <c r="K43" s="589">
        <v>0.46707303143399997</v>
      </c>
    </row>
    <row r="44" spans="1:11" ht="14.4" customHeight="1" thickBot="1" x14ac:dyDescent="0.35">
      <c r="A44" s="607" t="s">
        <v>363</v>
      </c>
      <c r="B44" s="585">
        <v>4.9406564584124654E-324</v>
      </c>
      <c r="C44" s="585">
        <v>0.84699999999999998</v>
      </c>
      <c r="D44" s="586">
        <v>0.84699999999999998</v>
      </c>
      <c r="E44" s="595" t="s">
        <v>328</v>
      </c>
      <c r="F44" s="585">
        <v>0</v>
      </c>
      <c r="G44" s="586">
        <v>0</v>
      </c>
      <c r="H44" s="588">
        <v>4.9406564584124654E-324</v>
      </c>
      <c r="I44" s="585">
        <v>2.4703282292062327E-323</v>
      </c>
      <c r="J44" s="586">
        <v>2.4703282292062327E-323</v>
      </c>
      <c r="K44" s="596" t="s">
        <v>322</v>
      </c>
    </row>
    <row r="45" spans="1:11" ht="14.4" customHeight="1" thickBot="1" x14ac:dyDescent="0.35">
      <c r="A45" s="607" t="s">
        <v>364</v>
      </c>
      <c r="B45" s="585">
        <v>4.9406564584124654E-324</v>
      </c>
      <c r="C45" s="585">
        <v>1.86002</v>
      </c>
      <c r="D45" s="586">
        <v>1.86002</v>
      </c>
      <c r="E45" s="595" t="s">
        <v>328</v>
      </c>
      <c r="F45" s="585">
        <v>0</v>
      </c>
      <c r="G45" s="586">
        <v>0</v>
      </c>
      <c r="H45" s="588">
        <v>4.9406564584124654E-324</v>
      </c>
      <c r="I45" s="585">
        <v>2.4703282292062327E-323</v>
      </c>
      <c r="J45" s="586">
        <v>2.4703282292062327E-323</v>
      </c>
      <c r="K45" s="596" t="s">
        <v>322</v>
      </c>
    </row>
    <row r="46" spans="1:11" ht="14.4" customHeight="1" thickBot="1" x14ac:dyDescent="0.35">
      <c r="A46" s="607" t="s">
        <v>365</v>
      </c>
      <c r="B46" s="585">
        <v>4.9406564584124654E-324</v>
      </c>
      <c r="C46" s="585">
        <v>5.3007999999999997</v>
      </c>
      <c r="D46" s="586">
        <v>5.3007999999999997</v>
      </c>
      <c r="E46" s="595" t="s">
        <v>328</v>
      </c>
      <c r="F46" s="585">
        <v>0</v>
      </c>
      <c r="G46" s="586">
        <v>0</v>
      </c>
      <c r="H46" s="588">
        <v>4.9406564584124654E-324</v>
      </c>
      <c r="I46" s="585">
        <v>2.4703282292062327E-323</v>
      </c>
      <c r="J46" s="586">
        <v>2.4703282292062327E-323</v>
      </c>
      <c r="K46" s="596" t="s">
        <v>322</v>
      </c>
    </row>
    <row r="47" spans="1:11" ht="14.4" customHeight="1" thickBot="1" x14ac:dyDescent="0.35">
      <c r="A47" s="607" t="s">
        <v>366</v>
      </c>
      <c r="B47" s="585">
        <v>4.9406564584124654E-324</v>
      </c>
      <c r="C47" s="585">
        <v>61.458019999999998</v>
      </c>
      <c r="D47" s="586">
        <v>61.458019999999998</v>
      </c>
      <c r="E47" s="595" t="s">
        <v>328</v>
      </c>
      <c r="F47" s="585">
        <v>49.995755237737001</v>
      </c>
      <c r="G47" s="586">
        <v>20.831564682389999</v>
      </c>
      <c r="H47" s="588">
        <v>3.1267200000000002</v>
      </c>
      <c r="I47" s="585">
        <v>20.282769999999999</v>
      </c>
      <c r="J47" s="586">
        <v>-0.54879468238999995</v>
      </c>
      <c r="K47" s="589">
        <v>0.405689841138</v>
      </c>
    </row>
    <row r="48" spans="1:11" ht="14.4" customHeight="1" thickBot="1" x14ac:dyDescent="0.35">
      <c r="A48" s="607" t="s">
        <v>367</v>
      </c>
      <c r="B48" s="585">
        <v>4.9406564584124654E-324</v>
      </c>
      <c r="C48" s="585">
        <v>4.9406564584124654E-324</v>
      </c>
      <c r="D48" s="586">
        <v>0</v>
      </c>
      <c r="E48" s="587">
        <v>1</v>
      </c>
      <c r="F48" s="585">
        <v>4.9406564584124654E-324</v>
      </c>
      <c r="G48" s="586">
        <v>0</v>
      </c>
      <c r="H48" s="588">
        <v>8.3099999999999997E-3</v>
      </c>
      <c r="I48" s="585">
        <v>8.3099999999999997E-3</v>
      </c>
      <c r="J48" s="586">
        <v>8.3099999999999997E-3</v>
      </c>
      <c r="K48" s="596" t="s">
        <v>328</v>
      </c>
    </row>
    <row r="49" spans="1:11" ht="14.4" customHeight="1" thickBot="1" x14ac:dyDescent="0.35">
      <c r="A49" s="606" t="s">
        <v>368</v>
      </c>
      <c r="B49" s="590">
        <v>24.511956895849998</v>
      </c>
      <c r="C49" s="590">
        <v>37.886620000000001</v>
      </c>
      <c r="D49" s="591">
        <v>13.374663104149001</v>
      </c>
      <c r="E49" s="597">
        <v>1.545638325041</v>
      </c>
      <c r="F49" s="590">
        <v>25.06181392197</v>
      </c>
      <c r="G49" s="591">
        <v>10.442422467487001</v>
      </c>
      <c r="H49" s="593">
        <v>2.5866199999999999</v>
      </c>
      <c r="I49" s="590">
        <v>22.74044</v>
      </c>
      <c r="J49" s="591">
        <v>12.298017532512</v>
      </c>
      <c r="K49" s="598">
        <v>0.90737406601100001</v>
      </c>
    </row>
    <row r="50" spans="1:11" ht="14.4" customHeight="1" thickBot="1" x14ac:dyDescent="0.35">
      <c r="A50" s="607" t="s">
        <v>369</v>
      </c>
      <c r="B50" s="585">
        <v>0</v>
      </c>
      <c r="C50" s="585">
        <v>4.9406564584124654E-324</v>
      </c>
      <c r="D50" s="586">
        <v>4.9406564584124654E-324</v>
      </c>
      <c r="E50" s="595" t="s">
        <v>322</v>
      </c>
      <c r="F50" s="585">
        <v>4.9406564584124654E-324</v>
      </c>
      <c r="G50" s="586">
        <v>0</v>
      </c>
      <c r="H50" s="588">
        <v>4.9406564584124654E-324</v>
      </c>
      <c r="I50" s="585">
        <v>7.6619999999999994E-2</v>
      </c>
      <c r="J50" s="586">
        <v>7.6619999999999994E-2</v>
      </c>
      <c r="K50" s="596" t="s">
        <v>328</v>
      </c>
    </row>
    <row r="51" spans="1:11" ht="14.4" customHeight="1" thickBot="1" x14ac:dyDescent="0.35">
      <c r="A51" s="607" t="s">
        <v>370</v>
      </c>
      <c r="B51" s="585">
        <v>10.111196963909</v>
      </c>
      <c r="C51" s="585">
        <v>1.07436</v>
      </c>
      <c r="D51" s="586">
        <v>-9.0368369639089998</v>
      </c>
      <c r="E51" s="587">
        <v>0.106254482415</v>
      </c>
      <c r="F51" s="585">
        <v>0</v>
      </c>
      <c r="G51" s="586">
        <v>0</v>
      </c>
      <c r="H51" s="588">
        <v>4.9406564584124654E-324</v>
      </c>
      <c r="I51" s="585">
        <v>0.99824000000000002</v>
      </c>
      <c r="J51" s="586">
        <v>0.99824000000000002</v>
      </c>
      <c r="K51" s="596" t="s">
        <v>322</v>
      </c>
    </row>
    <row r="52" spans="1:11" ht="14.4" customHeight="1" thickBot="1" x14ac:dyDescent="0.35">
      <c r="A52" s="607" t="s">
        <v>371</v>
      </c>
      <c r="B52" s="585">
        <v>4.9406564584124654E-324</v>
      </c>
      <c r="C52" s="585">
        <v>4.9406564584124654E-324</v>
      </c>
      <c r="D52" s="586">
        <v>0</v>
      </c>
      <c r="E52" s="587">
        <v>1</v>
      </c>
      <c r="F52" s="585">
        <v>4.9406564584124654E-324</v>
      </c>
      <c r="G52" s="586">
        <v>0</v>
      </c>
      <c r="H52" s="588">
        <v>4.9406564584124654E-324</v>
      </c>
      <c r="I52" s="585">
        <v>1.2070000000000001</v>
      </c>
      <c r="J52" s="586">
        <v>1.2070000000000001</v>
      </c>
      <c r="K52" s="596" t="s">
        <v>328</v>
      </c>
    </row>
    <row r="53" spans="1:11" ht="14.4" customHeight="1" thickBot="1" x14ac:dyDescent="0.35">
      <c r="A53" s="607" t="s">
        <v>372</v>
      </c>
      <c r="B53" s="585">
        <v>7.1735380265430004</v>
      </c>
      <c r="C53" s="585">
        <v>28.290140000000001</v>
      </c>
      <c r="D53" s="586">
        <v>21.116601973456</v>
      </c>
      <c r="E53" s="587">
        <v>3.9436802168349998</v>
      </c>
      <c r="F53" s="585">
        <v>18.857982393172001</v>
      </c>
      <c r="G53" s="586">
        <v>7.8574926638209996</v>
      </c>
      <c r="H53" s="588">
        <v>1.25108</v>
      </c>
      <c r="I53" s="585">
        <v>18.441579999999998</v>
      </c>
      <c r="J53" s="586">
        <v>10.584087336177999</v>
      </c>
      <c r="K53" s="589">
        <v>0.97791903797000002</v>
      </c>
    </row>
    <row r="54" spans="1:11" ht="14.4" customHeight="1" thickBot="1" x14ac:dyDescent="0.35">
      <c r="A54" s="607" t="s">
        <v>373</v>
      </c>
      <c r="B54" s="585">
        <v>7.2272219053970002</v>
      </c>
      <c r="C54" s="585">
        <v>8.5221199999999993</v>
      </c>
      <c r="D54" s="586">
        <v>1.2948980946019999</v>
      </c>
      <c r="E54" s="587">
        <v>1.179169549731</v>
      </c>
      <c r="F54" s="585">
        <v>6.2038315287980002</v>
      </c>
      <c r="G54" s="586">
        <v>2.5849298036659998</v>
      </c>
      <c r="H54" s="588">
        <v>1.3355399999999999</v>
      </c>
      <c r="I54" s="585">
        <v>2.0169999999999999</v>
      </c>
      <c r="J54" s="586">
        <v>-0.56792980366599999</v>
      </c>
      <c r="K54" s="589">
        <v>0.32512165919300001</v>
      </c>
    </row>
    <row r="55" spans="1:11" ht="14.4" customHeight="1" thickBot="1" x14ac:dyDescent="0.35">
      <c r="A55" s="606" t="s">
        <v>374</v>
      </c>
      <c r="B55" s="590">
        <v>278.14420887857699</v>
      </c>
      <c r="C55" s="590">
        <v>283.80856999999997</v>
      </c>
      <c r="D55" s="591">
        <v>5.6643611214230001</v>
      </c>
      <c r="E55" s="597">
        <v>1.0203648357240001</v>
      </c>
      <c r="F55" s="590">
        <v>275.15136867539599</v>
      </c>
      <c r="G55" s="591">
        <v>114.646403614748</v>
      </c>
      <c r="H55" s="593">
        <v>15.567679999999999</v>
      </c>
      <c r="I55" s="590">
        <v>110.73599</v>
      </c>
      <c r="J55" s="591">
        <v>-3.9104136147480002</v>
      </c>
      <c r="K55" s="598">
        <v>0.40245480345200002</v>
      </c>
    </row>
    <row r="56" spans="1:11" ht="14.4" customHeight="1" thickBot="1" x14ac:dyDescent="0.35">
      <c r="A56" s="607" t="s">
        <v>375</v>
      </c>
      <c r="B56" s="585">
        <v>23.426320871689001</v>
      </c>
      <c r="C56" s="585">
        <v>39.329500000000003</v>
      </c>
      <c r="D56" s="586">
        <v>15.903179128310001</v>
      </c>
      <c r="E56" s="587">
        <v>1.6788594425650001</v>
      </c>
      <c r="F56" s="585">
        <v>35.181433127143002</v>
      </c>
      <c r="G56" s="586">
        <v>14.658930469643</v>
      </c>
      <c r="H56" s="588">
        <v>0.62346000000000001</v>
      </c>
      <c r="I56" s="585">
        <v>16.90654</v>
      </c>
      <c r="J56" s="586">
        <v>2.2476095303560002</v>
      </c>
      <c r="K56" s="589">
        <v>0.48055290808899997</v>
      </c>
    </row>
    <row r="57" spans="1:11" ht="14.4" customHeight="1" thickBot="1" x14ac:dyDescent="0.35">
      <c r="A57" s="607" t="s">
        <v>376</v>
      </c>
      <c r="B57" s="585">
        <v>11.170625878379999</v>
      </c>
      <c r="C57" s="585">
        <v>5.2885599999990003</v>
      </c>
      <c r="D57" s="586">
        <v>-5.8820658783799997</v>
      </c>
      <c r="E57" s="587">
        <v>0.47343452887699999</v>
      </c>
      <c r="F57" s="585">
        <v>0</v>
      </c>
      <c r="G57" s="586">
        <v>0</v>
      </c>
      <c r="H57" s="588">
        <v>4.9406564584124654E-324</v>
      </c>
      <c r="I57" s="585">
        <v>4.4353300000000004</v>
      </c>
      <c r="J57" s="586">
        <v>4.4353300000000004</v>
      </c>
      <c r="K57" s="596" t="s">
        <v>322</v>
      </c>
    </row>
    <row r="58" spans="1:11" ht="14.4" customHeight="1" thickBot="1" x14ac:dyDescent="0.35">
      <c r="A58" s="607" t="s">
        <v>377</v>
      </c>
      <c r="B58" s="585">
        <v>242.828397907648</v>
      </c>
      <c r="C58" s="585">
        <v>239.19050999999999</v>
      </c>
      <c r="D58" s="586">
        <v>-3.6378879076469999</v>
      </c>
      <c r="E58" s="587">
        <v>0.98501868834499995</v>
      </c>
      <c r="F58" s="585">
        <v>0</v>
      </c>
      <c r="G58" s="586">
        <v>0</v>
      </c>
      <c r="H58" s="588">
        <v>4.9406564584124654E-324</v>
      </c>
      <c r="I58" s="585">
        <v>2.4703282292062327E-323</v>
      </c>
      <c r="J58" s="586">
        <v>2.4703282292062327E-323</v>
      </c>
      <c r="K58" s="596" t="s">
        <v>322</v>
      </c>
    </row>
    <row r="59" spans="1:11" ht="14.4" customHeight="1" thickBot="1" x14ac:dyDescent="0.35">
      <c r="A59" s="607" t="s">
        <v>378</v>
      </c>
      <c r="B59" s="585">
        <v>4.9406564584124654E-324</v>
      </c>
      <c r="C59" s="585">
        <v>4.9406564584124654E-324</v>
      </c>
      <c r="D59" s="586">
        <v>0</v>
      </c>
      <c r="E59" s="587">
        <v>1</v>
      </c>
      <c r="F59" s="585">
        <v>10.000961940572999</v>
      </c>
      <c r="G59" s="586">
        <v>4.1670674752380004</v>
      </c>
      <c r="H59" s="588">
        <v>1.21025</v>
      </c>
      <c r="I59" s="585">
        <v>3.1438299999999999</v>
      </c>
      <c r="J59" s="586">
        <v>-1.023237475238</v>
      </c>
      <c r="K59" s="589">
        <v>0.314352761132</v>
      </c>
    </row>
    <row r="60" spans="1:11" ht="14.4" customHeight="1" thickBot="1" x14ac:dyDescent="0.35">
      <c r="A60" s="607" t="s">
        <v>379</v>
      </c>
      <c r="B60" s="585">
        <v>4.9406564584124654E-324</v>
      </c>
      <c r="C60" s="585">
        <v>4.9406564584124654E-324</v>
      </c>
      <c r="D60" s="586">
        <v>0</v>
      </c>
      <c r="E60" s="587">
        <v>1</v>
      </c>
      <c r="F60" s="585">
        <v>1.999961165073</v>
      </c>
      <c r="G60" s="586">
        <v>0.83331715211299995</v>
      </c>
      <c r="H60" s="588">
        <v>4.9406564584124654E-324</v>
      </c>
      <c r="I60" s="585">
        <v>2.4703282292062327E-323</v>
      </c>
      <c r="J60" s="586">
        <v>-0.83331715211299995</v>
      </c>
      <c r="K60" s="589">
        <v>1.4821969375237396E-323</v>
      </c>
    </row>
    <row r="61" spans="1:11" ht="14.4" customHeight="1" thickBot="1" x14ac:dyDescent="0.35">
      <c r="A61" s="607" t="s">
        <v>380</v>
      </c>
      <c r="B61" s="585">
        <v>4.9406564584124654E-324</v>
      </c>
      <c r="C61" s="585">
        <v>4.9406564584124654E-324</v>
      </c>
      <c r="D61" s="586">
        <v>0</v>
      </c>
      <c r="E61" s="587">
        <v>1</v>
      </c>
      <c r="F61" s="585">
        <v>227.96901244260599</v>
      </c>
      <c r="G61" s="586">
        <v>94.987088517751999</v>
      </c>
      <c r="H61" s="588">
        <v>13.733969999999999</v>
      </c>
      <c r="I61" s="585">
        <v>86.250290000000007</v>
      </c>
      <c r="J61" s="586">
        <v>-8.7367985177519998</v>
      </c>
      <c r="K61" s="589">
        <v>0.37834216622599998</v>
      </c>
    </row>
    <row r="62" spans="1:11" ht="14.4" customHeight="1" thickBot="1" x14ac:dyDescent="0.35">
      <c r="A62" s="606" t="s">
        <v>381</v>
      </c>
      <c r="B62" s="590">
        <v>0</v>
      </c>
      <c r="C62" s="590">
        <v>2.1320000000000001</v>
      </c>
      <c r="D62" s="591">
        <v>2.1320000000000001</v>
      </c>
      <c r="E62" s="592" t="s">
        <v>322</v>
      </c>
      <c r="F62" s="590">
        <v>0</v>
      </c>
      <c r="G62" s="591">
        <v>0</v>
      </c>
      <c r="H62" s="593">
        <v>4.9406564584124654E-324</v>
      </c>
      <c r="I62" s="590">
        <v>2.4703282292062327E-323</v>
      </c>
      <c r="J62" s="591">
        <v>2.4703282292062327E-323</v>
      </c>
      <c r="K62" s="594" t="s">
        <v>322</v>
      </c>
    </row>
    <row r="63" spans="1:11" ht="14.4" customHeight="1" thickBot="1" x14ac:dyDescent="0.35">
      <c r="A63" s="607" t="s">
        <v>382</v>
      </c>
      <c r="B63" s="585">
        <v>0</v>
      </c>
      <c r="C63" s="585">
        <v>2.1320000000000001</v>
      </c>
      <c r="D63" s="586">
        <v>2.1320000000000001</v>
      </c>
      <c r="E63" s="595" t="s">
        <v>322</v>
      </c>
      <c r="F63" s="585">
        <v>0</v>
      </c>
      <c r="G63" s="586">
        <v>0</v>
      </c>
      <c r="H63" s="588">
        <v>4.9406564584124654E-324</v>
      </c>
      <c r="I63" s="585">
        <v>2.4703282292062327E-323</v>
      </c>
      <c r="J63" s="586">
        <v>2.4703282292062327E-323</v>
      </c>
      <c r="K63" s="596" t="s">
        <v>322</v>
      </c>
    </row>
    <row r="64" spans="1:11" ht="14.4" customHeight="1" thickBot="1" x14ac:dyDescent="0.35">
      <c r="A64" s="605" t="s">
        <v>42</v>
      </c>
      <c r="B64" s="585">
        <v>1019.90019644841</v>
      </c>
      <c r="C64" s="585">
        <v>993.780000000001</v>
      </c>
      <c r="D64" s="586">
        <v>-26.120196448407</v>
      </c>
      <c r="E64" s="587">
        <v>0.97438945836099999</v>
      </c>
      <c r="F64" s="585">
        <v>1003.6063739863999</v>
      </c>
      <c r="G64" s="586">
        <v>418.16932249433501</v>
      </c>
      <c r="H64" s="588">
        <v>62.344999999999999</v>
      </c>
      <c r="I64" s="585">
        <v>426.10500000000098</v>
      </c>
      <c r="J64" s="586">
        <v>7.9356775056649997</v>
      </c>
      <c r="K64" s="589">
        <v>0.42457382799100002</v>
      </c>
    </row>
    <row r="65" spans="1:11" ht="14.4" customHeight="1" thickBot="1" x14ac:dyDescent="0.35">
      <c r="A65" s="606" t="s">
        <v>383</v>
      </c>
      <c r="B65" s="590">
        <v>1019.90019644841</v>
      </c>
      <c r="C65" s="590">
        <v>993.780000000001</v>
      </c>
      <c r="D65" s="591">
        <v>-26.120196448407</v>
      </c>
      <c r="E65" s="597">
        <v>0.97438945836099999</v>
      </c>
      <c r="F65" s="590">
        <v>1003.6063739863999</v>
      </c>
      <c r="G65" s="591">
        <v>418.16932249433501</v>
      </c>
      <c r="H65" s="593">
        <v>62.344999999999999</v>
      </c>
      <c r="I65" s="590">
        <v>426.10500000000098</v>
      </c>
      <c r="J65" s="591">
        <v>7.9356775056649997</v>
      </c>
      <c r="K65" s="598">
        <v>0.42457382799100002</v>
      </c>
    </row>
    <row r="66" spans="1:11" ht="14.4" customHeight="1" thickBot="1" x14ac:dyDescent="0.35">
      <c r="A66" s="607" t="s">
        <v>384</v>
      </c>
      <c r="B66" s="585">
        <v>262.84998789456301</v>
      </c>
      <c r="C66" s="585">
        <v>267.26600000000002</v>
      </c>
      <c r="D66" s="586">
        <v>4.4160121054369998</v>
      </c>
      <c r="E66" s="587">
        <v>1.016800503362</v>
      </c>
      <c r="F66" s="585">
        <v>265.268510431876</v>
      </c>
      <c r="G66" s="586">
        <v>110.528546013282</v>
      </c>
      <c r="H66" s="588">
        <v>17.652000000000001</v>
      </c>
      <c r="I66" s="585">
        <v>89.828000000000003</v>
      </c>
      <c r="J66" s="586">
        <v>-20.700546013280999</v>
      </c>
      <c r="K66" s="589">
        <v>0.338630468628</v>
      </c>
    </row>
    <row r="67" spans="1:11" ht="14.4" customHeight="1" thickBot="1" x14ac:dyDescent="0.35">
      <c r="A67" s="607" t="s">
        <v>385</v>
      </c>
      <c r="B67" s="585">
        <v>230.009885387347</v>
      </c>
      <c r="C67" s="585">
        <v>225.18700000000001</v>
      </c>
      <c r="D67" s="586">
        <v>-4.822885387346</v>
      </c>
      <c r="E67" s="587">
        <v>0.97903183430899998</v>
      </c>
      <c r="F67" s="585">
        <v>230.00155799829599</v>
      </c>
      <c r="G67" s="586">
        <v>95.833982499290002</v>
      </c>
      <c r="H67" s="588">
        <v>16.876999999999999</v>
      </c>
      <c r="I67" s="585">
        <v>92.185000000000002</v>
      </c>
      <c r="J67" s="586">
        <v>-3.6489824992890001</v>
      </c>
      <c r="K67" s="589">
        <v>0.40080163283300002</v>
      </c>
    </row>
    <row r="68" spans="1:11" ht="14.4" customHeight="1" thickBot="1" x14ac:dyDescent="0.35">
      <c r="A68" s="607" t="s">
        <v>386</v>
      </c>
      <c r="B68" s="585">
        <v>527.04032316649796</v>
      </c>
      <c r="C68" s="585">
        <v>501.327</v>
      </c>
      <c r="D68" s="586">
        <v>-25.713323166496998</v>
      </c>
      <c r="E68" s="587">
        <v>0.95121184843600004</v>
      </c>
      <c r="F68" s="585">
        <v>508.33630555623103</v>
      </c>
      <c r="G68" s="586">
        <v>211.80679398176301</v>
      </c>
      <c r="H68" s="588">
        <v>27.815999999999999</v>
      </c>
      <c r="I68" s="585">
        <v>244.09200000000001</v>
      </c>
      <c r="J68" s="586">
        <v>32.285206018236998</v>
      </c>
      <c r="K68" s="589">
        <v>0.48017817600599999</v>
      </c>
    </row>
    <row r="69" spans="1:11" ht="14.4" customHeight="1" thickBot="1" x14ac:dyDescent="0.35">
      <c r="A69" s="608" t="s">
        <v>387</v>
      </c>
      <c r="B69" s="590">
        <v>1449.4240451635201</v>
      </c>
      <c r="C69" s="590">
        <v>1437.0527999999999</v>
      </c>
      <c r="D69" s="591">
        <v>-12.371245163522</v>
      </c>
      <c r="E69" s="597">
        <v>0.99146471648099999</v>
      </c>
      <c r="F69" s="590">
        <v>1454.1966674615801</v>
      </c>
      <c r="G69" s="591">
        <v>605.91527810899004</v>
      </c>
      <c r="H69" s="593">
        <v>183.41227000000001</v>
      </c>
      <c r="I69" s="590">
        <v>475.36930000000098</v>
      </c>
      <c r="J69" s="591">
        <v>-130.545978108989</v>
      </c>
      <c r="K69" s="598">
        <v>0.32689478021500001</v>
      </c>
    </row>
    <row r="70" spans="1:11" ht="14.4" customHeight="1" thickBot="1" x14ac:dyDescent="0.35">
      <c r="A70" s="605" t="s">
        <v>45</v>
      </c>
      <c r="B70" s="585">
        <v>314.34930613200498</v>
      </c>
      <c r="C70" s="585">
        <v>310.15553</v>
      </c>
      <c r="D70" s="586">
        <v>-4.1937761320040003</v>
      </c>
      <c r="E70" s="587">
        <v>0.98665886626599997</v>
      </c>
      <c r="F70" s="585">
        <v>328.21866403586199</v>
      </c>
      <c r="G70" s="586">
        <v>136.75777668160899</v>
      </c>
      <c r="H70" s="588">
        <v>21.16215</v>
      </c>
      <c r="I70" s="585">
        <v>73.154139999999998</v>
      </c>
      <c r="J70" s="586">
        <v>-63.603636681608997</v>
      </c>
      <c r="K70" s="589">
        <v>0.222882328203</v>
      </c>
    </row>
    <row r="71" spans="1:11" ht="14.4" customHeight="1" thickBot="1" x14ac:dyDescent="0.35">
      <c r="A71" s="609" t="s">
        <v>388</v>
      </c>
      <c r="B71" s="585">
        <v>314.34930613200498</v>
      </c>
      <c r="C71" s="585">
        <v>310.15553</v>
      </c>
      <c r="D71" s="586">
        <v>-4.1937761320040003</v>
      </c>
      <c r="E71" s="587">
        <v>0.98665886626599997</v>
      </c>
      <c r="F71" s="585">
        <v>328.21866403586199</v>
      </c>
      <c r="G71" s="586">
        <v>136.75777668160899</v>
      </c>
      <c r="H71" s="588">
        <v>21.16215</v>
      </c>
      <c r="I71" s="585">
        <v>73.154139999999998</v>
      </c>
      <c r="J71" s="586">
        <v>-63.603636681608997</v>
      </c>
      <c r="K71" s="589">
        <v>0.222882328203</v>
      </c>
    </row>
    <row r="72" spans="1:11" ht="14.4" customHeight="1" thickBot="1" x14ac:dyDescent="0.35">
      <c r="A72" s="607" t="s">
        <v>389</v>
      </c>
      <c r="B72" s="585">
        <v>128.80240497875701</v>
      </c>
      <c r="C72" s="585">
        <v>113.13803</v>
      </c>
      <c r="D72" s="586">
        <v>-15.664374978755999</v>
      </c>
      <c r="E72" s="587">
        <v>0.87838445267099996</v>
      </c>
      <c r="F72" s="585">
        <v>104.329087344366</v>
      </c>
      <c r="G72" s="586">
        <v>43.470453060152003</v>
      </c>
      <c r="H72" s="588">
        <v>5.7046299999999999</v>
      </c>
      <c r="I72" s="585">
        <v>21.869430000000001</v>
      </c>
      <c r="J72" s="586">
        <v>-21.601023060151999</v>
      </c>
      <c r="K72" s="589">
        <v>0.209619680921</v>
      </c>
    </row>
    <row r="73" spans="1:11" ht="14.4" customHeight="1" thickBot="1" x14ac:dyDescent="0.35">
      <c r="A73" s="607" t="s">
        <v>390</v>
      </c>
      <c r="B73" s="585">
        <v>29.681770891431999</v>
      </c>
      <c r="C73" s="585">
        <v>16.845510000000001</v>
      </c>
      <c r="D73" s="586">
        <v>-12.836260891432</v>
      </c>
      <c r="E73" s="587">
        <v>0.56753722888000002</v>
      </c>
      <c r="F73" s="585">
        <v>21.904130062551999</v>
      </c>
      <c r="G73" s="586">
        <v>9.1267208593970004</v>
      </c>
      <c r="H73" s="588">
        <v>1.101</v>
      </c>
      <c r="I73" s="585">
        <v>4.9040299999999997</v>
      </c>
      <c r="J73" s="586">
        <v>-4.2226908593959998</v>
      </c>
      <c r="K73" s="589">
        <v>0.223886088422</v>
      </c>
    </row>
    <row r="74" spans="1:11" ht="14.4" customHeight="1" thickBot="1" x14ac:dyDescent="0.35">
      <c r="A74" s="607" t="s">
        <v>391</v>
      </c>
      <c r="B74" s="585">
        <v>78.993629366441994</v>
      </c>
      <c r="C74" s="585">
        <v>114.59311</v>
      </c>
      <c r="D74" s="586">
        <v>35.599480633557</v>
      </c>
      <c r="E74" s="587">
        <v>1.450662678991</v>
      </c>
      <c r="F74" s="585">
        <v>131.999777143947</v>
      </c>
      <c r="G74" s="586">
        <v>54.999907143310999</v>
      </c>
      <c r="H74" s="588">
        <v>2.2856900000000002</v>
      </c>
      <c r="I74" s="585">
        <v>10.434060000000001</v>
      </c>
      <c r="J74" s="586">
        <v>-44.565847143310997</v>
      </c>
      <c r="K74" s="589">
        <v>7.9046042543999995E-2</v>
      </c>
    </row>
    <row r="75" spans="1:11" ht="14.4" customHeight="1" thickBot="1" x14ac:dyDescent="0.35">
      <c r="A75" s="607" t="s">
        <v>392</v>
      </c>
      <c r="B75" s="585">
        <v>75.994394271466007</v>
      </c>
      <c r="C75" s="585">
        <v>65.578879999999998</v>
      </c>
      <c r="D75" s="586">
        <v>-10.415514271466</v>
      </c>
      <c r="E75" s="587">
        <v>0.86294365036599996</v>
      </c>
      <c r="F75" s="585">
        <v>69.985669484995995</v>
      </c>
      <c r="G75" s="586">
        <v>29.160695618748001</v>
      </c>
      <c r="H75" s="588">
        <v>12.070830000000001</v>
      </c>
      <c r="I75" s="585">
        <v>35.946620000000003</v>
      </c>
      <c r="J75" s="586">
        <v>6.7859243812510002</v>
      </c>
      <c r="K75" s="589">
        <v>0.51362829368499996</v>
      </c>
    </row>
    <row r="76" spans="1:11" ht="14.4" customHeight="1" thickBot="1" x14ac:dyDescent="0.35">
      <c r="A76" s="610" t="s">
        <v>46</v>
      </c>
      <c r="B76" s="590">
        <v>0</v>
      </c>
      <c r="C76" s="590">
        <v>15.845000000000001</v>
      </c>
      <c r="D76" s="591">
        <v>15.845000000000001</v>
      </c>
      <c r="E76" s="592" t="s">
        <v>322</v>
      </c>
      <c r="F76" s="590">
        <v>0</v>
      </c>
      <c r="G76" s="591">
        <v>0</v>
      </c>
      <c r="H76" s="593">
        <v>7.0000000000000007E-2</v>
      </c>
      <c r="I76" s="590">
        <v>10.994</v>
      </c>
      <c r="J76" s="591">
        <v>10.994</v>
      </c>
      <c r="K76" s="594" t="s">
        <v>322</v>
      </c>
    </row>
    <row r="77" spans="1:11" ht="14.4" customHeight="1" thickBot="1" x14ac:dyDescent="0.35">
      <c r="A77" s="606" t="s">
        <v>393</v>
      </c>
      <c r="B77" s="590">
        <v>0</v>
      </c>
      <c r="C77" s="590">
        <v>11.694000000000001</v>
      </c>
      <c r="D77" s="591">
        <v>11.694000000000001</v>
      </c>
      <c r="E77" s="592" t="s">
        <v>322</v>
      </c>
      <c r="F77" s="590">
        <v>0</v>
      </c>
      <c r="G77" s="591">
        <v>0</v>
      </c>
      <c r="H77" s="593">
        <v>7.0000000000000007E-2</v>
      </c>
      <c r="I77" s="590">
        <v>2.5390000000000001</v>
      </c>
      <c r="J77" s="591">
        <v>2.5390000000000001</v>
      </c>
      <c r="K77" s="594" t="s">
        <v>322</v>
      </c>
    </row>
    <row r="78" spans="1:11" ht="14.4" customHeight="1" thickBot="1" x14ac:dyDescent="0.35">
      <c r="A78" s="607" t="s">
        <v>394</v>
      </c>
      <c r="B78" s="585">
        <v>0</v>
      </c>
      <c r="C78" s="585">
        <v>8.6140000000000008</v>
      </c>
      <c r="D78" s="586">
        <v>8.6140000000000008</v>
      </c>
      <c r="E78" s="595" t="s">
        <v>322</v>
      </c>
      <c r="F78" s="585">
        <v>0</v>
      </c>
      <c r="G78" s="586">
        <v>0</v>
      </c>
      <c r="H78" s="588">
        <v>7.0000000000000007E-2</v>
      </c>
      <c r="I78" s="585">
        <v>0.999</v>
      </c>
      <c r="J78" s="586">
        <v>0.999</v>
      </c>
      <c r="K78" s="596" t="s">
        <v>322</v>
      </c>
    </row>
    <row r="79" spans="1:11" ht="14.4" customHeight="1" thickBot="1" x14ac:dyDescent="0.35">
      <c r="A79" s="607" t="s">
        <v>395</v>
      </c>
      <c r="B79" s="585">
        <v>4.9406564584124654E-324</v>
      </c>
      <c r="C79" s="585">
        <v>3.08</v>
      </c>
      <c r="D79" s="586">
        <v>3.08</v>
      </c>
      <c r="E79" s="595" t="s">
        <v>328</v>
      </c>
      <c r="F79" s="585">
        <v>0</v>
      </c>
      <c r="G79" s="586">
        <v>0</v>
      </c>
      <c r="H79" s="588">
        <v>4.9406564584124654E-324</v>
      </c>
      <c r="I79" s="585">
        <v>1.54</v>
      </c>
      <c r="J79" s="586">
        <v>1.54</v>
      </c>
      <c r="K79" s="596" t="s">
        <v>322</v>
      </c>
    </row>
    <row r="80" spans="1:11" ht="14.4" customHeight="1" thickBot="1" x14ac:dyDescent="0.35">
      <c r="A80" s="606" t="s">
        <v>396</v>
      </c>
      <c r="B80" s="590">
        <v>0</v>
      </c>
      <c r="C80" s="590">
        <v>4.1509999999999998</v>
      </c>
      <c r="D80" s="591">
        <v>4.1509999999999998</v>
      </c>
      <c r="E80" s="592" t="s">
        <v>322</v>
      </c>
      <c r="F80" s="590">
        <v>0</v>
      </c>
      <c r="G80" s="591">
        <v>0</v>
      </c>
      <c r="H80" s="593">
        <v>4.9406564584124654E-324</v>
      </c>
      <c r="I80" s="590">
        <v>8.4550000000000001</v>
      </c>
      <c r="J80" s="591">
        <v>8.4550000000000001</v>
      </c>
      <c r="K80" s="594" t="s">
        <v>322</v>
      </c>
    </row>
    <row r="81" spans="1:11" ht="14.4" customHeight="1" thickBot="1" x14ac:dyDescent="0.35">
      <c r="A81" s="607" t="s">
        <v>397</v>
      </c>
      <c r="B81" s="585">
        <v>0</v>
      </c>
      <c r="C81" s="585">
        <v>4.1509999999999998</v>
      </c>
      <c r="D81" s="586">
        <v>4.1509999999999998</v>
      </c>
      <c r="E81" s="595" t="s">
        <v>322</v>
      </c>
      <c r="F81" s="585">
        <v>0</v>
      </c>
      <c r="G81" s="586">
        <v>0</v>
      </c>
      <c r="H81" s="588">
        <v>4.9406564584124654E-324</v>
      </c>
      <c r="I81" s="585">
        <v>2.4703282292062327E-323</v>
      </c>
      <c r="J81" s="586">
        <v>2.4703282292062327E-323</v>
      </c>
      <c r="K81" s="596" t="s">
        <v>322</v>
      </c>
    </row>
    <row r="82" spans="1:11" ht="14.4" customHeight="1" thickBot="1" x14ac:dyDescent="0.35">
      <c r="A82" s="607" t="s">
        <v>398</v>
      </c>
      <c r="B82" s="585">
        <v>0</v>
      </c>
      <c r="C82" s="585">
        <v>4.9406564584124654E-324</v>
      </c>
      <c r="D82" s="586">
        <v>4.9406564584124654E-324</v>
      </c>
      <c r="E82" s="595" t="s">
        <v>322</v>
      </c>
      <c r="F82" s="585">
        <v>4.9406564584124654E-324</v>
      </c>
      <c r="G82" s="586">
        <v>0</v>
      </c>
      <c r="H82" s="588">
        <v>4.9406564584124654E-324</v>
      </c>
      <c r="I82" s="585">
        <v>8.4550000000000001</v>
      </c>
      <c r="J82" s="586">
        <v>8.4550000000000001</v>
      </c>
      <c r="K82" s="596" t="s">
        <v>328</v>
      </c>
    </row>
    <row r="83" spans="1:11" ht="14.4" customHeight="1" thickBot="1" x14ac:dyDescent="0.35">
      <c r="A83" s="605" t="s">
        <v>47</v>
      </c>
      <c r="B83" s="585">
        <v>1135.07473903152</v>
      </c>
      <c r="C83" s="585">
        <v>1111.0522699999999</v>
      </c>
      <c r="D83" s="586">
        <v>-24.022469031517002</v>
      </c>
      <c r="E83" s="587">
        <v>0.97883622266799997</v>
      </c>
      <c r="F83" s="585">
        <v>1125.9780034257101</v>
      </c>
      <c r="G83" s="586">
        <v>469.15750142738</v>
      </c>
      <c r="H83" s="588">
        <v>162.18011999999999</v>
      </c>
      <c r="I83" s="585">
        <v>391.22116000000102</v>
      </c>
      <c r="J83" s="586">
        <v>-77.936341427379006</v>
      </c>
      <c r="K83" s="589">
        <v>0.34745009121800002</v>
      </c>
    </row>
    <row r="84" spans="1:11" ht="14.4" customHeight="1" thickBot="1" x14ac:dyDescent="0.35">
      <c r="A84" s="606" t="s">
        <v>399</v>
      </c>
      <c r="B84" s="590">
        <v>0.94956504534099995</v>
      </c>
      <c r="C84" s="590">
        <v>0.311</v>
      </c>
      <c r="D84" s="591">
        <v>-0.638565045341</v>
      </c>
      <c r="E84" s="597">
        <v>0.32751837435999998</v>
      </c>
      <c r="F84" s="590">
        <v>0.12430632225799999</v>
      </c>
      <c r="G84" s="591">
        <v>5.1794300940000003E-2</v>
      </c>
      <c r="H84" s="593">
        <v>4.9406564584124654E-324</v>
      </c>
      <c r="I84" s="590">
        <v>0.20699999999999999</v>
      </c>
      <c r="J84" s="591">
        <v>0.155205699059</v>
      </c>
      <c r="K84" s="598">
        <v>1.6652411256270001</v>
      </c>
    </row>
    <row r="85" spans="1:11" ht="14.4" customHeight="1" thickBot="1" x14ac:dyDescent="0.35">
      <c r="A85" s="607" t="s">
        <v>400</v>
      </c>
      <c r="B85" s="585">
        <v>0.94956504534099995</v>
      </c>
      <c r="C85" s="585">
        <v>0.311</v>
      </c>
      <c r="D85" s="586">
        <v>-0.638565045341</v>
      </c>
      <c r="E85" s="587">
        <v>0.32751837435999998</v>
      </c>
      <c r="F85" s="585">
        <v>0.12430632225799999</v>
      </c>
      <c r="G85" s="586">
        <v>5.1794300940000003E-2</v>
      </c>
      <c r="H85" s="588">
        <v>4.9406564584124654E-324</v>
      </c>
      <c r="I85" s="585">
        <v>0.20699999999999999</v>
      </c>
      <c r="J85" s="586">
        <v>0.155205699059</v>
      </c>
      <c r="K85" s="589">
        <v>1.6652411256270001</v>
      </c>
    </row>
    <row r="86" spans="1:11" ht="14.4" customHeight="1" thickBot="1" x14ac:dyDescent="0.35">
      <c r="A86" s="606" t="s">
        <v>401</v>
      </c>
      <c r="B86" s="590">
        <v>21.104744151950001</v>
      </c>
      <c r="C86" s="590">
        <v>19.623660000000001</v>
      </c>
      <c r="D86" s="591">
        <v>-1.48108415195</v>
      </c>
      <c r="E86" s="597">
        <v>0.929822217161</v>
      </c>
      <c r="F86" s="590">
        <v>19.174449294132</v>
      </c>
      <c r="G86" s="591">
        <v>7.9893538725550002</v>
      </c>
      <c r="H86" s="593">
        <v>2.0150299999999999</v>
      </c>
      <c r="I86" s="590">
        <v>8.0560399999999994</v>
      </c>
      <c r="J86" s="591">
        <v>6.6686127444000001E-2</v>
      </c>
      <c r="K86" s="598">
        <v>0.42014453069399998</v>
      </c>
    </row>
    <row r="87" spans="1:11" ht="14.4" customHeight="1" thickBot="1" x14ac:dyDescent="0.35">
      <c r="A87" s="607" t="s">
        <v>402</v>
      </c>
      <c r="B87" s="585">
        <v>10.164369450098</v>
      </c>
      <c r="C87" s="585">
        <v>8.8796999999999997</v>
      </c>
      <c r="D87" s="586">
        <v>-1.284669450098</v>
      </c>
      <c r="E87" s="587">
        <v>0.873610512053</v>
      </c>
      <c r="F87" s="585">
        <v>9.0838108064709999</v>
      </c>
      <c r="G87" s="586">
        <v>3.7849211693629998</v>
      </c>
      <c r="H87" s="588">
        <v>0.65549999999999997</v>
      </c>
      <c r="I87" s="585">
        <v>3.7296999999999998</v>
      </c>
      <c r="J87" s="586">
        <v>-5.5221169362999999E-2</v>
      </c>
      <c r="K87" s="589">
        <v>0.41058759142599999</v>
      </c>
    </row>
    <row r="88" spans="1:11" ht="14.4" customHeight="1" thickBot="1" x14ac:dyDescent="0.35">
      <c r="A88" s="607" t="s">
        <v>403</v>
      </c>
      <c r="B88" s="585">
        <v>10.940374701851001</v>
      </c>
      <c r="C88" s="585">
        <v>10.74396</v>
      </c>
      <c r="D88" s="586">
        <v>-0.19641470185099999</v>
      </c>
      <c r="E88" s="587">
        <v>0.98204680303799996</v>
      </c>
      <c r="F88" s="585">
        <v>10.09063848766</v>
      </c>
      <c r="G88" s="586">
        <v>4.2044327031910003</v>
      </c>
      <c r="H88" s="588">
        <v>1.3595299999999999</v>
      </c>
      <c r="I88" s="585">
        <v>4.3263400000000001</v>
      </c>
      <c r="J88" s="586">
        <v>0.121907296808</v>
      </c>
      <c r="K88" s="589">
        <v>0.42874789393000001</v>
      </c>
    </row>
    <row r="89" spans="1:11" ht="14.4" customHeight="1" thickBot="1" x14ac:dyDescent="0.35">
      <c r="A89" s="606" t="s">
        <v>404</v>
      </c>
      <c r="B89" s="590">
        <v>52.642390877842999</v>
      </c>
      <c r="C89" s="590">
        <v>53.944330000000001</v>
      </c>
      <c r="D89" s="591">
        <v>1.3019391221559999</v>
      </c>
      <c r="E89" s="597">
        <v>1.0247317627570001</v>
      </c>
      <c r="F89" s="590">
        <v>59.307331929124999</v>
      </c>
      <c r="G89" s="591">
        <v>24.711388303802</v>
      </c>
      <c r="H89" s="593">
        <v>0.64856000000000003</v>
      </c>
      <c r="I89" s="590">
        <v>29.68412</v>
      </c>
      <c r="J89" s="591">
        <v>4.9727316961970001</v>
      </c>
      <c r="K89" s="598">
        <v>0.50051349528699995</v>
      </c>
    </row>
    <row r="90" spans="1:11" ht="14.4" customHeight="1" thickBot="1" x14ac:dyDescent="0.35">
      <c r="A90" s="607" t="s">
        <v>405</v>
      </c>
      <c r="B90" s="585">
        <v>45.759707795738997</v>
      </c>
      <c r="C90" s="585">
        <v>46.71</v>
      </c>
      <c r="D90" s="586">
        <v>0.95029220426000005</v>
      </c>
      <c r="E90" s="587">
        <v>1.0207670077019999</v>
      </c>
      <c r="F90" s="585">
        <v>52.685022333564</v>
      </c>
      <c r="G90" s="586">
        <v>21.952092638985</v>
      </c>
      <c r="H90" s="588">
        <v>4.9406564584124654E-324</v>
      </c>
      <c r="I90" s="585">
        <v>26.594999999999999</v>
      </c>
      <c r="J90" s="586">
        <v>4.6429073610140001</v>
      </c>
      <c r="K90" s="589">
        <v>0.50479242148900005</v>
      </c>
    </row>
    <row r="91" spans="1:11" ht="14.4" customHeight="1" thickBot="1" x14ac:dyDescent="0.35">
      <c r="A91" s="607" t="s">
        <v>406</v>
      </c>
      <c r="B91" s="585">
        <v>6.8826830821040001</v>
      </c>
      <c r="C91" s="585">
        <v>7.2343299999999999</v>
      </c>
      <c r="D91" s="586">
        <v>0.35164691789500002</v>
      </c>
      <c r="E91" s="587">
        <v>1.051091545797</v>
      </c>
      <c r="F91" s="585">
        <v>6.62230959556</v>
      </c>
      <c r="G91" s="586">
        <v>2.7592956648159999</v>
      </c>
      <c r="H91" s="588">
        <v>0.64856000000000003</v>
      </c>
      <c r="I91" s="585">
        <v>3.0891199999999999</v>
      </c>
      <c r="J91" s="586">
        <v>0.32982433518299997</v>
      </c>
      <c r="K91" s="589">
        <v>0.46647169773899999</v>
      </c>
    </row>
    <row r="92" spans="1:11" ht="14.4" customHeight="1" thickBot="1" x14ac:dyDescent="0.35">
      <c r="A92" s="606" t="s">
        <v>407</v>
      </c>
      <c r="B92" s="590">
        <v>920.64186668737705</v>
      </c>
      <c r="C92" s="590">
        <v>941.88928999999996</v>
      </c>
      <c r="D92" s="591">
        <v>21.247423312622999</v>
      </c>
      <c r="E92" s="597">
        <v>1.0230789236090001</v>
      </c>
      <c r="F92" s="590">
        <v>951.27035179613699</v>
      </c>
      <c r="G92" s="591">
        <v>396.36264658172399</v>
      </c>
      <c r="H92" s="593">
        <v>154.92642000000001</v>
      </c>
      <c r="I92" s="590">
        <v>323.85415</v>
      </c>
      <c r="J92" s="591">
        <v>-72.508496581722994</v>
      </c>
      <c r="K92" s="598">
        <v>0.34044385950599998</v>
      </c>
    </row>
    <row r="93" spans="1:11" ht="14.4" customHeight="1" thickBot="1" x14ac:dyDescent="0.35">
      <c r="A93" s="607" t="s">
        <v>408</v>
      </c>
      <c r="B93" s="585">
        <v>875.00088849231997</v>
      </c>
      <c r="C93" s="585">
        <v>902.87102000000004</v>
      </c>
      <c r="D93" s="586">
        <v>27.87013150768</v>
      </c>
      <c r="E93" s="587">
        <v>1.031851546523</v>
      </c>
      <c r="F93" s="585">
        <v>913.53437832233305</v>
      </c>
      <c r="G93" s="586">
        <v>380.63932430097202</v>
      </c>
      <c r="H93" s="588">
        <v>153.16906</v>
      </c>
      <c r="I93" s="585">
        <v>307.47336999999999</v>
      </c>
      <c r="J93" s="586">
        <v>-73.165954300970995</v>
      </c>
      <c r="K93" s="589">
        <v>0.33657558740600002</v>
      </c>
    </row>
    <row r="94" spans="1:11" ht="14.4" customHeight="1" thickBot="1" x14ac:dyDescent="0.35">
      <c r="A94" s="607" t="s">
        <v>409</v>
      </c>
      <c r="B94" s="585">
        <v>8.0414942904229996</v>
      </c>
      <c r="C94" s="585">
        <v>4.5510000000000002</v>
      </c>
      <c r="D94" s="586">
        <v>-3.4904942904229999</v>
      </c>
      <c r="E94" s="587">
        <v>0.56593959227400004</v>
      </c>
      <c r="F94" s="585">
        <v>3.8979352505930001</v>
      </c>
      <c r="G94" s="586">
        <v>1.624139687747</v>
      </c>
      <c r="H94" s="588">
        <v>4.9406564584124654E-324</v>
      </c>
      <c r="I94" s="585">
        <v>3.0619999999999998</v>
      </c>
      <c r="J94" s="586">
        <v>1.437860312252</v>
      </c>
      <c r="K94" s="589">
        <v>0.785544090177</v>
      </c>
    </row>
    <row r="95" spans="1:11" ht="14.4" customHeight="1" thickBot="1" x14ac:dyDescent="0.35">
      <c r="A95" s="607" t="s">
        <v>410</v>
      </c>
      <c r="B95" s="585">
        <v>37.599483904632997</v>
      </c>
      <c r="C95" s="585">
        <v>34.467269999999999</v>
      </c>
      <c r="D95" s="586">
        <v>-3.1322139046330002</v>
      </c>
      <c r="E95" s="587">
        <v>0.91669529527100002</v>
      </c>
      <c r="F95" s="585">
        <v>33.838038223211001</v>
      </c>
      <c r="G95" s="586">
        <v>14.099182593004</v>
      </c>
      <c r="H95" s="588">
        <v>1.75736</v>
      </c>
      <c r="I95" s="585">
        <v>13.31878</v>
      </c>
      <c r="J95" s="586">
        <v>-0.78040259300399994</v>
      </c>
      <c r="K95" s="589">
        <v>0.39360378731599999</v>
      </c>
    </row>
    <row r="96" spans="1:11" ht="14.4" customHeight="1" thickBot="1" x14ac:dyDescent="0.35">
      <c r="A96" s="606" t="s">
        <v>411</v>
      </c>
      <c r="B96" s="590">
        <v>139.73617226900501</v>
      </c>
      <c r="C96" s="590">
        <v>95.283990000000003</v>
      </c>
      <c r="D96" s="591">
        <v>-44.452182269003998</v>
      </c>
      <c r="E96" s="597">
        <v>0.68188492966900005</v>
      </c>
      <c r="F96" s="590">
        <v>96.101564084060001</v>
      </c>
      <c r="G96" s="591">
        <v>40.042318368358004</v>
      </c>
      <c r="H96" s="593">
        <v>4.4901099999999996</v>
      </c>
      <c r="I96" s="590">
        <v>29.319849999999999</v>
      </c>
      <c r="J96" s="591">
        <v>-10.722468368357999</v>
      </c>
      <c r="K96" s="598">
        <v>0.305092328927</v>
      </c>
    </row>
    <row r="97" spans="1:11" ht="14.4" customHeight="1" thickBot="1" x14ac:dyDescent="0.35">
      <c r="A97" s="607" t="s">
        <v>412</v>
      </c>
      <c r="B97" s="585">
        <v>32.041816940612001</v>
      </c>
      <c r="C97" s="585">
        <v>0.79</v>
      </c>
      <c r="D97" s="586">
        <v>-31.251816940611999</v>
      </c>
      <c r="E97" s="587">
        <v>2.4655280985999999E-2</v>
      </c>
      <c r="F97" s="585">
        <v>4.9406564584124654E-324</v>
      </c>
      <c r="G97" s="586">
        <v>0</v>
      </c>
      <c r="H97" s="588">
        <v>4.9406564584124654E-324</v>
      </c>
      <c r="I97" s="585">
        <v>12.273</v>
      </c>
      <c r="J97" s="586">
        <v>12.273</v>
      </c>
      <c r="K97" s="596" t="s">
        <v>328</v>
      </c>
    </row>
    <row r="98" spans="1:11" ht="14.4" customHeight="1" thickBot="1" x14ac:dyDescent="0.35">
      <c r="A98" s="607" t="s">
        <v>413</v>
      </c>
      <c r="B98" s="585">
        <v>87.505427321203996</v>
      </c>
      <c r="C98" s="585">
        <v>72.201650000000001</v>
      </c>
      <c r="D98" s="586">
        <v>-15.303777321204</v>
      </c>
      <c r="E98" s="587">
        <v>0.82511053554299996</v>
      </c>
      <c r="F98" s="585">
        <v>71.383140038015995</v>
      </c>
      <c r="G98" s="586">
        <v>29.742975015839999</v>
      </c>
      <c r="H98" s="588">
        <v>5.2606099999999998</v>
      </c>
      <c r="I98" s="585">
        <v>12.40493</v>
      </c>
      <c r="J98" s="586">
        <v>-17.338045015839999</v>
      </c>
      <c r="K98" s="589">
        <v>0.17377955065199999</v>
      </c>
    </row>
    <row r="99" spans="1:11" ht="14.4" customHeight="1" thickBot="1" x14ac:dyDescent="0.35">
      <c r="A99" s="607" t="s">
        <v>414</v>
      </c>
      <c r="B99" s="585">
        <v>3.9979378279689999</v>
      </c>
      <c r="C99" s="585">
        <v>4.4619999999999997</v>
      </c>
      <c r="D99" s="586">
        <v>0.46406217203</v>
      </c>
      <c r="E99" s="587">
        <v>1.11607538486</v>
      </c>
      <c r="F99" s="585">
        <v>5.0018220837029999</v>
      </c>
      <c r="G99" s="586">
        <v>2.084092534876</v>
      </c>
      <c r="H99" s="588">
        <v>4.9406564584124654E-324</v>
      </c>
      <c r="I99" s="585">
        <v>2.4703282292062327E-323</v>
      </c>
      <c r="J99" s="586">
        <v>-2.084092534876</v>
      </c>
      <c r="K99" s="589">
        <v>4.9406564584124654E-324</v>
      </c>
    </row>
    <row r="100" spans="1:11" ht="14.4" customHeight="1" thickBot="1" x14ac:dyDescent="0.35">
      <c r="A100" s="607" t="s">
        <v>415</v>
      </c>
      <c r="B100" s="585">
        <v>1.206874521412</v>
      </c>
      <c r="C100" s="585">
        <v>5.5980499999999997</v>
      </c>
      <c r="D100" s="586">
        <v>4.3911754785869999</v>
      </c>
      <c r="E100" s="587">
        <v>4.6384689548719997</v>
      </c>
      <c r="F100" s="585">
        <v>5.2888737982540004</v>
      </c>
      <c r="G100" s="586">
        <v>2.2036974159390001</v>
      </c>
      <c r="H100" s="588">
        <v>4.9406564584124654E-324</v>
      </c>
      <c r="I100" s="585">
        <v>0.38719999999999999</v>
      </c>
      <c r="J100" s="586">
        <v>-1.8164974159389999</v>
      </c>
      <c r="K100" s="589">
        <v>7.3210292922E-2</v>
      </c>
    </row>
    <row r="101" spans="1:11" ht="14.4" customHeight="1" thickBot="1" x14ac:dyDescent="0.35">
      <c r="A101" s="607" t="s">
        <v>416</v>
      </c>
      <c r="B101" s="585">
        <v>14.984115657804001</v>
      </c>
      <c r="C101" s="585">
        <v>12.232290000000001</v>
      </c>
      <c r="D101" s="586">
        <v>-2.7518256578039999</v>
      </c>
      <c r="E101" s="587">
        <v>0.816350479357</v>
      </c>
      <c r="F101" s="585">
        <v>14.427728164086</v>
      </c>
      <c r="G101" s="586">
        <v>6.0115534017019998</v>
      </c>
      <c r="H101" s="588">
        <v>-0.77049999999999996</v>
      </c>
      <c r="I101" s="585">
        <v>4.2547199999999998</v>
      </c>
      <c r="J101" s="586">
        <v>-1.756833401702</v>
      </c>
      <c r="K101" s="589">
        <v>0.29489881924599998</v>
      </c>
    </row>
    <row r="102" spans="1:11" ht="14.4" customHeight="1" thickBot="1" x14ac:dyDescent="0.35">
      <c r="A102" s="606" t="s">
        <v>417</v>
      </c>
      <c r="B102" s="590">
        <v>0</v>
      </c>
      <c r="C102" s="590">
        <v>4.9406564584124654E-324</v>
      </c>
      <c r="D102" s="591">
        <v>4.9406564584124654E-324</v>
      </c>
      <c r="E102" s="592" t="s">
        <v>322</v>
      </c>
      <c r="F102" s="590">
        <v>4.9406564584124654E-324</v>
      </c>
      <c r="G102" s="591">
        <v>0</v>
      </c>
      <c r="H102" s="593">
        <v>0.1</v>
      </c>
      <c r="I102" s="590">
        <v>0.1</v>
      </c>
      <c r="J102" s="591">
        <v>0.1</v>
      </c>
      <c r="K102" s="594" t="s">
        <v>328</v>
      </c>
    </row>
    <row r="103" spans="1:11" ht="14.4" customHeight="1" thickBot="1" x14ac:dyDescent="0.35">
      <c r="A103" s="607" t="s">
        <v>418</v>
      </c>
      <c r="B103" s="585">
        <v>4.9406564584124654E-324</v>
      </c>
      <c r="C103" s="585">
        <v>4.9406564584124654E-324</v>
      </c>
      <c r="D103" s="586">
        <v>0</v>
      </c>
      <c r="E103" s="587">
        <v>1</v>
      </c>
      <c r="F103" s="585">
        <v>4.9406564584124654E-324</v>
      </c>
      <c r="G103" s="586">
        <v>0</v>
      </c>
      <c r="H103" s="588">
        <v>0.1</v>
      </c>
      <c r="I103" s="585">
        <v>0.1</v>
      </c>
      <c r="J103" s="586">
        <v>0.1</v>
      </c>
      <c r="K103" s="596" t="s">
        <v>328</v>
      </c>
    </row>
    <row r="104" spans="1:11" ht="14.4" customHeight="1" thickBot="1" x14ac:dyDescent="0.35">
      <c r="A104" s="604" t="s">
        <v>48</v>
      </c>
      <c r="B104" s="585">
        <v>20387.998874593901</v>
      </c>
      <c r="C104" s="585">
        <v>22591.676869999999</v>
      </c>
      <c r="D104" s="586">
        <v>2203.6779954061199</v>
      </c>
      <c r="E104" s="587">
        <v>1.108087017708</v>
      </c>
      <c r="F104" s="585">
        <v>21767.1076236515</v>
      </c>
      <c r="G104" s="586">
        <v>9069.6281765214608</v>
      </c>
      <c r="H104" s="588">
        <v>1773.7673400000001</v>
      </c>
      <c r="I104" s="585">
        <v>8836.2017900000101</v>
      </c>
      <c r="J104" s="586">
        <v>-233.42638652145399</v>
      </c>
      <c r="K104" s="589">
        <v>0.40594285390399998</v>
      </c>
    </row>
    <row r="105" spans="1:11" ht="14.4" customHeight="1" thickBot="1" x14ac:dyDescent="0.35">
      <c r="A105" s="610" t="s">
        <v>419</v>
      </c>
      <c r="B105" s="590">
        <v>15101.9999999998</v>
      </c>
      <c r="C105" s="590">
        <v>16756.617999999999</v>
      </c>
      <c r="D105" s="591">
        <v>1654.61800000018</v>
      </c>
      <c r="E105" s="597">
        <v>1.109562839359</v>
      </c>
      <c r="F105" s="590">
        <v>16136.9999999997</v>
      </c>
      <c r="G105" s="591">
        <v>6723.7499999998799</v>
      </c>
      <c r="H105" s="593">
        <v>1314.8019999999999</v>
      </c>
      <c r="I105" s="590">
        <v>6548.6000000000104</v>
      </c>
      <c r="J105" s="591">
        <v>-175.14999999987199</v>
      </c>
      <c r="K105" s="598">
        <v>0.40581272851200001</v>
      </c>
    </row>
    <row r="106" spans="1:11" ht="14.4" customHeight="1" thickBot="1" x14ac:dyDescent="0.35">
      <c r="A106" s="606" t="s">
        <v>420</v>
      </c>
      <c r="B106" s="590">
        <v>15101.9999999998</v>
      </c>
      <c r="C106" s="590">
        <v>16669.108</v>
      </c>
      <c r="D106" s="591">
        <v>1567.10800000018</v>
      </c>
      <c r="E106" s="597">
        <v>1.103768242616</v>
      </c>
      <c r="F106" s="590">
        <v>16082.9999999997</v>
      </c>
      <c r="G106" s="591">
        <v>6701.2499999998799</v>
      </c>
      <c r="H106" s="593">
        <v>1311.2360000000001</v>
      </c>
      <c r="I106" s="590">
        <v>6535.6320000000096</v>
      </c>
      <c r="J106" s="591">
        <v>-165.61799999987201</v>
      </c>
      <c r="K106" s="598">
        <v>0.406368961014</v>
      </c>
    </row>
    <row r="107" spans="1:11" ht="14.4" customHeight="1" thickBot="1" x14ac:dyDescent="0.35">
      <c r="A107" s="607" t="s">
        <v>421</v>
      </c>
      <c r="B107" s="585">
        <v>15101.9999999998</v>
      </c>
      <c r="C107" s="585">
        <v>16669.108</v>
      </c>
      <c r="D107" s="586">
        <v>1567.10800000018</v>
      </c>
      <c r="E107" s="587">
        <v>1.103768242616</v>
      </c>
      <c r="F107" s="585">
        <v>16082.9999999997</v>
      </c>
      <c r="G107" s="586">
        <v>6701.2499999998799</v>
      </c>
      <c r="H107" s="588">
        <v>1311.2360000000001</v>
      </c>
      <c r="I107" s="585">
        <v>6535.6320000000096</v>
      </c>
      <c r="J107" s="586">
        <v>-165.61799999987201</v>
      </c>
      <c r="K107" s="589">
        <v>0.406368961014</v>
      </c>
    </row>
    <row r="108" spans="1:11" ht="14.4" customHeight="1" thickBot="1" x14ac:dyDescent="0.35">
      <c r="A108" s="606" t="s">
        <v>422</v>
      </c>
      <c r="B108" s="590">
        <v>4.9406564584124654E-324</v>
      </c>
      <c r="C108" s="590">
        <v>0</v>
      </c>
      <c r="D108" s="591">
        <v>-4.9406564584124654E-324</v>
      </c>
      <c r="E108" s="597">
        <v>0</v>
      </c>
      <c r="F108" s="590">
        <v>0</v>
      </c>
      <c r="G108" s="591">
        <v>0</v>
      </c>
      <c r="H108" s="593">
        <v>0.34499999999999997</v>
      </c>
      <c r="I108" s="590">
        <v>0.34499999999999997</v>
      </c>
      <c r="J108" s="591">
        <v>0.34499999999999997</v>
      </c>
      <c r="K108" s="594" t="s">
        <v>322</v>
      </c>
    </row>
    <row r="109" spans="1:11" ht="14.4" customHeight="1" thickBot="1" x14ac:dyDescent="0.35">
      <c r="A109" s="607" t="s">
        <v>423</v>
      </c>
      <c r="B109" s="585">
        <v>4.9406564584124654E-324</v>
      </c>
      <c r="C109" s="585">
        <v>0</v>
      </c>
      <c r="D109" s="586">
        <v>-4.9406564584124654E-324</v>
      </c>
      <c r="E109" s="587">
        <v>0</v>
      </c>
      <c r="F109" s="585">
        <v>0</v>
      </c>
      <c r="G109" s="586">
        <v>0</v>
      </c>
      <c r="H109" s="588">
        <v>0.34499999999999997</v>
      </c>
      <c r="I109" s="585">
        <v>0.34499999999999997</v>
      </c>
      <c r="J109" s="586">
        <v>0.34499999999999997</v>
      </c>
      <c r="K109" s="596" t="s">
        <v>322</v>
      </c>
    </row>
    <row r="110" spans="1:11" ht="14.4" customHeight="1" thickBot="1" x14ac:dyDescent="0.35">
      <c r="A110" s="606" t="s">
        <v>424</v>
      </c>
      <c r="B110" s="590">
        <v>0</v>
      </c>
      <c r="C110" s="590">
        <v>87.51</v>
      </c>
      <c r="D110" s="591">
        <v>87.51</v>
      </c>
      <c r="E110" s="592" t="s">
        <v>322</v>
      </c>
      <c r="F110" s="590">
        <v>53.999999999998998</v>
      </c>
      <c r="G110" s="591">
        <v>22.499999999999002</v>
      </c>
      <c r="H110" s="593">
        <v>3.2210000000000001</v>
      </c>
      <c r="I110" s="590">
        <v>12.622999999999999</v>
      </c>
      <c r="J110" s="591">
        <v>-9.8769999999990006</v>
      </c>
      <c r="K110" s="598">
        <v>0.23375925925900001</v>
      </c>
    </row>
    <row r="111" spans="1:11" ht="14.4" customHeight="1" thickBot="1" x14ac:dyDescent="0.35">
      <c r="A111" s="607" t="s">
        <v>425</v>
      </c>
      <c r="B111" s="585">
        <v>0</v>
      </c>
      <c r="C111" s="585">
        <v>87.51</v>
      </c>
      <c r="D111" s="586">
        <v>87.51</v>
      </c>
      <c r="E111" s="595" t="s">
        <v>322</v>
      </c>
      <c r="F111" s="585">
        <v>53.999999999998998</v>
      </c>
      <c r="G111" s="586">
        <v>22.499999999999002</v>
      </c>
      <c r="H111" s="588">
        <v>3.2210000000000001</v>
      </c>
      <c r="I111" s="585">
        <v>12.622999999999999</v>
      </c>
      <c r="J111" s="586">
        <v>-9.8769999999990006</v>
      </c>
      <c r="K111" s="589">
        <v>0.23375925925900001</v>
      </c>
    </row>
    <row r="112" spans="1:11" ht="14.4" customHeight="1" thickBot="1" x14ac:dyDescent="0.35">
      <c r="A112" s="605" t="s">
        <v>426</v>
      </c>
      <c r="B112" s="585">
        <v>5134.99887459406</v>
      </c>
      <c r="C112" s="585">
        <v>5667.4901499999996</v>
      </c>
      <c r="D112" s="586">
        <v>532.49127540593997</v>
      </c>
      <c r="E112" s="587">
        <v>1.1036984210530001</v>
      </c>
      <c r="F112" s="585">
        <v>5469.1076236518102</v>
      </c>
      <c r="G112" s="586">
        <v>2278.7948431882501</v>
      </c>
      <c r="H112" s="588">
        <v>445.82</v>
      </c>
      <c r="I112" s="585">
        <v>2222.1179999999999</v>
      </c>
      <c r="J112" s="586">
        <v>-56.676843188252001</v>
      </c>
      <c r="K112" s="589">
        <v>0.40630357873900003</v>
      </c>
    </row>
    <row r="113" spans="1:11" ht="14.4" customHeight="1" thickBot="1" x14ac:dyDescent="0.35">
      <c r="A113" s="606" t="s">
        <v>427</v>
      </c>
      <c r="B113" s="590">
        <v>1358.99999786795</v>
      </c>
      <c r="C113" s="590">
        <v>1500.213</v>
      </c>
      <c r="D113" s="591">
        <v>141.213002132047</v>
      </c>
      <c r="E113" s="597">
        <v>1.103909494005</v>
      </c>
      <c r="F113" s="590">
        <v>1447.10762365189</v>
      </c>
      <c r="G113" s="591">
        <v>602.96150985495501</v>
      </c>
      <c r="H113" s="593">
        <v>118.011</v>
      </c>
      <c r="I113" s="590">
        <v>588.21000000000095</v>
      </c>
      <c r="J113" s="591">
        <v>-14.751509854954</v>
      </c>
      <c r="K113" s="598">
        <v>0.40647287761099998</v>
      </c>
    </row>
    <row r="114" spans="1:11" ht="14.4" customHeight="1" thickBot="1" x14ac:dyDescent="0.35">
      <c r="A114" s="607" t="s">
        <v>428</v>
      </c>
      <c r="B114" s="585">
        <v>1358.99999786795</v>
      </c>
      <c r="C114" s="585">
        <v>1500.213</v>
      </c>
      <c r="D114" s="586">
        <v>141.213002132047</v>
      </c>
      <c r="E114" s="587">
        <v>1.103909494005</v>
      </c>
      <c r="F114" s="585">
        <v>1447.10762365189</v>
      </c>
      <c r="G114" s="586">
        <v>602.96150985495501</v>
      </c>
      <c r="H114" s="588">
        <v>118.011</v>
      </c>
      <c r="I114" s="585">
        <v>588.21000000000095</v>
      </c>
      <c r="J114" s="586">
        <v>-14.751509854954</v>
      </c>
      <c r="K114" s="589">
        <v>0.40647287761099998</v>
      </c>
    </row>
    <row r="115" spans="1:11" ht="14.4" customHeight="1" thickBot="1" x14ac:dyDescent="0.35">
      <c r="A115" s="606" t="s">
        <v>429</v>
      </c>
      <c r="B115" s="590">
        <v>3775.9988767261102</v>
      </c>
      <c r="C115" s="590">
        <v>4167.2771499999999</v>
      </c>
      <c r="D115" s="591">
        <v>391.278273273894</v>
      </c>
      <c r="E115" s="597">
        <v>1.1036224548910001</v>
      </c>
      <c r="F115" s="590">
        <v>4021.99999999992</v>
      </c>
      <c r="G115" s="591">
        <v>1675.8333333333001</v>
      </c>
      <c r="H115" s="593">
        <v>327.80900000000003</v>
      </c>
      <c r="I115" s="590">
        <v>1633.9079999999999</v>
      </c>
      <c r="J115" s="591">
        <v>-41.925333333297999</v>
      </c>
      <c r="K115" s="598">
        <v>0.40624266533999998</v>
      </c>
    </row>
    <row r="116" spans="1:11" ht="14.4" customHeight="1" thickBot="1" x14ac:dyDescent="0.35">
      <c r="A116" s="607" t="s">
        <v>430</v>
      </c>
      <c r="B116" s="585">
        <v>3775.9988767261102</v>
      </c>
      <c r="C116" s="585">
        <v>4167.2771499999999</v>
      </c>
      <c r="D116" s="586">
        <v>391.278273273894</v>
      </c>
      <c r="E116" s="587">
        <v>1.1036224548910001</v>
      </c>
      <c r="F116" s="585">
        <v>4021.99999999992</v>
      </c>
      <c r="G116" s="586">
        <v>1675.8333333333001</v>
      </c>
      <c r="H116" s="588">
        <v>327.80900000000003</v>
      </c>
      <c r="I116" s="585">
        <v>1633.9079999999999</v>
      </c>
      <c r="J116" s="586">
        <v>-41.925333333297999</v>
      </c>
      <c r="K116" s="589">
        <v>0.40624266533999998</v>
      </c>
    </row>
    <row r="117" spans="1:11" ht="14.4" customHeight="1" thickBot="1" x14ac:dyDescent="0.35">
      <c r="A117" s="605" t="s">
        <v>431</v>
      </c>
      <c r="B117" s="585">
        <v>150.99999999999801</v>
      </c>
      <c r="C117" s="585">
        <v>167.56872000000001</v>
      </c>
      <c r="D117" s="586">
        <v>16.568720000001001</v>
      </c>
      <c r="E117" s="587">
        <v>1.1097266225160001</v>
      </c>
      <c r="F117" s="585">
        <v>160.99999999999699</v>
      </c>
      <c r="G117" s="586">
        <v>67.083333333332007</v>
      </c>
      <c r="H117" s="588">
        <v>13.145339999999999</v>
      </c>
      <c r="I117" s="585">
        <v>65.483789999999999</v>
      </c>
      <c r="J117" s="586">
        <v>-1.5995433333310001</v>
      </c>
      <c r="K117" s="589">
        <v>0.40673161490600002</v>
      </c>
    </row>
    <row r="118" spans="1:11" ht="14.4" customHeight="1" thickBot="1" x14ac:dyDescent="0.35">
      <c r="A118" s="606" t="s">
        <v>432</v>
      </c>
      <c r="B118" s="590">
        <v>150.99999999999801</v>
      </c>
      <c r="C118" s="590">
        <v>167.56872000000001</v>
      </c>
      <c r="D118" s="591">
        <v>16.568720000001001</v>
      </c>
      <c r="E118" s="597">
        <v>1.1097266225160001</v>
      </c>
      <c r="F118" s="590">
        <v>160.99999999999699</v>
      </c>
      <c r="G118" s="591">
        <v>67.083333333332007</v>
      </c>
      <c r="H118" s="593">
        <v>13.145339999999999</v>
      </c>
      <c r="I118" s="590">
        <v>65.483789999999999</v>
      </c>
      <c r="J118" s="591">
        <v>-1.5995433333310001</v>
      </c>
      <c r="K118" s="598">
        <v>0.40673161490600002</v>
      </c>
    </row>
    <row r="119" spans="1:11" ht="14.4" customHeight="1" thickBot="1" x14ac:dyDescent="0.35">
      <c r="A119" s="607" t="s">
        <v>433</v>
      </c>
      <c r="B119" s="585">
        <v>150.99999999999801</v>
      </c>
      <c r="C119" s="585">
        <v>167.56872000000001</v>
      </c>
      <c r="D119" s="586">
        <v>16.568720000001001</v>
      </c>
      <c r="E119" s="587">
        <v>1.1097266225160001</v>
      </c>
      <c r="F119" s="585">
        <v>160.99999999999699</v>
      </c>
      <c r="G119" s="586">
        <v>67.083333333332007</v>
      </c>
      <c r="H119" s="588">
        <v>13.145339999999999</v>
      </c>
      <c r="I119" s="585">
        <v>65.483789999999999</v>
      </c>
      <c r="J119" s="586">
        <v>-1.5995433333310001</v>
      </c>
      <c r="K119" s="589">
        <v>0.40673161490600002</v>
      </c>
    </row>
    <row r="120" spans="1:11" ht="14.4" customHeight="1" thickBot="1" x14ac:dyDescent="0.35">
      <c r="A120" s="604" t="s">
        <v>434</v>
      </c>
      <c r="B120" s="585">
        <v>0</v>
      </c>
      <c r="C120" s="585">
        <v>36.010579999999003</v>
      </c>
      <c r="D120" s="586">
        <v>36.010579999999003</v>
      </c>
      <c r="E120" s="595" t="s">
        <v>322</v>
      </c>
      <c r="F120" s="585">
        <v>0</v>
      </c>
      <c r="G120" s="586">
        <v>0</v>
      </c>
      <c r="H120" s="588">
        <v>4.9406564584124654E-324</v>
      </c>
      <c r="I120" s="585">
        <v>14.9979</v>
      </c>
      <c r="J120" s="586">
        <v>14.9979</v>
      </c>
      <c r="K120" s="596" t="s">
        <v>322</v>
      </c>
    </row>
    <row r="121" spans="1:11" ht="14.4" customHeight="1" thickBot="1" x14ac:dyDescent="0.35">
      <c r="A121" s="605" t="s">
        <v>435</v>
      </c>
      <c r="B121" s="585">
        <v>4.9406564584124654E-324</v>
      </c>
      <c r="C121" s="585">
        <v>17.631999999999</v>
      </c>
      <c r="D121" s="586">
        <v>17.631999999999</v>
      </c>
      <c r="E121" s="595" t="s">
        <v>328</v>
      </c>
      <c r="F121" s="585">
        <v>0</v>
      </c>
      <c r="G121" s="586">
        <v>0</v>
      </c>
      <c r="H121" s="588">
        <v>4.9406564584124654E-324</v>
      </c>
      <c r="I121" s="585">
        <v>2.4703282292062327E-323</v>
      </c>
      <c r="J121" s="586">
        <v>2.4703282292062327E-323</v>
      </c>
      <c r="K121" s="596" t="s">
        <v>322</v>
      </c>
    </row>
    <row r="122" spans="1:11" ht="14.4" customHeight="1" thickBot="1" x14ac:dyDescent="0.35">
      <c r="A122" s="606" t="s">
        <v>436</v>
      </c>
      <c r="B122" s="590">
        <v>4.9406564584124654E-324</v>
      </c>
      <c r="C122" s="590">
        <v>17.631999999999</v>
      </c>
      <c r="D122" s="591">
        <v>17.631999999999</v>
      </c>
      <c r="E122" s="592" t="s">
        <v>328</v>
      </c>
      <c r="F122" s="590">
        <v>0</v>
      </c>
      <c r="G122" s="591">
        <v>0</v>
      </c>
      <c r="H122" s="593">
        <v>4.9406564584124654E-324</v>
      </c>
      <c r="I122" s="590">
        <v>2.4703282292062327E-323</v>
      </c>
      <c r="J122" s="591">
        <v>2.4703282292062327E-323</v>
      </c>
      <c r="K122" s="594" t="s">
        <v>322</v>
      </c>
    </row>
    <row r="123" spans="1:11" ht="14.4" customHeight="1" thickBot="1" x14ac:dyDescent="0.35">
      <c r="A123" s="607" t="s">
        <v>437</v>
      </c>
      <c r="B123" s="585">
        <v>4.9406564584124654E-324</v>
      </c>
      <c r="C123" s="585">
        <v>17.631999999999</v>
      </c>
      <c r="D123" s="586">
        <v>17.631999999999</v>
      </c>
      <c r="E123" s="595" t="s">
        <v>328</v>
      </c>
      <c r="F123" s="585">
        <v>0</v>
      </c>
      <c r="G123" s="586">
        <v>0</v>
      </c>
      <c r="H123" s="588">
        <v>4.9406564584124654E-324</v>
      </c>
      <c r="I123" s="585">
        <v>2.4703282292062327E-323</v>
      </c>
      <c r="J123" s="586">
        <v>2.4703282292062327E-323</v>
      </c>
      <c r="K123" s="596" t="s">
        <v>322</v>
      </c>
    </row>
    <row r="124" spans="1:11" ht="14.4" customHeight="1" thickBot="1" x14ac:dyDescent="0.35">
      <c r="A124" s="605" t="s">
        <v>438</v>
      </c>
      <c r="B124" s="585">
        <v>0</v>
      </c>
      <c r="C124" s="585">
        <v>18.378579999999999</v>
      </c>
      <c r="D124" s="586">
        <v>18.378579999999999</v>
      </c>
      <c r="E124" s="595" t="s">
        <v>322</v>
      </c>
      <c r="F124" s="585">
        <v>0</v>
      </c>
      <c r="G124" s="586">
        <v>0</v>
      </c>
      <c r="H124" s="588">
        <v>4.9406564584124654E-324</v>
      </c>
      <c r="I124" s="585">
        <v>14.9979</v>
      </c>
      <c r="J124" s="586">
        <v>14.9979</v>
      </c>
      <c r="K124" s="596" t="s">
        <v>322</v>
      </c>
    </row>
    <row r="125" spans="1:11" ht="14.4" customHeight="1" thickBot="1" x14ac:dyDescent="0.35">
      <c r="A125" s="606" t="s">
        <v>439</v>
      </c>
      <c r="B125" s="590">
        <v>0</v>
      </c>
      <c r="C125" s="590">
        <v>9.07958</v>
      </c>
      <c r="D125" s="591">
        <v>9.07958</v>
      </c>
      <c r="E125" s="592" t="s">
        <v>322</v>
      </c>
      <c r="F125" s="590">
        <v>0</v>
      </c>
      <c r="G125" s="591">
        <v>0</v>
      </c>
      <c r="H125" s="593">
        <v>4.9406564584124654E-324</v>
      </c>
      <c r="I125" s="590">
        <v>14.9979</v>
      </c>
      <c r="J125" s="591">
        <v>14.9979</v>
      </c>
      <c r="K125" s="594" t="s">
        <v>322</v>
      </c>
    </row>
    <row r="126" spans="1:11" ht="14.4" customHeight="1" thickBot="1" x14ac:dyDescent="0.35">
      <c r="A126" s="607" t="s">
        <v>440</v>
      </c>
      <c r="B126" s="585">
        <v>0</v>
      </c>
      <c r="C126" s="585">
        <v>1.2342</v>
      </c>
      <c r="D126" s="586">
        <v>1.2342</v>
      </c>
      <c r="E126" s="595" t="s">
        <v>322</v>
      </c>
      <c r="F126" s="585">
        <v>0</v>
      </c>
      <c r="G126" s="586">
        <v>0</v>
      </c>
      <c r="H126" s="588">
        <v>4.9406564584124654E-324</v>
      </c>
      <c r="I126" s="585">
        <v>2.4703282292062327E-323</v>
      </c>
      <c r="J126" s="586">
        <v>2.4703282292062327E-323</v>
      </c>
      <c r="K126" s="596" t="s">
        <v>322</v>
      </c>
    </row>
    <row r="127" spans="1:11" ht="14.4" customHeight="1" thickBot="1" x14ac:dyDescent="0.35">
      <c r="A127" s="607" t="s">
        <v>441</v>
      </c>
      <c r="B127" s="585">
        <v>0</v>
      </c>
      <c r="C127" s="585">
        <v>7.6453800000000003</v>
      </c>
      <c r="D127" s="586">
        <v>7.6453800000000003</v>
      </c>
      <c r="E127" s="595" t="s">
        <v>322</v>
      </c>
      <c r="F127" s="585">
        <v>0</v>
      </c>
      <c r="G127" s="586">
        <v>0</v>
      </c>
      <c r="H127" s="588">
        <v>4.9406564584124654E-324</v>
      </c>
      <c r="I127" s="585">
        <v>14.597899999999999</v>
      </c>
      <c r="J127" s="586">
        <v>14.597899999999999</v>
      </c>
      <c r="K127" s="596" t="s">
        <v>322</v>
      </c>
    </row>
    <row r="128" spans="1:11" ht="14.4" customHeight="1" thickBot="1" x14ac:dyDescent="0.35">
      <c r="A128" s="607" t="s">
        <v>442</v>
      </c>
      <c r="B128" s="585">
        <v>4.9406564584124654E-324</v>
      </c>
      <c r="C128" s="585">
        <v>0.2</v>
      </c>
      <c r="D128" s="586">
        <v>0.2</v>
      </c>
      <c r="E128" s="595" t="s">
        <v>328</v>
      </c>
      <c r="F128" s="585">
        <v>0</v>
      </c>
      <c r="G128" s="586">
        <v>0</v>
      </c>
      <c r="H128" s="588">
        <v>4.9406564584124654E-324</v>
      </c>
      <c r="I128" s="585">
        <v>0.4</v>
      </c>
      <c r="J128" s="586">
        <v>0.4</v>
      </c>
      <c r="K128" s="596" t="s">
        <v>322</v>
      </c>
    </row>
    <row r="129" spans="1:11" ht="14.4" customHeight="1" thickBot="1" x14ac:dyDescent="0.35">
      <c r="A129" s="606" t="s">
        <v>443</v>
      </c>
      <c r="B129" s="590">
        <v>4.9406564584124654E-324</v>
      </c>
      <c r="C129" s="590">
        <v>1.2</v>
      </c>
      <c r="D129" s="591">
        <v>1.2</v>
      </c>
      <c r="E129" s="592" t="s">
        <v>328</v>
      </c>
      <c r="F129" s="590">
        <v>0</v>
      </c>
      <c r="G129" s="591">
        <v>0</v>
      </c>
      <c r="H129" s="593">
        <v>4.9406564584124654E-324</v>
      </c>
      <c r="I129" s="590">
        <v>2.4703282292062327E-323</v>
      </c>
      <c r="J129" s="591">
        <v>2.4703282292062327E-323</v>
      </c>
      <c r="K129" s="594" t="s">
        <v>322</v>
      </c>
    </row>
    <row r="130" spans="1:11" ht="14.4" customHeight="1" thickBot="1" x14ac:dyDescent="0.35">
      <c r="A130" s="607" t="s">
        <v>444</v>
      </c>
      <c r="B130" s="585">
        <v>4.9406564584124654E-324</v>
      </c>
      <c r="C130" s="585">
        <v>1.2</v>
      </c>
      <c r="D130" s="586">
        <v>1.2</v>
      </c>
      <c r="E130" s="595" t="s">
        <v>328</v>
      </c>
      <c r="F130" s="585">
        <v>0</v>
      </c>
      <c r="G130" s="586">
        <v>0</v>
      </c>
      <c r="H130" s="588">
        <v>4.9406564584124654E-324</v>
      </c>
      <c r="I130" s="585">
        <v>2.4703282292062327E-323</v>
      </c>
      <c r="J130" s="586">
        <v>2.4703282292062327E-323</v>
      </c>
      <c r="K130" s="596" t="s">
        <v>322</v>
      </c>
    </row>
    <row r="131" spans="1:11" ht="14.4" customHeight="1" thickBot="1" x14ac:dyDescent="0.35">
      <c r="A131" s="609" t="s">
        <v>445</v>
      </c>
      <c r="B131" s="585">
        <v>0</v>
      </c>
      <c r="C131" s="585">
        <v>6.2489999999999997</v>
      </c>
      <c r="D131" s="586">
        <v>6.2489999999999997</v>
      </c>
      <c r="E131" s="595" t="s">
        <v>322</v>
      </c>
      <c r="F131" s="585">
        <v>0</v>
      </c>
      <c r="G131" s="586">
        <v>0</v>
      </c>
      <c r="H131" s="588">
        <v>4.9406564584124654E-324</v>
      </c>
      <c r="I131" s="585">
        <v>2.4703282292062327E-323</v>
      </c>
      <c r="J131" s="586">
        <v>2.4703282292062327E-323</v>
      </c>
      <c r="K131" s="596" t="s">
        <v>322</v>
      </c>
    </row>
    <row r="132" spans="1:11" ht="14.4" customHeight="1" thickBot="1" x14ac:dyDescent="0.35">
      <c r="A132" s="607" t="s">
        <v>446</v>
      </c>
      <c r="B132" s="585">
        <v>0</v>
      </c>
      <c r="C132" s="585">
        <v>6.2489999999999997</v>
      </c>
      <c r="D132" s="586">
        <v>6.2489999999999997</v>
      </c>
      <c r="E132" s="595" t="s">
        <v>322</v>
      </c>
      <c r="F132" s="585">
        <v>0</v>
      </c>
      <c r="G132" s="586">
        <v>0</v>
      </c>
      <c r="H132" s="588">
        <v>4.9406564584124654E-324</v>
      </c>
      <c r="I132" s="585">
        <v>2.4703282292062327E-323</v>
      </c>
      <c r="J132" s="586">
        <v>2.4703282292062327E-323</v>
      </c>
      <c r="K132" s="596" t="s">
        <v>322</v>
      </c>
    </row>
    <row r="133" spans="1:11" ht="14.4" customHeight="1" thickBot="1" x14ac:dyDescent="0.35">
      <c r="A133" s="609" t="s">
        <v>447</v>
      </c>
      <c r="B133" s="585">
        <v>4.9406564584124654E-324</v>
      </c>
      <c r="C133" s="585">
        <v>1.85</v>
      </c>
      <c r="D133" s="586">
        <v>1.85</v>
      </c>
      <c r="E133" s="595" t="s">
        <v>328</v>
      </c>
      <c r="F133" s="585">
        <v>0</v>
      </c>
      <c r="G133" s="586">
        <v>0</v>
      </c>
      <c r="H133" s="588">
        <v>4.9406564584124654E-324</v>
      </c>
      <c r="I133" s="585">
        <v>2.4703282292062327E-323</v>
      </c>
      <c r="J133" s="586">
        <v>2.4703282292062327E-323</v>
      </c>
      <c r="K133" s="596" t="s">
        <v>322</v>
      </c>
    </row>
    <row r="134" spans="1:11" ht="14.4" customHeight="1" thickBot="1" x14ac:dyDescent="0.35">
      <c r="A134" s="607" t="s">
        <v>448</v>
      </c>
      <c r="B134" s="585">
        <v>4.9406564584124654E-324</v>
      </c>
      <c r="C134" s="585">
        <v>1.85</v>
      </c>
      <c r="D134" s="586">
        <v>1.85</v>
      </c>
      <c r="E134" s="595" t="s">
        <v>328</v>
      </c>
      <c r="F134" s="585">
        <v>0</v>
      </c>
      <c r="G134" s="586">
        <v>0</v>
      </c>
      <c r="H134" s="588">
        <v>4.9406564584124654E-324</v>
      </c>
      <c r="I134" s="585">
        <v>2.4703282292062327E-323</v>
      </c>
      <c r="J134" s="586">
        <v>2.4703282292062327E-323</v>
      </c>
      <c r="K134" s="596" t="s">
        <v>322</v>
      </c>
    </row>
    <row r="135" spans="1:11" ht="14.4" customHeight="1" thickBot="1" x14ac:dyDescent="0.35">
      <c r="A135" s="604" t="s">
        <v>449</v>
      </c>
      <c r="B135" s="585">
        <v>457.99999999997499</v>
      </c>
      <c r="C135" s="585">
        <v>659.91804999999999</v>
      </c>
      <c r="D135" s="586">
        <v>201.918050000025</v>
      </c>
      <c r="E135" s="587">
        <v>1.440869104803</v>
      </c>
      <c r="F135" s="585">
        <v>439.99345881805601</v>
      </c>
      <c r="G135" s="586">
        <v>183.330607840857</v>
      </c>
      <c r="H135" s="588">
        <v>59.085000000000001</v>
      </c>
      <c r="I135" s="585">
        <v>264.34399999999999</v>
      </c>
      <c r="J135" s="586">
        <v>81.013392159142995</v>
      </c>
      <c r="K135" s="589">
        <v>0.60079074973000002</v>
      </c>
    </row>
    <row r="136" spans="1:11" ht="14.4" customHeight="1" thickBot="1" x14ac:dyDescent="0.35">
      <c r="A136" s="605" t="s">
        <v>450</v>
      </c>
      <c r="B136" s="585">
        <v>457.99999999997499</v>
      </c>
      <c r="C136" s="585">
        <v>451.238</v>
      </c>
      <c r="D136" s="586">
        <v>-6.7619999999739999</v>
      </c>
      <c r="E136" s="587">
        <v>0.98523580785999998</v>
      </c>
      <c r="F136" s="585">
        <v>439.99345881805601</v>
      </c>
      <c r="G136" s="586">
        <v>183.330607840857</v>
      </c>
      <c r="H136" s="588">
        <v>34.884999999999998</v>
      </c>
      <c r="I136" s="585">
        <v>238.69200000000001</v>
      </c>
      <c r="J136" s="586">
        <v>55.361392159143001</v>
      </c>
      <c r="K136" s="589">
        <v>0.54248988301099998</v>
      </c>
    </row>
    <row r="137" spans="1:11" ht="14.4" customHeight="1" thickBot="1" x14ac:dyDescent="0.35">
      <c r="A137" s="606" t="s">
        <v>451</v>
      </c>
      <c r="B137" s="590">
        <v>457.99999999997499</v>
      </c>
      <c r="C137" s="590">
        <v>451.238</v>
      </c>
      <c r="D137" s="591">
        <v>-6.7619999999739999</v>
      </c>
      <c r="E137" s="597">
        <v>0.98523580785999998</v>
      </c>
      <c r="F137" s="590">
        <v>439.99345881805601</v>
      </c>
      <c r="G137" s="591">
        <v>183.330607840857</v>
      </c>
      <c r="H137" s="593">
        <v>34.884999999999998</v>
      </c>
      <c r="I137" s="590">
        <v>177.767</v>
      </c>
      <c r="J137" s="591">
        <v>-5.5636078408560001</v>
      </c>
      <c r="K137" s="598">
        <v>0.40402191541100002</v>
      </c>
    </row>
    <row r="138" spans="1:11" ht="14.4" customHeight="1" thickBot="1" x14ac:dyDescent="0.35">
      <c r="A138" s="607" t="s">
        <v>452</v>
      </c>
      <c r="B138" s="585">
        <v>149.99999999999201</v>
      </c>
      <c r="C138" s="585">
        <v>149.92099999999999</v>
      </c>
      <c r="D138" s="586">
        <v>-7.8999999991000006E-2</v>
      </c>
      <c r="E138" s="587">
        <v>0.99947333333300004</v>
      </c>
      <c r="F138" s="585">
        <v>150.994000803457</v>
      </c>
      <c r="G138" s="586">
        <v>62.914167001439999</v>
      </c>
      <c r="H138" s="588">
        <v>12.531000000000001</v>
      </c>
      <c r="I138" s="585">
        <v>62.655000000000001</v>
      </c>
      <c r="J138" s="586">
        <v>-0.25916700143999999</v>
      </c>
      <c r="K138" s="589">
        <v>0.414950260716</v>
      </c>
    </row>
    <row r="139" spans="1:11" ht="14.4" customHeight="1" thickBot="1" x14ac:dyDescent="0.35">
      <c r="A139" s="607" t="s">
        <v>453</v>
      </c>
      <c r="B139" s="585">
        <v>109.999999999994</v>
      </c>
      <c r="C139" s="585">
        <v>109.59699999999999</v>
      </c>
      <c r="D139" s="586">
        <v>-0.40299999999300001</v>
      </c>
      <c r="E139" s="587">
        <v>0.99633636363599998</v>
      </c>
      <c r="F139" s="585">
        <v>109.999999999998</v>
      </c>
      <c r="G139" s="586">
        <v>45.833333333332</v>
      </c>
      <c r="H139" s="588">
        <v>9.1310000000000002</v>
      </c>
      <c r="I139" s="585">
        <v>45.655000000000001</v>
      </c>
      <c r="J139" s="586">
        <v>-0.17833333333199999</v>
      </c>
      <c r="K139" s="589">
        <v>0.41504545454500003</v>
      </c>
    </row>
    <row r="140" spans="1:11" ht="14.4" customHeight="1" thickBot="1" x14ac:dyDescent="0.35">
      <c r="A140" s="607" t="s">
        <v>454</v>
      </c>
      <c r="B140" s="585">
        <v>43.999999999997002</v>
      </c>
      <c r="C140" s="585">
        <v>43.652000000000001</v>
      </c>
      <c r="D140" s="586">
        <v>-0.34799999999699999</v>
      </c>
      <c r="E140" s="587">
        <v>0.99209090908999997</v>
      </c>
      <c r="F140" s="585">
        <v>43.999458014603</v>
      </c>
      <c r="G140" s="586">
        <v>18.333107506084001</v>
      </c>
      <c r="H140" s="588">
        <v>3.645</v>
      </c>
      <c r="I140" s="585">
        <v>18.225000000000001</v>
      </c>
      <c r="J140" s="586">
        <v>-0.10810750608399999</v>
      </c>
      <c r="K140" s="589">
        <v>0.41420964762599999</v>
      </c>
    </row>
    <row r="141" spans="1:11" ht="14.4" customHeight="1" thickBot="1" x14ac:dyDescent="0.35">
      <c r="A141" s="607" t="s">
        <v>455</v>
      </c>
      <c r="B141" s="585">
        <v>146.99999999999201</v>
      </c>
      <c r="C141" s="585">
        <v>140.73599999999999</v>
      </c>
      <c r="D141" s="586">
        <v>-6.2639999999910003</v>
      </c>
      <c r="E141" s="587">
        <v>0.95738775510200003</v>
      </c>
      <c r="F141" s="585">
        <v>127.999999999998</v>
      </c>
      <c r="G141" s="586">
        <v>53.333333333332</v>
      </c>
      <c r="H141" s="588">
        <v>8.9670000000000005</v>
      </c>
      <c r="I141" s="585">
        <v>48.177</v>
      </c>
      <c r="J141" s="586">
        <v>-5.1563333333320003</v>
      </c>
      <c r="K141" s="589">
        <v>0.3763828125</v>
      </c>
    </row>
    <row r="142" spans="1:11" ht="14.4" customHeight="1" thickBot="1" x14ac:dyDescent="0.35">
      <c r="A142" s="607" t="s">
        <v>456</v>
      </c>
      <c r="B142" s="585">
        <v>6.9999999999989999</v>
      </c>
      <c r="C142" s="585">
        <v>7.3319999999999999</v>
      </c>
      <c r="D142" s="586">
        <v>0.33200000000000002</v>
      </c>
      <c r="E142" s="587">
        <v>1.0474285714280001</v>
      </c>
      <c r="F142" s="585">
        <v>6.9999999999989999</v>
      </c>
      <c r="G142" s="586">
        <v>2.9166666666659999</v>
      </c>
      <c r="H142" s="588">
        <v>0.61099999999999999</v>
      </c>
      <c r="I142" s="585">
        <v>3.0550000000000002</v>
      </c>
      <c r="J142" s="586">
        <v>0.13833333333299999</v>
      </c>
      <c r="K142" s="589">
        <v>0.43642857142800001</v>
      </c>
    </row>
    <row r="143" spans="1:11" ht="14.4" customHeight="1" thickBot="1" x14ac:dyDescent="0.35">
      <c r="A143" s="606" t="s">
        <v>457</v>
      </c>
      <c r="B143" s="590">
        <v>4.9406564584124654E-324</v>
      </c>
      <c r="C143" s="590">
        <v>4.9406564584124654E-324</v>
      </c>
      <c r="D143" s="591">
        <v>0</v>
      </c>
      <c r="E143" s="597">
        <v>1</v>
      </c>
      <c r="F143" s="590">
        <v>4.9406564584124654E-324</v>
      </c>
      <c r="G143" s="591">
        <v>0</v>
      </c>
      <c r="H143" s="593">
        <v>4.9406564584124654E-324</v>
      </c>
      <c r="I143" s="590">
        <v>60.924999999999997</v>
      </c>
      <c r="J143" s="591">
        <v>60.924999999999997</v>
      </c>
      <c r="K143" s="594" t="s">
        <v>328</v>
      </c>
    </row>
    <row r="144" spans="1:11" ht="14.4" customHeight="1" thickBot="1" x14ac:dyDescent="0.35">
      <c r="A144" s="607" t="s">
        <v>458</v>
      </c>
      <c r="B144" s="585">
        <v>4.9406564584124654E-324</v>
      </c>
      <c r="C144" s="585">
        <v>4.9406564584124654E-324</v>
      </c>
      <c r="D144" s="586">
        <v>0</v>
      </c>
      <c r="E144" s="587">
        <v>1</v>
      </c>
      <c r="F144" s="585">
        <v>4.9406564584124654E-324</v>
      </c>
      <c r="G144" s="586">
        <v>0</v>
      </c>
      <c r="H144" s="588">
        <v>4.9406564584124654E-324</v>
      </c>
      <c r="I144" s="585">
        <v>60.924999999999997</v>
      </c>
      <c r="J144" s="586">
        <v>60.924999999999997</v>
      </c>
      <c r="K144" s="596" t="s">
        <v>328</v>
      </c>
    </row>
    <row r="145" spans="1:11" ht="14.4" customHeight="1" thickBot="1" x14ac:dyDescent="0.35">
      <c r="A145" s="605" t="s">
        <v>459</v>
      </c>
      <c r="B145" s="585">
        <v>0</v>
      </c>
      <c r="C145" s="585">
        <v>208.68004999999999</v>
      </c>
      <c r="D145" s="586">
        <v>208.68004999999999</v>
      </c>
      <c r="E145" s="595" t="s">
        <v>322</v>
      </c>
      <c r="F145" s="585">
        <v>0</v>
      </c>
      <c r="G145" s="586">
        <v>0</v>
      </c>
      <c r="H145" s="588">
        <v>24.2</v>
      </c>
      <c r="I145" s="585">
        <v>25.652000000000001</v>
      </c>
      <c r="J145" s="586">
        <v>25.652000000000001</v>
      </c>
      <c r="K145" s="596" t="s">
        <v>322</v>
      </c>
    </row>
    <row r="146" spans="1:11" ht="14.4" customHeight="1" thickBot="1" x14ac:dyDescent="0.35">
      <c r="A146" s="606" t="s">
        <v>460</v>
      </c>
      <c r="B146" s="590">
        <v>0</v>
      </c>
      <c r="C146" s="590">
        <v>71.213999999999999</v>
      </c>
      <c r="D146" s="591">
        <v>71.213999999999999</v>
      </c>
      <c r="E146" s="592" t="s">
        <v>322</v>
      </c>
      <c r="F146" s="590">
        <v>0</v>
      </c>
      <c r="G146" s="591">
        <v>0</v>
      </c>
      <c r="H146" s="593">
        <v>24.2</v>
      </c>
      <c r="I146" s="590">
        <v>24.2</v>
      </c>
      <c r="J146" s="591">
        <v>24.2</v>
      </c>
      <c r="K146" s="594" t="s">
        <v>322</v>
      </c>
    </row>
    <row r="147" spans="1:11" ht="14.4" customHeight="1" thickBot="1" x14ac:dyDescent="0.35">
      <c r="A147" s="607" t="s">
        <v>461</v>
      </c>
      <c r="B147" s="585">
        <v>0</v>
      </c>
      <c r="C147" s="585">
        <v>64.213999999999999</v>
      </c>
      <c r="D147" s="586">
        <v>64.213999999999999</v>
      </c>
      <c r="E147" s="595" t="s">
        <v>322</v>
      </c>
      <c r="F147" s="585">
        <v>0</v>
      </c>
      <c r="G147" s="586">
        <v>0</v>
      </c>
      <c r="H147" s="588">
        <v>24.2</v>
      </c>
      <c r="I147" s="585">
        <v>24.2</v>
      </c>
      <c r="J147" s="586">
        <v>24.2</v>
      </c>
      <c r="K147" s="596" t="s">
        <v>322</v>
      </c>
    </row>
    <row r="148" spans="1:11" ht="14.4" customHeight="1" thickBot="1" x14ac:dyDescent="0.35">
      <c r="A148" s="607" t="s">
        <v>462</v>
      </c>
      <c r="B148" s="585">
        <v>0</v>
      </c>
      <c r="C148" s="585">
        <v>7</v>
      </c>
      <c r="D148" s="586">
        <v>7</v>
      </c>
      <c r="E148" s="595" t="s">
        <v>322</v>
      </c>
      <c r="F148" s="585">
        <v>0</v>
      </c>
      <c r="G148" s="586">
        <v>0</v>
      </c>
      <c r="H148" s="588">
        <v>4.9406564584124654E-324</v>
      </c>
      <c r="I148" s="585">
        <v>2.4703282292062327E-323</v>
      </c>
      <c r="J148" s="586">
        <v>2.4703282292062327E-323</v>
      </c>
      <c r="K148" s="596" t="s">
        <v>322</v>
      </c>
    </row>
    <row r="149" spans="1:11" ht="14.4" customHeight="1" thickBot="1" x14ac:dyDescent="0.35">
      <c r="A149" s="606" t="s">
        <v>463</v>
      </c>
      <c r="B149" s="590">
        <v>0</v>
      </c>
      <c r="C149" s="590">
        <v>16.818999999999999</v>
      </c>
      <c r="D149" s="591">
        <v>16.818999999999999</v>
      </c>
      <c r="E149" s="592" t="s">
        <v>322</v>
      </c>
      <c r="F149" s="590">
        <v>0</v>
      </c>
      <c r="G149" s="591">
        <v>0</v>
      </c>
      <c r="H149" s="593">
        <v>4.9406564584124654E-324</v>
      </c>
      <c r="I149" s="590">
        <v>2.4703282292062327E-323</v>
      </c>
      <c r="J149" s="591">
        <v>2.4703282292062327E-323</v>
      </c>
      <c r="K149" s="594" t="s">
        <v>322</v>
      </c>
    </row>
    <row r="150" spans="1:11" ht="14.4" customHeight="1" thickBot="1" x14ac:dyDescent="0.35">
      <c r="A150" s="607" t="s">
        <v>464</v>
      </c>
      <c r="B150" s="585">
        <v>4.9406564584124654E-324</v>
      </c>
      <c r="C150" s="585">
        <v>16.818999999999999</v>
      </c>
      <c r="D150" s="586">
        <v>16.818999999999999</v>
      </c>
      <c r="E150" s="595" t="s">
        <v>328</v>
      </c>
      <c r="F150" s="585">
        <v>0</v>
      </c>
      <c r="G150" s="586">
        <v>0</v>
      </c>
      <c r="H150" s="588">
        <v>4.9406564584124654E-324</v>
      </c>
      <c r="I150" s="585">
        <v>2.4703282292062327E-323</v>
      </c>
      <c r="J150" s="586">
        <v>2.4703282292062327E-323</v>
      </c>
      <c r="K150" s="596" t="s">
        <v>322</v>
      </c>
    </row>
    <row r="151" spans="1:11" ht="14.4" customHeight="1" thickBot="1" x14ac:dyDescent="0.35">
      <c r="A151" s="606" t="s">
        <v>465</v>
      </c>
      <c r="B151" s="590">
        <v>0</v>
      </c>
      <c r="C151" s="590">
        <v>45.313200000000002</v>
      </c>
      <c r="D151" s="591">
        <v>45.313200000000002</v>
      </c>
      <c r="E151" s="592" t="s">
        <v>322</v>
      </c>
      <c r="F151" s="590">
        <v>0</v>
      </c>
      <c r="G151" s="591">
        <v>0</v>
      </c>
      <c r="H151" s="593">
        <v>4.9406564584124654E-324</v>
      </c>
      <c r="I151" s="590">
        <v>1.452</v>
      </c>
      <c r="J151" s="591">
        <v>1.452</v>
      </c>
      <c r="K151" s="594" t="s">
        <v>322</v>
      </c>
    </row>
    <row r="152" spans="1:11" ht="14.4" customHeight="1" thickBot="1" x14ac:dyDescent="0.35">
      <c r="A152" s="607" t="s">
        <v>466</v>
      </c>
      <c r="B152" s="585">
        <v>0</v>
      </c>
      <c r="C152" s="585">
        <v>45.313200000000002</v>
      </c>
      <c r="D152" s="586">
        <v>45.313200000000002</v>
      </c>
      <c r="E152" s="595" t="s">
        <v>322</v>
      </c>
      <c r="F152" s="585">
        <v>0</v>
      </c>
      <c r="G152" s="586">
        <v>0</v>
      </c>
      <c r="H152" s="588">
        <v>4.9406564584124654E-324</v>
      </c>
      <c r="I152" s="585">
        <v>1.452</v>
      </c>
      <c r="J152" s="586">
        <v>1.452</v>
      </c>
      <c r="K152" s="596" t="s">
        <v>322</v>
      </c>
    </row>
    <row r="153" spans="1:11" ht="14.4" customHeight="1" thickBot="1" x14ac:dyDescent="0.35">
      <c r="A153" s="606" t="s">
        <v>467</v>
      </c>
      <c r="B153" s="590">
        <v>0</v>
      </c>
      <c r="C153" s="590">
        <v>75.333849999999998</v>
      </c>
      <c r="D153" s="591">
        <v>75.333849999999998</v>
      </c>
      <c r="E153" s="592" t="s">
        <v>322</v>
      </c>
      <c r="F153" s="590">
        <v>0</v>
      </c>
      <c r="G153" s="591">
        <v>0</v>
      </c>
      <c r="H153" s="593">
        <v>4.9406564584124654E-324</v>
      </c>
      <c r="I153" s="590">
        <v>2.4703282292062327E-323</v>
      </c>
      <c r="J153" s="591">
        <v>2.4703282292062327E-323</v>
      </c>
      <c r="K153" s="594" t="s">
        <v>322</v>
      </c>
    </row>
    <row r="154" spans="1:11" ht="14.4" customHeight="1" thickBot="1" x14ac:dyDescent="0.35">
      <c r="A154" s="607" t="s">
        <v>468</v>
      </c>
      <c r="B154" s="585">
        <v>0</v>
      </c>
      <c r="C154" s="585">
        <v>69.543850000000006</v>
      </c>
      <c r="D154" s="586">
        <v>69.543850000000006</v>
      </c>
      <c r="E154" s="595" t="s">
        <v>322</v>
      </c>
      <c r="F154" s="585">
        <v>0</v>
      </c>
      <c r="G154" s="586">
        <v>0</v>
      </c>
      <c r="H154" s="588">
        <v>4.9406564584124654E-324</v>
      </c>
      <c r="I154" s="585">
        <v>2.4703282292062327E-323</v>
      </c>
      <c r="J154" s="586">
        <v>2.4703282292062327E-323</v>
      </c>
      <c r="K154" s="596" t="s">
        <v>322</v>
      </c>
    </row>
    <row r="155" spans="1:11" ht="14.4" customHeight="1" thickBot="1" x14ac:dyDescent="0.35">
      <c r="A155" s="607" t="s">
        <v>469</v>
      </c>
      <c r="B155" s="585">
        <v>4.9406564584124654E-324</v>
      </c>
      <c r="C155" s="585">
        <v>5.79</v>
      </c>
      <c r="D155" s="586">
        <v>5.79</v>
      </c>
      <c r="E155" s="595" t="s">
        <v>328</v>
      </c>
      <c r="F155" s="585">
        <v>0</v>
      </c>
      <c r="G155" s="586">
        <v>0</v>
      </c>
      <c r="H155" s="588">
        <v>4.9406564584124654E-324</v>
      </c>
      <c r="I155" s="585">
        <v>2.4703282292062327E-323</v>
      </c>
      <c r="J155" s="586">
        <v>2.4703282292062327E-323</v>
      </c>
      <c r="K155" s="596" t="s">
        <v>322</v>
      </c>
    </row>
    <row r="156" spans="1:11" ht="14.4" customHeight="1" thickBot="1" x14ac:dyDescent="0.35">
      <c r="A156" s="604" t="s">
        <v>470</v>
      </c>
      <c r="B156" s="585">
        <v>4.9406564584124654E-324</v>
      </c>
      <c r="C156" s="585">
        <v>1.21E-2</v>
      </c>
      <c r="D156" s="586">
        <v>1.21E-2</v>
      </c>
      <c r="E156" s="595" t="s">
        <v>328</v>
      </c>
      <c r="F156" s="585">
        <v>0</v>
      </c>
      <c r="G156" s="586">
        <v>0</v>
      </c>
      <c r="H156" s="588">
        <v>4.9406564584124654E-324</v>
      </c>
      <c r="I156" s="585">
        <v>0.14910000000000001</v>
      </c>
      <c r="J156" s="586">
        <v>0.14910000000000001</v>
      </c>
      <c r="K156" s="596" t="s">
        <v>322</v>
      </c>
    </row>
    <row r="157" spans="1:11" ht="14.4" customHeight="1" thickBot="1" x14ac:dyDescent="0.35">
      <c r="A157" s="605" t="s">
        <v>471</v>
      </c>
      <c r="B157" s="585">
        <v>4.9406564584124654E-324</v>
      </c>
      <c r="C157" s="585">
        <v>1.21E-2</v>
      </c>
      <c r="D157" s="586">
        <v>1.21E-2</v>
      </c>
      <c r="E157" s="595" t="s">
        <v>328</v>
      </c>
      <c r="F157" s="585">
        <v>0</v>
      </c>
      <c r="G157" s="586">
        <v>0</v>
      </c>
      <c r="H157" s="588">
        <v>4.9406564584124654E-324</v>
      </c>
      <c r="I157" s="585">
        <v>0.14910000000000001</v>
      </c>
      <c r="J157" s="586">
        <v>0.14910000000000001</v>
      </c>
      <c r="K157" s="596" t="s">
        <v>322</v>
      </c>
    </row>
    <row r="158" spans="1:11" ht="14.4" customHeight="1" thickBot="1" x14ac:dyDescent="0.35">
      <c r="A158" s="606" t="s">
        <v>472</v>
      </c>
      <c r="B158" s="590">
        <v>4.9406564584124654E-324</v>
      </c>
      <c r="C158" s="590">
        <v>1.21E-2</v>
      </c>
      <c r="D158" s="591">
        <v>1.21E-2</v>
      </c>
      <c r="E158" s="592" t="s">
        <v>328</v>
      </c>
      <c r="F158" s="590">
        <v>0</v>
      </c>
      <c r="G158" s="591">
        <v>0</v>
      </c>
      <c r="H158" s="593">
        <v>4.9406564584124654E-324</v>
      </c>
      <c r="I158" s="590">
        <v>0.14910000000000001</v>
      </c>
      <c r="J158" s="591">
        <v>0.14910000000000001</v>
      </c>
      <c r="K158" s="594" t="s">
        <v>322</v>
      </c>
    </row>
    <row r="159" spans="1:11" ht="14.4" customHeight="1" thickBot="1" x14ac:dyDescent="0.35">
      <c r="A159" s="607" t="s">
        <v>473</v>
      </c>
      <c r="B159" s="585">
        <v>4.9406564584124654E-324</v>
      </c>
      <c r="C159" s="585">
        <v>1.21E-2</v>
      </c>
      <c r="D159" s="586">
        <v>1.21E-2</v>
      </c>
      <c r="E159" s="595" t="s">
        <v>328</v>
      </c>
      <c r="F159" s="585">
        <v>0</v>
      </c>
      <c r="G159" s="586">
        <v>0</v>
      </c>
      <c r="H159" s="588">
        <v>4.9406564584124654E-324</v>
      </c>
      <c r="I159" s="585">
        <v>0.14910000000000001</v>
      </c>
      <c r="J159" s="586">
        <v>0.14910000000000001</v>
      </c>
      <c r="K159" s="596" t="s">
        <v>322</v>
      </c>
    </row>
    <row r="160" spans="1:11" ht="14.4" customHeight="1" thickBot="1" x14ac:dyDescent="0.35">
      <c r="A160" s="603" t="s">
        <v>474</v>
      </c>
      <c r="B160" s="585">
        <v>17179.3500205536</v>
      </c>
      <c r="C160" s="585">
        <v>16713.96847</v>
      </c>
      <c r="D160" s="586">
        <v>-465.38155055362199</v>
      </c>
      <c r="E160" s="587">
        <v>0.97291040988099997</v>
      </c>
      <c r="F160" s="585">
        <v>19464.003189938299</v>
      </c>
      <c r="G160" s="586">
        <v>8110.0013291409696</v>
      </c>
      <c r="H160" s="588">
        <v>1321.91264</v>
      </c>
      <c r="I160" s="585">
        <v>6765.8768499999996</v>
      </c>
      <c r="J160" s="586">
        <v>-1344.1244791409599</v>
      </c>
      <c r="K160" s="589">
        <v>0.34760972776100002</v>
      </c>
    </row>
    <row r="161" spans="1:11" ht="14.4" customHeight="1" thickBot="1" x14ac:dyDescent="0.35">
      <c r="A161" s="604" t="s">
        <v>475</v>
      </c>
      <c r="B161" s="585">
        <v>16859.999945134099</v>
      </c>
      <c r="C161" s="585">
        <v>16405.421259999999</v>
      </c>
      <c r="D161" s="586">
        <v>-454.57868513405299</v>
      </c>
      <c r="E161" s="587">
        <v>0.97303803756700002</v>
      </c>
      <c r="F161" s="585">
        <v>19459</v>
      </c>
      <c r="G161" s="586">
        <v>8107.9166666666697</v>
      </c>
      <c r="H161" s="588">
        <v>1321.91264</v>
      </c>
      <c r="I161" s="585">
        <v>6749.73992</v>
      </c>
      <c r="J161" s="586">
        <v>-1358.1767466666699</v>
      </c>
      <c r="K161" s="589">
        <v>0.34686982475900002</v>
      </c>
    </row>
    <row r="162" spans="1:11" ht="14.4" customHeight="1" thickBot="1" x14ac:dyDescent="0.35">
      <c r="A162" s="605" t="s">
        <v>476</v>
      </c>
      <c r="B162" s="585">
        <v>16859.999945134099</v>
      </c>
      <c r="C162" s="585">
        <v>16405.421259999999</v>
      </c>
      <c r="D162" s="586">
        <v>-454.57868513405299</v>
      </c>
      <c r="E162" s="587">
        <v>0.97303803756700002</v>
      </c>
      <c r="F162" s="585">
        <v>19459</v>
      </c>
      <c r="G162" s="586">
        <v>8107.9166666666697</v>
      </c>
      <c r="H162" s="588">
        <v>1321.91264</v>
      </c>
      <c r="I162" s="585">
        <v>6749.73992</v>
      </c>
      <c r="J162" s="586">
        <v>-1358.1767466666699</v>
      </c>
      <c r="K162" s="589">
        <v>0.34686982475900002</v>
      </c>
    </row>
    <row r="163" spans="1:11" ht="14.4" customHeight="1" thickBot="1" x14ac:dyDescent="0.35">
      <c r="A163" s="606" t="s">
        <v>477</v>
      </c>
      <c r="B163" s="590">
        <v>4.9406564584124654E-324</v>
      </c>
      <c r="C163" s="590">
        <v>0.48499999999999999</v>
      </c>
      <c r="D163" s="591">
        <v>0.48499999999999999</v>
      </c>
      <c r="E163" s="592" t="s">
        <v>328</v>
      </c>
      <c r="F163" s="590">
        <v>4.9406564584124654E-324</v>
      </c>
      <c r="G163" s="591">
        <v>0</v>
      </c>
      <c r="H163" s="593">
        <v>4.9406564584124654E-324</v>
      </c>
      <c r="I163" s="590">
        <v>2.4703282292062327E-323</v>
      </c>
      <c r="J163" s="591">
        <v>2.4703282292062327E-323</v>
      </c>
      <c r="K163" s="598">
        <v>5</v>
      </c>
    </row>
    <row r="164" spans="1:11" ht="14.4" customHeight="1" thickBot="1" x14ac:dyDescent="0.35">
      <c r="A164" s="607" t="s">
        <v>478</v>
      </c>
      <c r="B164" s="585">
        <v>4.9406564584124654E-324</v>
      </c>
      <c r="C164" s="585">
        <v>0.48499999999999999</v>
      </c>
      <c r="D164" s="586">
        <v>0.48499999999999999</v>
      </c>
      <c r="E164" s="595" t="s">
        <v>328</v>
      </c>
      <c r="F164" s="585">
        <v>4.9406564584124654E-324</v>
      </c>
      <c r="G164" s="586">
        <v>0</v>
      </c>
      <c r="H164" s="588">
        <v>4.9406564584124654E-324</v>
      </c>
      <c r="I164" s="585">
        <v>2.4703282292062327E-323</v>
      </c>
      <c r="J164" s="586">
        <v>2.4703282292062327E-323</v>
      </c>
      <c r="K164" s="589">
        <v>5</v>
      </c>
    </row>
    <row r="165" spans="1:11" ht="14.4" customHeight="1" thickBot="1" x14ac:dyDescent="0.35">
      <c r="A165" s="606" t="s">
        <v>479</v>
      </c>
      <c r="B165" s="590">
        <v>0</v>
      </c>
      <c r="C165" s="590">
        <v>-0.21604999999899999</v>
      </c>
      <c r="D165" s="591">
        <v>-0.21604999999899999</v>
      </c>
      <c r="E165" s="592" t="s">
        <v>322</v>
      </c>
      <c r="F165" s="590">
        <v>0</v>
      </c>
      <c r="G165" s="591">
        <v>0</v>
      </c>
      <c r="H165" s="593">
        <v>4.9406564584124654E-324</v>
      </c>
      <c r="I165" s="590">
        <v>2.4703282292062327E-323</v>
      </c>
      <c r="J165" s="591">
        <v>2.4703282292062327E-323</v>
      </c>
      <c r="K165" s="594" t="s">
        <v>322</v>
      </c>
    </row>
    <row r="166" spans="1:11" ht="14.4" customHeight="1" thickBot="1" x14ac:dyDescent="0.35">
      <c r="A166" s="607" t="s">
        <v>480</v>
      </c>
      <c r="B166" s="585">
        <v>0</v>
      </c>
      <c r="C166" s="585">
        <v>-0.21604999999899999</v>
      </c>
      <c r="D166" s="586">
        <v>-0.21604999999899999</v>
      </c>
      <c r="E166" s="595" t="s">
        <v>322</v>
      </c>
      <c r="F166" s="585">
        <v>0</v>
      </c>
      <c r="G166" s="586">
        <v>0</v>
      </c>
      <c r="H166" s="588">
        <v>4.9406564584124654E-324</v>
      </c>
      <c r="I166" s="585">
        <v>2.4703282292062327E-323</v>
      </c>
      <c r="J166" s="586">
        <v>2.4703282292062327E-323</v>
      </c>
      <c r="K166" s="596" t="s">
        <v>322</v>
      </c>
    </row>
    <row r="167" spans="1:11" ht="14.4" customHeight="1" thickBot="1" x14ac:dyDescent="0.35">
      <c r="A167" s="606" t="s">
        <v>481</v>
      </c>
      <c r="B167" s="590">
        <v>0</v>
      </c>
      <c r="C167" s="590">
        <v>6.9250999999999996</v>
      </c>
      <c r="D167" s="591">
        <v>6.9250999999999996</v>
      </c>
      <c r="E167" s="592" t="s">
        <v>322</v>
      </c>
      <c r="F167" s="590">
        <v>0</v>
      </c>
      <c r="G167" s="591">
        <v>0</v>
      </c>
      <c r="H167" s="593">
        <v>0.1449</v>
      </c>
      <c r="I167" s="590">
        <v>0.1764</v>
      </c>
      <c r="J167" s="591">
        <v>0.1764</v>
      </c>
      <c r="K167" s="594" t="s">
        <v>322</v>
      </c>
    </row>
    <row r="168" spans="1:11" ht="14.4" customHeight="1" thickBot="1" x14ac:dyDescent="0.35">
      <c r="A168" s="607" t="s">
        <v>482</v>
      </c>
      <c r="B168" s="585">
        <v>0</v>
      </c>
      <c r="C168" s="585">
        <v>6.9250999999999996</v>
      </c>
      <c r="D168" s="586">
        <v>6.9250999999999996</v>
      </c>
      <c r="E168" s="595" t="s">
        <v>322</v>
      </c>
      <c r="F168" s="585">
        <v>0</v>
      </c>
      <c r="G168" s="586">
        <v>0</v>
      </c>
      <c r="H168" s="588">
        <v>0.1449</v>
      </c>
      <c r="I168" s="585">
        <v>0.1764</v>
      </c>
      <c r="J168" s="586">
        <v>0.1764</v>
      </c>
      <c r="K168" s="596" t="s">
        <v>322</v>
      </c>
    </row>
    <row r="169" spans="1:11" ht="14.4" customHeight="1" thickBot="1" x14ac:dyDescent="0.35">
      <c r="A169" s="606" t="s">
        <v>483</v>
      </c>
      <c r="B169" s="590">
        <v>4.9406564584124654E-324</v>
      </c>
      <c r="C169" s="590">
        <v>-0.60557000000000005</v>
      </c>
      <c r="D169" s="591">
        <v>-0.60557000000000005</v>
      </c>
      <c r="E169" s="592" t="s">
        <v>328</v>
      </c>
      <c r="F169" s="590">
        <v>0</v>
      </c>
      <c r="G169" s="591">
        <v>0</v>
      </c>
      <c r="H169" s="593">
        <v>4.9406564584124654E-324</v>
      </c>
      <c r="I169" s="590">
        <v>2.4703282292062327E-323</v>
      </c>
      <c r="J169" s="591">
        <v>2.4703282292062327E-323</v>
      </c>
      <c r="K169" s="594" t="s">
        <v>322</v>
      </c>
    </row>
    <row r="170" spans="1:11" ht="14.4" customHeight="1" thickBot="1" x14ac:dyDescent="0.35">
      <c r="A170" s="607" t="s">
        <v>484</v>
      </c>
      <c r="B170" s="585">
        <v>4.9406564584124654E-324</v>
      </c>
      <c r="C170" s="585">
        <v>-0.60557000000000005</v>
      </c>
      <c r="D170" s="586">
        <v>-0.60557000000000005</v>
      </c>
      <c r="E170" s="595" t="s">
        <v>328</v>
      </c>
      <c r="F170" s="585">
        <v>0</v>
      </c>
      <c r="G170" s="586">
        <v>0</v>
      </c>
      <c r="H170" s="588">
        <v>4.9406564584124654E-324</v>
      </c>
      <c r="I170" s="585">
        <v>2.4703282292062327E-323</v>
      </c>
      <c r="J170" s="586">
        <v>2.4703282292062327E-323</v>
      </c>
      <c r="K170" s="596" t="s">
        <v>322</v>
      </c>
    </row>
    <row r="171" spans="1:11" ht="14.4" customHeight="1" thickBot="1" x14ac:dyDescent="0.35">
      <c r="A171" s="606" t="s">
        <v>485</v>
      </c>
      <c r="B171" s="590">
        <v>16859.999945134099</v>
      </c>
      <c r="C171" s="590">
        <v>15291.16879</v>
      </c>
      <c r="D171" s="591">
        <v>-1568.8311551340501</v>
      </c>
      <c r="E171" s="597">
        <v>0.90694951599999996</v>
      </c>
      <c r="F171" s="590">
        <v>19459</v>
      </c>
      <c r="G171" s="591">
        <v>8107.9166666666697</v>
      </c>
      <c r="H171" s="593">
        <v>1321.76774</v>
      </c>
      <c r="I171" s="590">
        <v>6674.9979599999997</v>
      </c>
      <c r="J171" s="591">
        <v>-1432.91870666667</v>
      </c>
      <c r="K171" s="598">
        <v>0.34302882779100002</v>
      </c>
    </row>
    <row r="172" spans="1:11" ht="14.4" customHeight="1" thickBot="1" x14ac:dyDescent="0.35">
      <c r="A172" s="607" t="s">
        <v>486</v>
      </c>
      <c r="B172" s="585">
        <v>10220.999969186199</v>
      </c>
      <c r="C172" s="585">
        <v>9496.1218700000009</v>
      </c>
      <c r="D172" s="586">
        <v>-724.87809918621303</v>
      </c>
      <c r="E172" s="587">
        <v>0.92907953220100004</v>
      </c>
      <c r="F172" s="585">
        <v>12033</v>
      </c>
      <c r="G172" s="586">
        <v>5013.75</v>
      </c>
      <c r="H172" s="588">
        <v>788.55712000000005</v>
      </c>
      <c r="I172" s="585">
        <v>3876.54513</v>
      </c>
      <c r="J172" s="586">
        <v>-1137.20487</v>
      </c>
      <c r="K172" s="589">
        <v>0.32215948890500001</v>
      </c>
    </row>
    <row r="173" spans="1:11" ht="14.4" customHeight="1" thickBot="1" x14ac:dyDescent="0.35">
      <c r="A173" s="607" t="s">
        <v>487</v>
      </c>
      <c r="B173" s="585">
        <v>6638.9999759478396</v>
      </c>
      <c r="C173" s="585">
        <v>5795.0469199999998</v>
      </c>
      <c r="D173" s="586">
        <v>-843.95305594784099</v>
      </c>
      <c r="E173" s="587">
        <v>0.87287949103600004</v>
      </c>
      <c r="F173" s="585">
        <v>7426</v>
      </c>
      <c r="G173" s="586">
        <v>3094.1666666666702</v>
      </c>
      <c r="H173" s="588">
        <v>533.21061999999995</v>
      </c>
      <c r="I173" s="585">
        <v>2798.4528300000002</v>
      </c>
      <c r="J173" s="586">
        <v>-295.71383666666702</v>
      </c>
      <c r="K173" s="589">
        <v>0.37684525047099998</v>
      </c>
    </row>
    <row r="174" spans="1:11" ht="14.4" customHeight="1" thickBot="1" x14ac:dyDescent="0.35">
      <c r="A174" s="606" t="s">
        <v>488</v>
      </c>
      <c r="B174" s="590">
        <v>0</v>
      </c>
      <c r="C174" s="590">
        <v>1107.66399</v>
      </c>
      <c r="D174" s="591">
        <v>1107.66399</v>
      </c>
      <c r="E174" s="592" t="s">
        <v>322</v>
      </c>
      <c r="F174" s="590">
        <v>0</v>
      </c>
      <c r="G174" s="591">
        <v>0</v>
      </c>
      <c r="H174" s="593">
        <v>4.9406564584124654E-324</v>
      </c>
      <c r="I174" s="590">
        <v>74.565560000000005</v>
      </c>
      <c r="J174" s="591">
        <v>74.565560000000005</v>
      </c>
      <c r="K174" s="594" t="s">
        <v>322</v>
      </c>
    </row>
    <row r="175" spans="1:11" ht="14.4" customHeight="1" thickBot="1" x14ac:dyDescent="0.35">
      <c r="A175" s="607" t="s">
        <v>489</v>
      </c>
      <c r="B175" s="585">
        <v>4.9406564584124654E-324</v>
      </c>
      <c r="C175" s="585">
        <v>779.31137000000001</v>
      </c>
      <c r="D175" s="586">
        <v>779.31137000000001</v>
      </c>
      <c r="E175" s="595" t="s">
        <v>328</v>
      </c>
      <c r="F175" s="585">
        <v>0</v>
      </c>
      <c r="G175" s="586">
        <v>0</v>
      </c>
      <c r="H175" s="588">
        <v>4.9406564584124654E-324</v>
      </c>
      <c r="I175" s="585">
        <v>61.748860000000001</v>
      </c>
      <c r="J175" s="586">
        <v>61.748860000000001</v>
      </c>
      <c r="K175" s="596" t="s">
        <v>322</v>
      </c>
    </row>
    <row r="176" spans="1:11" ht="14.4" customHeight="1" thickBot="1" x14ac:dyDescent="0.35">
      <c r="A176" s="607" t="s">
        <v>490</v>
      </c>
      <c r="B176" s="585">
        <v>0</v>
      </c>
      <c r="C176" s="585">
        <v>328.35262</v>
      </c>
      <c r="D176" s="586">
        <v>328.35262</v>
      </c>
      <c r="E176" s="595" t="s">
        <v>322</v>
      </c>
      <c r="F176" s="585">
        <v>0</v>
      </c>
      <c r="G176" s="586">
        <v>0</v>
      </c>
      <c r="H176" s="588">
        <v>4.9406564584124654E-324</v>
      </c>
      <c r="I176" s="585">
        <v>12.816700000000001</v>
      </c>
      <c r="J176" s="586">
        <v>12.816700000000001</v>
      </c>
      <c r="K176" s="596" t="s">
        <v>322</v>
      </c>
    </row>
    <row r="177" spans="1:11" ht="14.4" customHeight="1" thickBot="1" x14ac:dyDescent="0.35">
      <c r="A177" s="604" t="s">
        <v>491</v>
      </c>
      <c r="B177" s="585">
        <v>319.35007541956901</v>
      </c>
      <c r="C177" s="585">
        <v>308.54507999999998</v>
      </c>
      <c r="D177" s="586">
        <v>-10.804995419568</v>
      </c>
      <c r="E177" s="587">
        <v>0.96616567130700004</v>
      </c>
      <c r="F177" s="585">
        <v>5.0031899383129996</v>
      </c>
      <c r="G177" s="586">
        <v>2.0846624742970001</v>
      </c>
      <c r="H177" s="588">
        <v>4.9406564584124654E-324</v>
      </c>
      <c r="I177" s="585">
        <v>16.13693</v>
      </c>
      <c r="J177" s="586">
        <v>14.052267525702</v>
      </c>
      <c r="K177" s="589">
        <v>3.2253282803480001</v>
      </c>
    </row>
    <row r="178" spans="1:11" ht="14.4" customHeight="1" thickBot="1" x14ac:dyDescent="0.35">
      <c r="A178" s="605" t="s">
        <v>492</v>
      </c>
      <c r="B178" s="585">
        <v>314.34688548125501</v>
      </c>
      <c r="C178" s="585">
        <v>288.43239</v>
      </c>
      <c r="D178" s="586">
        <v>-25.914495481254999</v>
      </c>
      <c r="E178" s="587">
        <v>0.91756083270300004</v>
      </c>
      <c r="F178" s="585">
        <v>0</v>
      </c>
      <c r="G178" s="586">
        <v>0</v>
      </c>
      <c r="H178" s="588">
        <v>4.9406564584124654E-324</v>
      </c>
      <c r="I178" s="585">
        <v>2.4703282292062327E-323</v>
      </c>
      <c r="J178" s="586">
        <v>2.4703282292062327E-323</v>
      </c>
      <c r="K178" s="596" t="s">
        <v>322</v>
      </c>
    </row>
    <row r="179" spans="1:11" ht="14.4" customHeight="1" thickBot="1" x14ac:dyDescent="0.35">
      <c r="A179" s="606" t="s">
        <v>493</v>
      </c>
      <c r="B179" s="590">
        <v>0</v>
      </c>
      <c r="C179" s="590">
        <v>25.951000000000001</v>
      </c>
      <c r="D179" s="591">
        <v>25.951000000000001</v>
      </c>
      <c r="E179" s="592" t="s">
        <v>322</v>
      </c>
      <c r="F179" s="590">
        <v>0</v>
      </c>
      <c r="G179" s="591">
        <v>0</v>
      </c>
      <c r="H179" s="593">
        <v>4.9406564584124654E-324</v>
      </c>
      <c r="I179" s="590">
        <v>2.4703282292062327E-323</v>
      </c>
      <c r="J179" s="591">
        <v>2.4703282292062327E-323</v>
      </c>
      <c r="K179" s="594" t="s">
        <v>322</v>
      </c>
    </row>
    <row r="180" spans="1:11" ht="14.4" customHeight="1" thickBot="1" x14ac:dyDescent="0.35">
      <c r="A180" s="607" t="s">
        <v>494</v>
      </c>
      <c r="B180" s="585">
        <v>0</v>
      </c>
      <c r="C180" s="585">
        <v>25.951000000000001</v>
      </c>
      <c r="D180" s="586">
        <v>25.951000000000001</v>
      </c>
      <c r="E180" s="595" t="s">
        <v>322</v>
      </c>
      <c r="F180" s="585">
        <v>0</v>
      </c>
      <c r="G180" s="586">
        <v>0</v>
      </c>
      <c r="H180" s="588">
        <v>4.9406564584124654E-324</v>
      </c>
      <c r="I180" s="585">
        <v>2.4703282292062327E-323</v>
      </c>
      <c r="J180" s="586">
        <v>2.4703282292062327E-323</v>
      </c>
      <c r="K180" s="596" t="s">
        <v>322</v>
      </c>
    </row>
    <row r="181" spans="1:11" ht="14.4" customHeight="1" thickBot="1" x14ac:dyDescent="0.35">
      <c r="A181" s="606" t="s">
        <v>495</v>
      </c>
      <c r="B181" s="590">
        <v>314.34688548125501</v>
      </c>
      <c r="C181" s="590">
        <v>262.48138999999998</v>
      </c>
      <c r="D181" s="591">
        <v>-51.865495481255003</v>
      </c>
      <c r="E181" s="597">
        <v>0.83500553726799998</v>
      </c>
      <c r="F181" s="590">
        <v>0</v>
      </c>
      <c r="G181" s="591">
        <v>0</v>
      </c>
      <c r="H181" s="593">
        <v>4.9406564584124654E-324</v>
      </c>
      <c r="I181" s="590">
        <v>2.4703282292062327E-323</v>
      </c>
      <c r="J181" s="591">
        <v>2.4703282292062327E-323</v>
      </c>
      <c r="K181" s="594" t="s">
        <v>322</v>
      </c>
    </row>
    <row r="182" spans="1:11" ht="14.4" customHeight="1" thickBot="1" x14ac:dyDescent="0.35">
      <c r="A182" s="607" t="s">
        <v>496</v>
      </c>
      <c r="B182" s="585">
        <v>0</v>
      </c>
      <c r="C182" s="585">
        <v>70.857579999999999</v>
      </c>
      <c r="D182" s="586">
        <v>70.857579999999999</v>
      </c>
      <c r="E182" s="595" t="s">
        <v>322</v>
      </c>
      <c r="F182" s="585">
        <v>0</v>
      </c>
      <c r="G182" s="586">
        <v>0</v>
      </c>
      <c r="H182" s="588">
        <v>4.9406564584124654E-324</v>
      </c>
      <c r="I182" s="585">
        <v>2.4703282292062327E-323</v>
      </c>
      <c r="J182" s="586">
        <v>2.4703282292062327E-323</v>
      </c>
      <c r="K182" s="596" t="s">
        <v>322</v>
      </c>
    </row>
    <row r="183" spans="1:11" ht="14.4" customHeight="1" thickBot="1" x14ac:dyDescent="0.35">
      <c r="A183" s="607" t="s">
        <v>497</v>
      </c>
      <c r="B183" s="585">
        <v>0</v>
      </c>
      <c r="C183" s="585">
        <v>16.845510000000001</v>
      </c>
      <c r="D183" s="586">
        <v>16.845510000000001</v>
      </c>
      <c r="E183" s="595" t="s">
        <v>322</v>
      </c>
      <c r="F183" s="585">
        <v>0</v>
      </c>
      <c r="G183" s="586">
        <v>0</v>
      </c>
      <c r="H183" s="588">
        <v>4.9406564584124654E-324</v>
      </c>
      <c r="I183" s="585">
        <v>2.4703282292062327E-323</v>
      </c>
      <c r="J183" s="586">
        <v>2.4703282292062327E-323</v>
      </c>
      <c r="K183" s="596" t="s">
        <v>322</v>
      </c>
    </row>
    <row r="184" spans="1:11" ht="14.4" customHeight="1" thickBot="1" x14ac:dyDescent="0.35">
      <c r="A184" s="607" t="s">
        <v>498</v>
      </c>
      <c r="B184" s="585">
        <v>0</v>
      </c>
      <c r="C184" s="585">
        <v>110.69328</v>
      </c>
      <c r="D184" s="586">
        <v>110.69328</v>
      </c>
      <c r="E184" s="595" t="s">
        <v>322</v>
      </c>
      <c r="F184" s="585">
        <v>0</v>
      </c>
      <c r="G184" s="586">
        <v>0</v>
      </c>
      <c r="H184" s="588">
        <v>4.9406564584124654E-324</v>
      </c>
      <c r="I184" s="585">
        <v>2.4703282292062327E-323</v>
      </c>
      <c r="J184" s="586">
        <v>2.4703282292062327E-323</v>
      </c>
      <c r="K184" s="596" t="s">
        <v>322</v>
      </c>
    </row>
    <row r="185" spans="1:11" ht="14.4" customHeight="1" thickBot="1" x14ac:dyDescent="0.35">
      <c r="A185" s="607" t="s">
        <v>499</v>
      </c>
      <c r="B185" s="585">
        <v>0</v>
      </c>
      <c r="C185" s="585">
        <v>64.08502</v>
      </c>
      <c r="D185" s="586">
        <v>64.08502</v>
      </c>
      <c r="E185" s="595" t="s">
        <v>322</v>
      </c>
      <c r="F185" s="585">
        <v>0</v>
      </c>
      <c r="G185" s="586">
        <v>0</v>
      </c>
      <c r="H185" s="588">
        <v>4.9406564584124654E-324</v>
      </c>
      <c r="I185" s="585">
        <v>2.4703282292062327E-323</v>
      </c>
      <c r="J185" s="586">
        <v>2.4703282292062327E-323</v>
      </c>
      <c r="K185" s="596" t="s">
        <v>322</v>
      </c>
    </row>
    <row r="186" spans="1:11" ht="14.4" customHeight="1" thickBot="1" x14ac:dyDescent="0.35">
      <c r="A186" s="610" t="s">
        <v>500</v>
      </c>
      <c r="B186" s="590">
        <v>5.0031899383129996</v>
      </c>
      <c r="C186" s="590">
        <v>20.112690000000001</v>
      </c>
      <c r="D186" s="591">
        <v>15.109500061685999</v>
      </c>
      <c r="E186" s="597">
        <v>4.0199733066250003</v>
      </c>
      <c r="F186" s="590">
        <v>5.0031899383129996</v>
      </c>
      <c r="G186" s="591">
        <v>2.0846624742970001</v>
      </c>
      <c r="H186" s="593">
        <v>4.9406564584124654E-324</v>
      </c>
      <c r="I186" s="590">
        <v>16.13693</v>
      </c>
      <c r="J186" s="591">
        <v>14.052267525702</v>
      </c>
      <c r="K186" s="598">
        <v>3.2253282803480001</v>
      </c>
    </row>
    <row r="187" spans="1:11" ht="14.4" customHeight="1" thickBot="1" x14ac:dyDescent="0.35">
      <c r="A187" s="606" t="s">
        <v>501</v>
      </c>
      <c r="B187" s="590">
        <v>4.9406564584124654E-324</v>
      </c>
      <c r="C187" s="590">
        <v>0.52</v>
      </c>
      <c r="D187" s="591">
        <v>0.52</v>
      </c>
      <c r="E187" s="592" t="s">
        <v>328</v>
      </c>
      <c r="F187" s="590">
        <v>0</v>
      </c>
      <c r="G187" s="591">
        <v>0</v>
      </c>
      <c r="H187" s="593">
        <v>4.9406564584124654E-324</v>
      </c>
      <c r="I187" s="590">
        <v>-0.4</v>
      </c>
      <c r="J187" s="591">
        <v>-0.4</v>
      </c>
      <c r="K187" s="594" t="s">
        <v>322</v>
      </c>
    </row>
    <row r="188" spans="1:11" ht="14.4" customHeight="1" thickBot="1" x14ac:dyDescent="0.35">
      <c r="A188" s="607" t="s">
        <v>502</v>
      </c>
      <c r="B188" s="585">
        <v>4.9406564584124654E-324</v>
      </c>
      <c r="C188" s="585">
        <v>0.52</v>
      </c>
      <c r="D188" s="586">
        <v>0.52</v>
      </c>
      <c r="E188" s="595" t="s">
        <v>328</v>
      </c>
      <c r="F188" s="585">
        <v>0</v>
      </c>
      <c r="G188" s="586">
        <v>0</v>
      </c>
      <c r="H188" s="588">
        <v>4.9406564584124654E-324</v>
      </c>
      <c r="I188" s="585">
        <v>-0.4</v>
      </c>
      <c r="J188" s="586">
        <v>-0.4</v>
      </c>
      <c r="K188" s="596" t="s">
        <v>322</v>
      </c>
    </row>
    <row r="189" spans="1:11" ht="14.4" customHeight="1" thickBot="1" x14ac:dyDescent="0.35">
      <c r="A189" s="606" t="s">
        <v>503</v>
      </c>
      <c r="B189" s="590">
        <v>0</v>
      </c>
      <c r="C189" s="590">
        <v>1.2</v>
      </c>
      <c r="D189" s="591">
        <v>1.2</v>
      </c>
      <c r="E189" s="592" t="s">
        <v>322</v>
      </c>
      <c r="F189" s="590">
        <v>0</v>
      </c>
      <c r="G189" s="591">
        <v>0</v>
      </c>
      <c r="H189" s="593">
        <v>4.9406564584124654E-324</v>
      </c>
      <c r="I189" s="590">
        <v>1.0000000000000001E-5</v>
      </c>
      <c r="J189" s="591">
        <v>1.0000000000000001E-5</v>
      </c>
      <c r="K189" s="594" t="s">
        <v>322</v>
      </c>
    </row>
    <row r="190" spans="1:11" ht="14.4" customHeight="1" thickBot="1" x14ac:dyDescent="0.35">
      <c r="A190" s="607" t="s">
        <v>504</v>
      </c>
      <c r="B190" s="585">
        <v>0</v>
      </c>
      <c r="C190" s="585">
        <v>4.9406564584124654E-324</v>
      </c>
      <c r="D190" s="586">
        <v>4.9406564584124654E-324</v>
      </c>
      <c r="E190" s="595" t="s">
        <v>322</v>
      </c>
      <c r="F190" s="585">
        <v>4.9406564584124654E-324</v>
      </c>
      <c r="G190" s="586">
        <v>0</v>
      </c>
      <c r="H190" s="588">
        <v>4.9406564584124654E-324</v>
      </c>
      <c r="I190" s="585">
        <v>1.0000000000000001E-5</v>
      </c>
      <c r="J190" s="586">
        <v>1.0000000000000001E-5</v>
      </c>
      <c r="K190" s="596" t="s">
        <v>328</v>
      </c>
    </row>
    <row r="191" spans="1:11" ht="14.4" customHeight="1" thickBot="1" x14ac:dyDescent="0.35">
      <c r="A191" s="607" t="s">
        <v>505</v>
      </c>
      <c r="B191" s="585">
        <v>4.9406564584124654E-324</v>
      </c>
      <c r="C191" s="585">
        <v>1.2</v>
      </c>
      <c r="D191" s="586">
        <v>1.2</v>
      </c>
      <c r="E191" s="595" t="s">
        <v>328</v>
      </c>
      <c r="F191" s="585">
        <v>0</v>
      </c>
      <c r="G191" s="586">
        <v>0</v>
      </c>
      <c r="H191" s="588">
        <v>4.9406564584124654E-324</v>
      </c>
      <c r="I191" s="585">
        <v>2.4703282292062327E-323</v>
      </c>
      <c r="J191" s="586">
        <v>2.4703282292062327E-323</v>
      </c>
      <c r="K191" s="596" t="s">
        <v>322</v>
      </c>
    </row>
    <row r="192" spans="1:11" ht="14.4" customHeight="1" thickBot="1" x14ac:dyDescent="0.35">
      <c r="A192" s="606" t="s">
        <v>506</v>
      </c>
      <c r="B192" s="590">
        <v>5.0031899383129996</v>
      </c>
      <c r="C192" s="590">
        <v>12.602690000000001</v>
      </c>
      <c r="D192" s="591">
        <v>7.5995000616860002</v>
      </c>
      <c r="E192" s="597">
        <v>2.5189309531280002</v>
      </c>
      <c r="F192" s="590">
        <v>5.0031899383129996</v>
      </c>
      <c r="G192" s="591">
        <v>2.0846624742970001</v>
      </c>
      <c r="H192" s="593">
        <v>4.9406564584124654E-324</v>
      </c>
      <c r="I192" s="590">
        <v>16.536919999999999</v>
      </c>
      <c r="J192" s="591">
        <v>14.452257525702001</v>
      </c>
      <c r="K192" s="598">
        <v>3.3052752751519998</v>
      </c>
    </row>
    <row r="193" spans="1:11" ht="14.4" customHeight="1" thickBot="1" x14ac:dyDescent="0.35">
      <c r="A193" s="607" t="s">
        <v>507</v>
      </c>
      <c r="B193" s="585">
        <v>0</v>
      </c>
      <c r="C193" s="585">
        <v>0.20599999999999999</v>
      </c>
      <c r="D193" s="586">
        <v>0.20599999999999999</v>
      </c>
      <c r="E193" s="595" t="s">
        <v>322</v>
      </c>
      <c r="F193" s="585">
        <v>0</v>
      </c>
      <c r="G193" s="586">
        <v>0</v>
      </c>
      <c r="H193" s="588">
        <v>4.9406564584124654E-324</v>
      </c>
      <c r="I193" s="585">
        <v>8.0000000000000002E-3</v>
      </c>
      <c r="J193" s="586">
        <v>8.0000000000000002E-3</v>
      </c>
      <c r="K193" s="596" t="s">
        <v>322</v>
      </c>
    </row>
    <row r="194" spans="1:11" ht="14.4" customHeight="1" thickBot="1" x14ac:dyDescent="0.35">
      <c r="A194" s="607" t="s">
        <v>508</v>
      </c>
      <c r="B194" s="585">
        <v>5.0031899383129996</v>
      </c>
      <c r="C194" s="585">
        <v>12.39669</v>
      </c>
      <c r="D194" s="586">
        <v>7.3935000616859998</v>
      </c>
      <c r="E194" s="587">
        <v>2.4777572214610002</v>
      </c>
      <c r="F194" s="585">
        <v>5.0031899383129996</v>
      </c>
      <c r="G194" s="586">
        <v>2.0846624742970001</v>
      </c>
      <c r="H194" s="588">
        <v>4.9406564584124654E-324</v>
      </c>
      <c r="I194" s="585">
        <v>16.528919999999999</v>
      </c>
      <c r="J194" s="586">
        <v>14.444257525702</v>
      </c>
      <c r="K194" s="589">
        <v>3.303676295282</v>
      </c>
    </row>
    <row r="195" spans="1:11" ht="14.4" customHeight="1" thickBot="1" x14ac:dyDescent="0.35">
      <c r="A195" s="606" t="s">
        <v>509</v>
      </c>
      <c r="B195" s="590">
        <v>0</v>
      </c>
      <c r="C195" s="590">
        <v>5.79</v>
      </c>
      <c r="D195" s="591">
        <v>5.79</v>
      </c>
      <c r="E195" s="592" t="s">
        <v>322</v>
      </c>
      <c r="F195" s="590">
        <v>0</v>
      </c>
      <c r="G195" s="591">
        <v>0</v>
      </c>
      <c r="H195" s="593">
        <v>4.9406564584124654E-324</v>
      </c>
      <c r="I195" s="590">
        <v>2.4703282292062327E-323</v>
      </c>
      <c r="J195" s="591">
        <v>2.4703282292062327E-323</v>
      </c>
      <c r="K195" s="594" t="s">
        <v>322</v>
      </c>
    </row>
    <row r="196" spans="1:11" ht="14.4" customHeight="1" thickBot="1" x14ac:dyDescent="0.35">
      <c r="A196" s="607" t="s">
        <v>510</v>
      </c>
      <c r="B196" s="585">
        <v>0</v>
      </c>
      <c r="C196" s="585">
        <v>5.79</v>
      </c>
      <c r="D196" s="586">
        <v>5.79</v>
      </c>
      <c r="E196" s="595" t="s">
        <v>322</v>
      </c>
      <c r="F196" s="585">
        <v>0</v>
      </c>
      <c r="G196" s="586">
        <v>0</v>
      </c>
      <c r="H196" s="588">
        <v>4.9406564584124654E-324</v>
      </c>
      <c r="I196" s="585">
        <v>2.4703282292062327E-323</v>
      </c>
      <c r="J196" s="586">
        <v>2.4703282292062327E-323</v>
      </c>
      <c r="K196" s="596" t="s">
        <v>322</v>
      </c>
    </row>
    <row r="197" spans="1:11" ht="14.4" customHeight="1" thickBot="1" x14ac:dyDescent="0.35">
      <c r="A197" s="604" t="s">
        <v>511</v>
      </c>
      <c r="B197" s="585">
        <v>4.9406564584124654E-324</v>
      </c>
      <c r="C197" s="585">
        <v>2.1299999999999999E-3</v>
      </c>
      <c r="D197" s="586">
        <v>2.1299999999999999E-3</v>
      </c>
      <c r="E197" s="595" t="s">
        <v>328</v>
      </c>
      <c r="F197" s="585">
        <v>4.9406564584124654E-324</v>
      </c>
      <c r="G197" s="586">
        <v>0</v>
      </c>
      <c r="H197" s="588">
        <v>4.9406564584124654E-324</v>
      </c>
      <c r="I197" s="585">
        <v>2.4703282292062327E-323</v>
      </c>
      <c r="J197" s="586">
        <v>2.4703282292062327E-323</v>
      </c>
      <c r="K197" s="589">
        <v>5</v>
      </c>
    </row>
    <row r="198" spans="1:11" ht="14.4" customHeight="1" thickBot="1" x14ac:dyDescent="0.35">
      <c r="A198" s="610" t="s">
        <v>512</v>
      </c>
      <c r="B198" s="590">
        <v>4.9406564584124654E-324</v>
      </c>
      <c r="C198" s="590">
        <v>2.1299999999999999E-3</v>
      </c>
      <c r="D198" s="591">
        <v>2.1299999999999999E-3</v>
      </c>
      <c r="E198" s="592" t="s">
        <v>328</v>
      </c>
      <c r="F198" s="590">
        <v>4.9406564584124654E-324</v>
      </c>
      <c r="G198" s="591">
        <v>0</v>
      </c>
      <c r="H198" s="593">
        <v>4.9406564584124654E-324</v>
      </c>
      <c r="I198" s="590">
        <v>2.4703282292062327E-323</v>
      </c>
      <c r="J198" s="591">
        <v>2.4703282292062327E-323</v>
      </c>
      <c r="K198" s="598">
        <v>5</v>
      </c>
    </row>
    <row r="199" spans="1:11" ht="14.4" customHeight="1" thickBot="1" x14ac:dyDescent="0.35">
      <c r="A199" s="606" t="s">
        <v>513</v>
      </c>
      <c r="B199" s="590">
        <v>4.9406564584124654E-324</v>
      </c>
      <c r="C199" s="590">
        <v>2.1299999999999999E-3</v>
      </c>
      <c r="D199" s="591">
        <v>2.1299999999999999E-3</v>
      </c>
      <c r="E199" s="592" t="s">
        <v>328</v>
      </c>
      <c r="F199" s="590">
        <v>4.9406564584124654E-324</v>
      </c>
      <c r="G199" s="591">
        <v>0</v>
      </c>
      <c r="H199" s="593">
        <v>4.9406564584124654E-324</v>
      </c>
      <c r="I199" s="590">
        <v>2.4703282292062327E-323</v>
      </c>
      <c r="J199" s="591">
        <v>2.4703282292062327E-323</v>
      </c>
      <c r="K199" s="598">
        <v>5</v>
      </c>
    </row>
    <row r="200" spans="1:11" ht="14.4" customHeight="1" thickBot="1" x14ac:dyDescent="0.35">
      <c r="A200" s="607" t="s">
        <v>514</v>
      </c>
      <c r="B200" s="585">
        <v>4.9406564584124654E-324</v>
      </c>
      <c r="C200" s="585">
        <v>2.1299999999999999E-3</v>
      </c>
      <c r="D200" s="586">
        <v>2.1299999999999999E-3</v>
      </c>
      <c r="E200" s="595" t="s">
        <v>328</v>
      </c>
      <c r="F200" s="585">
        <v>4.9406564584124654E-324</v>
      </c>
      <c r="G200" s="586">
        <v>0</v>
      </c>
      <c r="H200" s="588">
        <v>4.9406564584124654E-324</v>
      </c>
      <c r="I200" s="585">
        <v>2.4703282292062327E-323</v>
      </c>
      <c r="J200" s="586">
        <v>2.4703282292062327E-323</v>
      </c>
      <c r="K200" s="589">
        <v>5</v>
      </c>
    </row>
    <row r="201" spans="1:11" ht="14.4" customHeight="1" thickBot="1" x14ac:dyDescent="0.35">
      <c r="A201" s="603" t="s">
        <v>515</v>
      </c>
      <c r="B201" s="585">
        <v>4932.3596660015401</v>
      </c>
      <c r="C201" s="585">
        <v>4986.68361</v>
      </c>
      <c r="D201" s="586">
        <v>54.323943998457999</v>
      </c>
      <c r="E201" s="587">
        <v>1.011013784005</v>
      </c>
      <c r="F201" s="585">
        <v>4861.0141763538404</v>
      </c>
      <c r="G201" s="586">
        <v>2025.4225734807701</v>
      </c>
      <c r="H201" s="588">
        <v>446.40571999999997</v>
      </c>
      <c r="I201" s="585">
        <v>2154.2579099999998</v>
      </c>
      <c r="J201" s="586">
        <v>128.83533651923199</v>
      </c>
      <c r="K201" s="589">
        <v>0.44317046440199998</v>
      </c>
    </row>
    <row r="202" spans="1:11" ht="14.4" customHeight="1" thickBot="1" x14ac:dyDescent="0.35">
      <c r="A202" s="608" t="s">
        <v>516</v>
      </c>
      <c r="B202" s="590">
        <v>4932.3596660015401</v>
      </c>
      <c r="C202" s="590">
        <v>4986.68361</v>
      </c>
      <c r="D202" s="591">
        <v>54.323943998457999</v>
      </c>
      <c r="E202" s="597">
        <v>1.011013784005</v>
      </c>
      <c r="F202" s="590">
        <v>4861.0141763538404</v>
      </c>
      <c r="G202" s="591">
        <v>2025.4225734807701</v>
      </c>
      <c r="H202" s="593">
        <v>446.40571999999997</v>
      </c>
      <c r="I202" s="590">
        <v>2154.2579099999998</v>
      </c>
      <c r="J202" s="591">
        <v>128.83533651923199</v>
      </c>
      <c r="K202" s="598">
        <v>0.44317046440199998</v>
      </c>
    </row>
    <row r="203" spans="1:11" ht="14.4" customHeight="1" thickBot="1" x14ac:dyDescent="0.35">
      <c r="A203" s="610" t="s">
        <v>54</v>
      </c>
      <c r="B203" s="590">
        <v>4932.3596660015401</v>
      </c>
      <c r="C203" s="590">
        <v>4986.68361</v>
      </c>
      <c r="D203" s="591">
        <v>54.323943998457999</v>
      </c>
      <c r="E203" s="597">
        <v>1.011013784005</v>
      </c>
      <c r="F203" s="590">
        <v>4861.0141763538404</v>
      </c>
      <c r="G203" s="591">
        <v>2025.4225734807701</v>
      </c>
      <c r="H203" s="593">
        <v>446.40571999999997</v>
      </c>
      <c r="I203" s="590">
        <v>2154.2579099999998</v>
      </c>
      <c r="J203" s="591">
        <v>128.83533651923199</v>
      </c>
      <c r="K203" s="598">
        <v>0.44317046440199998</v>
      </c>
    </row>
    <row r="204" spans="1:11" ht="14.4" customHeight="1" thickBot="1" x14ac:dyDescent="0.35">
      <c r="A204" s="606" t="s">
        <v>517</v>
      </c>
      <c r="B204" s="590">
        <v>57.999999999998998</v>
      </c>
      <c r="C204" s="590">
        <v>87.021000000000001</v>
      </c>
      <c r="D204" s="591">
        <v>29.021000000000001</v>
      </c>
      <c r="E204" s="597">
        <v>1.5003620689649999</v>
      </c>
      <c r="F204" s="590">
        <v>62</v>
      </c>
      <c r="G204" s="591">
        <v>25.833333333333002</v>
      </c>
      <c r="H204" s="593">
        <v>7.3397500000000004</v>
      </c>
      <c r="I204" s="590">
        <v>36.698749999999997</v>
      </c>
      <c r="J204" s="591">
        <v>10.865416666666</v>
      </c>
      <c r="K204" s="598">
        <v>0.59191532258000001</v>
      </c>
    </row>
    <row r="205" spans="1:11" ht="14.4" customHeight="1" thickBot="1" x14ac:dyDescent="0.35">
      <c r="A205" s="607" t="s">
        <v>518</v>
      </c>
      <c r="B205" s="585">
        <v>57.999999999998998</v>
      </c>
      <c r="C205" s="585">
        <v>87.021000000000001</v>
      </c>
      <c r="D205" s="586">
        <v>29.021000000000001</v>
      </c>
      <c r="E205" s="587">
        <v>1.5003620689649999</v>
      </c>
      <c r="F205" s="585">
        <v>62</v>
      </c>
      <c r="G205" s="586">
        <v>25.833333333333002</v>
      </c>
      <c r="H205" s="588">
        <v>7.3397500000000004</v>
      </c>
      <c r="I205" s="585">
        <v>36.698749999999997</v>
      </c>
      <c r="J205" s="586">
        <v>10.865416666666</v>
      </c>
      <c r="K205" s="589">
        <v>0.59191532258000001</v>
      </c>
    </row>
    <row r="206" spans="1:11" ht="14.4" customHeight="1" thickBot="1" x14ac:dyDescent="0.35">
      <c r="A206" s="606" t="s">
        <v>519</v>
      </c>
      <c r="B206" s="590">
        <v>221.00709446844499</v>
      </c>
      <c r="C206" s="590">
        <v>98.626000000000005</v>
      </c>
      <c r="D206" s="591">
        <v>-122.381094468445</v>
      </c>
      <c r="E206" s="597">
        <v>0.44625716761299999</v>
      </c>
      <c r="F206" s="590">
        <v>100.014176353842</v>
      </c>
      <c r="G206" s="591">
        <v>41.672573480766999</v>
      </c>
      <c r="H206" s="593">
        <v>17.562000000000001</v>
      </c>
      <c r="I206" s="590">
        <v>56.176000000000002</v>
      </c>
      <c r="J206" s="591">
        <v>14.503426519232001</v>
      </c>
      <c r="K206" s="598">
        <v>0.56168037420200001</v>
      </c>
    </row>
    <row r="207" spans="1:11" ht="14.4" customHeight="1" thickBot="1" x14ac:dyDescent="0.35">
      <c r="A207" s="607" t="s">
        <v>520</v>
      </c>
      <c r="B207" s="585">
        <v>221.00709446844499</v>
      </c>
      <c r="C207" s="585">
        <v>98.626000000000005</v>
      </c>
      <c r="D207" s="586">
        <v>-122.381094468445</v>
      </c>
      <c r="E207" s="587">
        <v>0.44625716761299999</v>
      </c>
      <c r="F207" s="585">
        <v>100.014176353842</v>
      </c>
      <c r="G207" s="586">
        <v>41.672573480766999</v>
      </c>
      <c r="H207" s="588">
        <v>17.562000000000001</v>
      </c>
      <c r="I207" s="585">
        <v>56.176000000000002</v>
      </c>
      <c r="J207" s="586">
        <v>14.503426519232001</v>
      </c>
      <c r="K207" s="589">
        <v>0.56168037420200001</v>
      </c>
    </row>
    <row r="208" spans="1:11" ht="14.4" customHeight="1" thickBot="1" x14ac:dyDescent="0.35">
      <c r="A208" s="606" t="s">
        <v>521</v>
      </c>
      <c r="B208" s="590">
        <v>1147.35257153314</v>
      </c>
      <c r="C208" s="590">
        <v>1156.0526</v>
      </c>
      <c r="D208" s="591">
        <v>8.7000284668570007</v>
      </c>
      <c r="E208" s="597">
        <v>1.0075826983630001</v>
      </c>
      <c r="F208" s="590">
        <v>1261</v>
      </c>
      <c r="G208" s="591">
        <v>525.41666666666697</v>
      </c>
      <c r="H208" s="593">
        <v>97.927000000000007</v>
      </c>
      <c r="I208" s="590">
        <v>501.37079999999997</v>
      </c>
      <c r="J208" s="591">
        <v>-24.045866666666001</v>
      </c>
      <c r="K208" s="598">
        <v>0.39759777953999997</v>
      </c>
    </row>
    <row r="209" spans="1:11" ht="14.4" customHeight="1" thickBot="1" x14ac:dyDescent="0.35">
      <c r="A209" s="607" t="s">
        <v>522</v>
      </c>
      <c r="B209" s="585">
        <v>1147.35257153314</v>
      </c>
      <c r="C209" s="585">
        <v>1156.0526</v>
      </c>
      <c r="D209" s="586">
        <v>8.7000284668570007</v>
      </c>
      <c r="E209" s="587">
        <v>1.0075826983630001</v>
      </c>
      <c r="F209" s="585">
        <v>1261</v>
      </c>
      <c r="G209" s="586">
        <v>525.41666666666697</v>
      </c>
      <c r="H209" s="588">
        <v>97.927000000000007</v>
      </c>
      <c r="I209" s="585">
        <v>501.37079999999997</v>
      </c>
      <c r="J209" s="586">
        <v>-24.045866666666001</v>
      </c>
      <c r="K209" s="589">
        <v>0.39759777953999997</v>
      </c>
    </row>
    <row r="210" spans="1:11" ht="14.4" customHeight="1" thickBot="1" x14ac:dyDescent="0.35">
      <c r="A210" s="606" t="s">
        <v>523</v>
      </c>
      <c r="B210" s="590">
        <v>0</v>
      </c>
      <c r="C210" s="590">
        <v>4.5410000000000004</v>
      </c>
      <c r="D210" s="591">
        <v>4.5410000000000004</v>
      </c>
      <c r="E210" s="592" t="s">
        <v>322</v>
      </c>
      <c r="F210" s="590">
        <v>4.9406564584124654E-324</v>
      </c>
      <c r="G210" s="591">
        <v>0</v>
      </c>
      <c r="H210" s="593">
        <v>2.5000000000000001E-2</v>
      </c>
      <c r="I210" s="590">
        <v>1.258</v>
      </c>
      <c r="J210" s="591">
        <v>1.258</v>
      </c>
      <c r="K210" s="594" t="s">
        <v>328</v>
      </c>
    </row>
    <row r="211" spans="1:11" ht="14.4" customHeight="1" thickBot="1" x14ac:dyDescent="0.35">
      <c r="A211" s="607" t="s">
        <v>524</v>
      </c>
      <c r="B211" s="585">
        <v>0</v>
      </c>
      <c r="C211" s="585">
        <v>4.5410000000000004</v>
      </c>
      <c r="D211" s="586">
        <v>4.5410000000000004</v>
      </c>
      <c r="E211" s="595" t="s">
        <v>322</v>
      </c>
      <c r="F211" s="585">
        <v>4.9406564584124654E-324</v>
      </c>
      <c r="G211" s="586">
        <v>0</v>
      </c>
      <c r="H211" s="588">
        <v>2.5000000000000001E-2</v>
      </c>
      <c r="I211" s="585">
        <v>1.258</v>
      </c>
      <c r="J211" s="586">
        <v>1.258</v>
      </c>
      <c r="K211" s="596" t="s">
        <v>328</v>
      </c>
    </row>
    <row r="212" spans="1:11" ht="14.4" customHeight="1" thickBot="1" x14ac:dyDescent="0.35">
      <c r="A212" s="606" t="s">
        <v>525</v>
      </c>
      <c r="B212" s="590">
        <v>784.99999999999</v>
      </c>
      <c r="C212" s="590">
        <v>696.22340999999994</v>
      </c>
      <c r="D212" s="591">
        <v>-88.776589999989</v>
      </c>
      <c r="E212" s="597">
        <v>0.886908802547</v>
      </c>
      <c r="F212" s="590">
        <v>976</v>
      </c>
      <c r="G212" s="591">
        <v>406.66666666666703</v>
      </c>
      <c r="H212" s="593">
        <v>64.806899999999999</v>
      </c>
      <c r="I212" s="590">
        <v>289.23482000000001</v>
      </c>
      <c r="J212" s="591">
        <v>-117.431846666667</v>
      </c>
      <c r="K212" s="598">
        <v>0.29634715163899999</v>
      </c>
    </row>
    <row r="213" spans="1:11" ht="14.4" customHeight="1" thickBot="1" x14ac:dyDescent="0.35">
      <c r="A213" s="607" t="s">
        <v>526</v>
      </c>
      <c r="B213" s="585">
        <v>784.99999999999</v>
      </c>
      <c r="C213" s="585">
        <v>696.07509000000005</v>
      </c>
      <c r="D213" s="586">
        <v>-88.924909999990007</v>
      </c>
      <c r="E213" s="587">
        <v>0.88671985987199997</v>
      </c>
      <c r="F213" s="585">
        <v>968</v>
      </c>
      <c r="G213" s="586">
        <v>403.33333333333297</v>
      </c>
      <c r="H213" s="588">
        <v>64.130309999999994</v>
      </c>
      <c r="I213" s="585">
        <v>285.85181</v>
      </c>
      <c r="J213" s="586">
        <v>-117.481523333333</v>
      </c>
      <c r="K213" s="589">
        <v>0.29530145661099999</v>
      </c>
    </row>
    <row r="214" spans="1:11" ht="14.4" customHeight="1" thickBot="1" x14ac:dyDescent="0.35">
      <c r="A214" s="607" t="s">
        <v>527</v>
      </c>
      <c r="B214" s="585">
        <v>0</v>
      </c>
      <c r="C214" s="585">
        <v>0.14832000000000001</v>
      </c>
      <c r="D214" s="586">
        <v>0.14832000000000001</v>
      </c>
      <c r="E214" s="595" t="s">
        <v>322</v>
      </c>
      <c r="F214" s="585">
        <v>8</v>
      </c>
      <c r="G214" s="586">
        <v>3.333333333333</v>
      </c>
      <c r="H214" s="588">
        <v>0.67659000000000002</v>
      </c>
      <c r="I214" s="585">
        <v>3.3830100000000001</v>
      </c>
      <c r="J214" s="586">
        <v>4.9676666665999999E-2</v>
      </c>
      <c r="K214" s="589">
        <v>0.42287625000000001</v>
      </c>
    </row>
    <row r="215" spans="1:11" ht="14.4" customHeight="1" thickBot="1" x14ac:dyDescent="0.35">
      <c r="A215" s="606" t="s">
        <v>528</v>
      </c>
      <c r="B215" s="590">
        <v>0</v>
      </c>
      <c r="C215" s="590">
        <v>557.37347999999997</v>
      </c>
      <c r="D215" s="591">
        <v>557.37347999999997</v>
      </c>
      <c r="E215" s="592" t="s">
        <v>322</v>
      </c>
      <c r="F215" s="590">
        <v>4.9406564584124654E-324</v>
      </c>
      <c r="G215" s="591">
        <v>0</v>
      </c>
      <c r="H215" s="593">
        <v>56.670929999999998</v>
      </c>
      <c r="I215" s="590">
        <v>250.23432</v>
      </c>
      <c r="J215" s="591">
        <v>250.23432</v>
      </c>
      <c r="K215" s="594" t="s">
        <v>328</v>
      </c>
    </row>
    <row r="216" spans="1:11" ht="14.4" customHeight="1" thickBot="1" x14ac:dyDescent="0.35">
      <c r="A216" s="607" t="s">
        <v>529</v>
      </c>
      <c r="B216" s="585">
        <v>0</v>
      </c>
      <c r="C216" s="585">
        <v>557.37347999999997</v>
      </c>
      <c r="D216" s="586">
        <v>557.37347999999997</v>
      </c>
      <c r="E216" s="595" t="s">
        <v>322</v>
      </c>
      <c r="F216" s="585">
        <v>4.9406564584124654E-324</v>
      </c>
      <c r="G216" s="586">
        <v>0</v>
      </c>
      <c r="H216" s="588">
        <v>56.670929999999998</v>
      </c>
      <c r="I216" s="585">
        <v>250.23432</v>
      </c>
      <c r="J216" s="586">
        <v>250.23432</v>
      </c>
      <c r="K216" s="596" t="s">
        <v>328</v>
      </c>
    </row>
    <row r="217" spans="1:11" ht="14.4" customHeight="1" thickBot="1" x14ac:dyDescent="0.35">
      <c r="A217" s="606" t="s">
        <v>530</v>
      </c>
      <c r="B217" s="590">
        <v>2720.99999999997</v>
      </c>
      <c r="C217" s="590">
        <v>2386.8461200000002</v>
      </c>
      <c r="D217" s="591">
        <v>-334.153879999965</v>
      </c>
      <c r="E217" s="597">
        <v>0.87719445791899997</v>
      </c>
      <c r="F217" s="590">
        <v>2462</v>
      </c>
      <c r="G217" s="591">
        <v>1025.8333333333301</v>
      </c>
      <c r="H217" s="593">
        <v>202.07414</v>
      </c>
      <c r="I217" s="590">
        <v>1019.28522</v>
      </c>
      <c r="J217" s="591">
        <v>-6.5481133333330002</v>
      </c>
      <c r="K217" s="598">
        <v>0.41400699431299998</v>
      </c>
    </row>
    <row r="218" spans="1:11" ht="14.4" customHeight="1" thickBot="1" x14ac:dyDescent="0.35">
      <c r="A218" s="607" t="s">
        <v>531</v>
      </c>
      <c r="B218" s="585">
        <v>2720.99999999997</v>
      </c>
      <c r="C218" s="585">
        <v>2386.8461200000002</v>
      </c>
      <c r="D218" s="586">
        <v>-334.153879999965</v>
      </c>
      <c r="E218" s="587">
        <v>0.87719445791899997</v>
      </c>
      <c r="F218" s="585">
        <v>2462</v>
      </c>
      <c r="G218" s="586">
        <v>1025.8333333333301</v>
      </c>
      <c r="H218" s="588">
        <v>202.07414</v>
      </c>
      <c r="I218" s="585">
        <v>1019.28522</v>
      </c>
      <c r="J218" s="586">
        <v>-6.5481133333330002</v>
      </c>
      <c r="K218" s="589">
        <v>0.41400699431299998</v>
      </c>
    </row>
    <row r="219" spans="1:11" ht="14.4" customHeight="1" thickBot="1" x14ac:dyDescent="0.35">
      <c r="A219" s="611"/>
      <c r="B219" s="585">
        <v>-16037.082669318201</v>
      </c>
      <c r="C219" s="585">
        <v>-19133.746179999998</v>
      </c>
      <c r="D219" s="586">
        <v>-3096.6635106818499</v>
      </c>
      <c r="E219" s="587">
        <v>1.1930939419919999</v>
      </c>
      <c r="F219" s="585">
        <v>-14905.9806905282</v>
      </c>
      <c r="G219" s="586">
        <v>-6210.8252877200703</v>
      </c>
      <c r="H219" s="588">
        <v>-1611.7915700000001</v>
      </c>
      <c r="I219" s="585">
        <v>-7421.5307000000103</v>
      </c>
      <c r="J219" s="586">
        <v>-1210.70541227994</v>
      </c>
      <c r="K219" s="589">
        <v>0.49788946155699998</v>
      </c>
    </row>
    <row r="220" spans="1:11" ht="14.4" customHeight="1" thickBot="1" x14ac:dyDescent="0.35">
      <c r="A220" s="612" t="s">
        <v>66</v>
      </c>
      <c r="B220" s="599">
        <v>-16037.082669318201</v>
      </c>
      <c r="C220" s="599">
        <v>-19133.746179999998</v>
      </c>
      <c r="D220" s="600">
        <v>-3096.6635106817798</v>
      </c>
      <c r="E220" s="601">
        <v>-1.1292132370470001</v>
      </c>
      <c r="F220" s="599">
        <v>-14905.9806905282</v>
      </c>
      <c r="G220" s="600">
        <v>-6210.8252877200703</v>
      </c>
      <c r="H220" s="599">
        <v>-1611.7915700000001</v>
      </c>
      <c r="I220" s="599">
        <v>-7421.5307000000103</v>
      </c>
      <c r="J220" s="600">
        <v>-1210.70541227994</v>
      </c>
      <c r="K220" s="602">
        <v>0.49788946155699998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41" customWidth="1"/>
    <col min="2" max="2" width="61.109375" style="341" customWidth="1"/>
    <col min="3" max="3" width="9.5546875" style="257" customWidth="1"/>
    <col min="4" max="4" width="9.5546875" style="342" customWidth="1"/>
    <col min="5" max="5" width="2.21875" style="342" customWidth="1"/>
    <col min="6" max="6" width="9.5546875" style="343" customWidth="1"/>
    <col min="7" max="7" width="9.5546875" style="340" customWidth="1"/>
    <col min="8" max="9" width="9.5546875" style="257" customWidth="1"/>
    <col min="10" max="10" width="0" style="257" hidden="1" customWidth="1"/>
    <col min="11" max="16384" width="8.88671875" style="257"/>
  </cols>
  <sheetData>
    <row r="1" spans="1:10" ht="18.600000000000001" customHeight="1" thickBot="1" x14ac:dyDescent="0.4">
      <c r="A1" s="487" t="s">
        <v>177</v>
      </c>
      <c r="B1" s="488"/>
      <c r="C1" s="488"/>
      <c r="D1" s="488"/>
      <c r="E1" s="488"/>
      <c r="F1" s="488"/>
      <c r="G1" s="459"/>
      <c r="H1" s="489"/>
      <c r="I1" s="489"/>
    </row>
    <row r="2" spans="1:10" ht="14.4" customHeight="1" thickBot="1" x14ac:dyDescent="0.35">
      <c r="A2" s="386" t="s">
        <v>321</v>
      </c>
      <c r="B2" s="339"/>
      <c r="C2" s="339"/>
      <c r="D2" s="339"/>
      <c r="E2" s="339"/>
      <c r="F2" s="339"/>
    </row>
    <row r="3" spans="1:10" ht="14.4" customHeight="1" thickBot="1" x14ac:dyDescent="0.35">
      <c r="A3" s="386"/>
      <c r="B3" s="339"/>
      <c r="C3" s="444">
        <v>2012</v>
      </c>
      <c r="D3" s="445">
        <v>2013</v>
      </c>
      <c r="E3" s="11"/>
      <c r="F3" s="482">
        <v>2014</v>
      </c>
      <c r="G3" s="483"/>
      <c r="H3" s="483"/>
      <c r="I3" s="484"/>
    </row>
    <row r="4" spans="1:10" ht="14.4" customHeight="1" thickBot="1" x14ac:dyDescent="0.35">
      <c r="A4" s="449" t="s">
        <v>0</v>
      </c>
      <c r="B4" s="450" t="s">
        <v>313</v>
      </c>
      <c r="C4" s="485" t="s">
        <v>94</v>
      </c>
      <c r="D4" s="486"/>
      <c r="E4" s="451"/>
      <c r="F4" s="446" t="s">
        <v>94</v>
      </c>
      <c r="G4" s="447" t="s">
        <v>95</v>
      </c>
      <c r="H4" s="447" t="s">
        <v>69</v>
      </c>
      <c r="I4" s="448" t="s">
        <v>96</v>
      </c>
    </row>
    <row r="5" spans="1:10" ht="14.4" customHeight="1" x14ac:dyDescent="0.3">
      <c r="A5" s="613" t="s">
        <v>532</v>
      </c>
      <c r="B5" s="614" t="s">
        <v>533</v>
      </c>
      <c r="C5" s="615" t="s">
        <v>534</v>
      </c>
      <c r="D5" s="615" t="s">
        <v>534</v>
      </c>
      <c r="E5" s="615"/>
      <c r="F5" s="615" t="s">
        <v>534</v>
      </c>
      <c r="G5" s="615" t="s">
        <v>534</v>
      </c>
      <c r="H5" s="615" t="s">
        <v>534</v>
      </c>
      <c r="I5" s="616" t="s">
        <v>534</v>
      </c>
      <c r="J5" s="617" t="s">
        <v>74</v>
      </c>
    </row>
    <row r="6" spans="1:10" ht="14.4" customHeight="1" x14ac:dyDescent="0.3">
      <c r="A6" s="613" t="s">
        <v>532</v>
      </c>
      <c r="B6" s="614" t="s">
        <v>331</v>
      </c>
      <c r="C6" s="615">
        <v>897.98404000000005</v>
      </c>
      <c r="D6" s="615">
        <v>869.48332999999991</v>
      </c>
      <c r="E6" s="615"/>
      <c r="F6" s="615">
        <v>757.01733000000104</v>
      </c>
      <c r="G6" s="615">
        <v>764.64313742605657</v>
      </c>
      <c r="H6" s="615">
        <v>-7.6258074260555304</v>
      </c>
      <c r="I6" s="616">
        <v>0.99002697199150247</v>
      </c>
      <c r="J6" s="617" t="s">
        <v>1</v>
      </c>
    </row>
    <row r="7" spans="1:10" ht="14.4" customHeight="1" x14ac:dyDescent="0.3">
      <c r="A7" s="613" t="s">
        <v>532</v>
      </c>
      <c r="B7" s="614" t="s">
        <v>332</v>
      </c>
      <c r="C7" s="615">
        <v>53.132290000000005</v>
      </c>
      <c r="D7" s="615">
        <v>82.795599999998998</v>
      </c>
      <c r="E7" s="615"/>
      <c r="F7" s="615">
        <v>67.487729999999999</v>
      </c>
      <c r="G7" s="615">
        <v>77.401483840981655</v>
      </c>
      <c r="H7" s="615">
        <v>-9.9137538409816557</v>
      </c>
      <c r="I7" s="616">
        <v>0.87191778052538271</v>
      </c>
      <c r="J7" s="617" t="s">
        <v>1</v>
      </c>
    </row>
    <row r="8" spans="1:10" ht="14.4" customHeight="1" x14ac:dyDescent="0.3">
      <c r="A8" s="613" t="s">
        <v>532</v>
      </c>
      <c r="B8" s="614" t="s">
        <v>333</v>
      </c>
      <c r="C8" s="615">
        <v>0</v>
      </c>
      <c r="D8" s="615" t="s">
        <v>534</v>
      </c>
      <c r="E8" s="615"/>
      <c r="F8" s="615">
        <v>15.482939999999999</v>
      </c>
      <c r="G8" s="615">
        <v>0</v>
      </c>
      <c r="H8" s="615">
        <v>15.482939999999999</v>
      </c>
      <c r="I8" s="616" t="s">
        <v>534</v>
      </c>
      <c r="J8" s="617" t="s">
        <v>1</v>
      </c>
    </row>
    <row r="9" spans="1:10" ht="14.4" customHeight="1" x14ac:dyDescent="0.3">
      <c r="A9" s="613" t="s">
        <v>532</v>
      </c>
      <c r="B9" s="614" t="s">
        <v>334</v>
      </c>
      <c r="C9" s="615">
        <v>216.93097</v>
      </c>
      <c r="D9" s="615">
        <v>223.84151999999898</v>
      </c>
      <c r="E9" s="615"/>
      <c r="F9" s="615">
        <v>130.85719</v>
      </c>
      <c r="G9" s="615">
        <v>153.35073162618082</v>
      </c>
      <c r="H9" s="615">
        <v>-22.493541626180814</v>
      </c>
      <c r="I9" s="616">
        <v>0.85331963279436618</v>
      </c>
      <c r="J9" s="617" t="s">
        <v>1</v>
      </c>
    </row>
    <row r="10" spans="1:10" ht="14.4" customHeight="1" x14ac:dyDescent="0.3">
      <c r="A10" s="613" t="s">
        <v>532</v>
      </c>
      <c r="B10" s="614" t="s">
        <v>335</v>
      </c>
      <c r="C10" s="615">
        <v>23.07264</v>
      </c>
      <c r="D10" s="615">
        <v>40.558979999999991</v>
      </c>
      <c r="E10" s="615"/>
      <c r="F10" s="615">
        <v>20.229280000000003</v>
      </c>
      <c r="G10" s="615">
        <v>22.293149859030834</v>
      </c>
      <c r="H10" s="615">
        <v>-2.0638698590308309</v>
      </c>
      <c r="I10" s="616">
        <v>0.9074213436826305</v>
      </c>
      <c r="J10" s="617" t="s">
        <v>1</v>
      </c>
    </row>
    <row r="11" spans="1:10" ht="14.4" customHeight="1" x14ac:dyDescent="0.3">
      <c r="A11" s="613" t="s">
        <v>532</v>
      </c>
      <c r="B11" s="614" t="s">
        <v>336</v>
      </c>
      <c r="C11" s="615">
        <v>15.804850000000002</v>
      </c>
      <c r="D11" s="615">
        <v>14.57621</v>
      </c>
      <c r="E11" s="615"/>
      <c r="F11" s="615">
        <v>15.68056</v>
      </c>
      <c r="G11" s="615">
        <v>13.6312518305475</v>
      </c>
      <c r="H11" s="615">
        <v>2.0493081694524999</v>
      </c>
      <c r="I11" s="616">
        <v>1.1503389560201669</v>
      </c>
      <c r="J11" s="617" t="s">
        <v>1</v>
      </c>
    </row>
    <row r="12" spans="1:10" ht="14.4" customHeight="1" x14ac:dyDescent="0.3">
      <c r="A12" s="613" t="s">
        <v>532</v>
      </c>
      <c r="B12" s="614" t="s">
        <v>535</v>
      </c>
      <c r="C12" s="615">
        <v>1206.9247900000003</v>
      </c>
      <c r="D12" s="615">
        <v>1231.2556399999978</v>
      </c>
      <c r="E12" s="615"/>
      <c r="F12" s="615">
        <v>1006.7550300000012</v>
      </c>
      <c r="G12" s="615">
        <v>1031.3197545827973</v>
      </c>
      <c r="H12" s="615">
        <v>-24.564724582796089</v>
      </c>
      <c r="I12" s="616">
        <v>0.97618127212861028</v>
      </c>
      <c r="J12" s="617" t="s">
        <v>536</v>
      </c>
    </row>
    <row r="14" spans="1:10" ht="14.4" customHeight="1" x14ac:dyDescent="0.3">
      <c r="A14" s="613" t="s">
        <v>532</v>
      </c>
      <c r="B14" s="614" t="s">
        <v>533</v>
      </c>
      <c r="C14" s="615" t="s">
        <v>534</v>
      </c>
      <c r="D14" s="615" t="s">
        <v>534</v>
      </c>
      <c r="E14" s="615"/>
      <c r="F14" s="615" t="s">
        <v>534</v>
      </c>
      <c r="G14" s="615" t="s">
        <v>534</v>
      </c>
      <c r="H14" s="615" t="s">
        <v>534</v>
      </c>
      <c r="I14" s="616" t="s">
        <v>534</v>
      </c>
      <c r="J14" s="617" t="s">
        <v>74</v>
      </c>
    </row>
    <row r="15" spans="1:10" ht="14.4" customHeight="1" x14ac:dyDescent="0.3">
      <c r="A15" s="613" t="s">
        <v>537</v>
      </c>
      <c r="B15" s="614" t="s">
        <v>538</v>
      </c>
      <c r="C15" s="615" t="s">
        <v>534</v>
      </c>
      <c r="D15" s="615" t="s">
        <v>534</v>
      </c>
      <c r="E15" s="615"/>
      <c r="F15" s="615" t="s">
        <v>534</v>
      </c>
      <c r="G15" s="615" t="s">
        <v>534</v>
      </c>
      <c r="H15" s="615" t="s">
        <v>534</v>
      </c>
      <c r="I15" s="616" t="s">
        <v>534</v>
      </c>
      <c r="J15" s="617" t="s">
        <v>0</v>
      </c>
    </row>
    <row r="16" spans="1:10" ht="14.4" customHeight="1" x14ac:dyDescent="0.3">
      <c r="A16" s="613" t="s">
        <v>537</v>
      </c>
      <c r="B16" s="614" t="s">
        <v>331</v>
      </c>
      <c r="C16" s="615">
        <v>0.18684000000000001</v>
      </c>
      <c r="D16" s="615">
        <v>0</v>
      </c>
      <c r="E16" s="615"/>
      <c r="F16" s="615" t="s">
        <v>534</v>
      </c>
      <c r="G16" s="615" t="s">
        <v>534</v>
      </c>
      <c r="H16" s="615" t="s">
        <v>534</v>
      </c>
      <c r="I16" s="616" t="s">
        <v>534</v>
      </c>
      <c r="J16" s="617" t="s">
        <v>1</v>
      </c>
    </row>
    <row r="17" spans="1:10" ht="14.4" customHeight="1" x14ac:dyDescent="0.3">
      <c r="A17" s="613" t="s">
        <v>537</v>
      </c>
      <c r="B17" s="614" t="s">
        <v>539</v>
      </c>
      <c r="C17" s="615">
        <v>0.18684000000000001</v>
      </c>
      <c r="D17" s="615">
        <v>0</v>
      </c>
      <c r="E17" s="615"/>
      <c r="F17" s="615" t="s">
        <v>534</v>
      </c>
      <c r="G17" s="615" t="s">
        <v>534</v>
      </c>
      <c r="H17" s="615" t="s">
        <v>534</v>
      </c>
      <c r="I17" s="616" t="s">
        <v>534</v>
      </c>
      <c r="J17" s="617" t="s">
        <v>540</v>
      </c>
    </row>
    <row r="18" spans="1:10" ht="14.4" customHeight="1" x14ac:dyDescent="0.3">
      <c r="A18" s="613" t="s">
        <v>534</v>
      </c>
      <c r="B18" s="614" t="s">
        <v>534</v>
      </c>
      <c r="C18" s="615" t="s">
        <v>534</v>
      </c>
      <c r="D18" s="615" t="s">
        <v>534</v>
      </c>
      <c r="E18" s="615"/>
      <c r="F18" s="615" t="s">
        <v>534</v>
      </c>
      <c r="G18" s="615" t="s">
        <v>534</v>
      </c>
      <c r="H18" s="615" t="s">
        <v>534</v>
      </c>
      <c r="I18" s="616" t="s">
        <v>534</v>
      </c>
      <c r="J18" s="617" t="s">
        <v>541</v>
      </c>
    </row>
    <row r="19" spans="1:10" ht="14.4" customHeight="1" x14ac:dyDescent="0.3">
      <c r="A19" s="613" t="s">
        <v>542</v>
      </c>
      <c r="B19" s="614" t="s">
        <v>543</v>
      </c>
      <c r="C19" s="615" t="s">
        <v>534</v>
      </c>
      <c r="D19" s="615" t="s">
        <v>534</v>
      </c>
      <c r="E19" s="615"/>
      <c r="F19" s="615" t="s">
        <v>534</v>
      </c>
      <c r="G19" s="615" t="s">
        <v>534</v>
      </c>
      <c r="H19" s="615" t="s">
        <v>534</v>
      </c>
      <c r="I19" s="616" t="s">
        <v>534</v>
      </c>
      <c r="J19" s="617" t="s">
        <v>0</v>
      </c>
    </row>
    <row r="20" spans="1:10" ht="14.4" customHeight="1" x14ac:dyDescent="0.3">
      <c r="A20" s="613" t="s">
        <v>542</v>
      </c>
      <c r="B20" s="614" t="s">
        <v>331</v>
      </c>
      <c r="C20" s="615">
        <v>879.68617000000006</v>
      </c>
      <c r="D20" s="615">
        <v>854.49993999999992</v>
      </c>
      <c r="E20" s="615"/>
      <c r="F20" s="615">
        <v>743.64109000000099</v>
      </c>
      <c r="G20" s="615">
        <v>749.12320708872494</v>
      </c>
      <c r="H20" s="615">
        <v>-5.4821170887239532</v>
      </c>
      <c r="I20" s="616">
        <v>0.992681955335453</v>
      </c>
      <c r="J20" s="617" t="s">
        <v>1</v>
      </c>
    </row>
    <row r="21" spans="1:10" ht="14.4" customHeight="1" x14ac:dyDescent="0.3">
      <c r="A21" s="613" t="s">
        <v>542</v>
      </c>
      <c r="B21" s="614" t="s">
        <v>332</v>
      </c>
      <c r="C21" s="615">
        <v>53.132290000000005</v>
      </c>
      <c r="D21" s="615">
        <v>82.795599999998998</v>
      </c>
      <c r="E21" s="615"/>
      <c r="F21" s="615">
        <v>67.487729999999999</v>
      </c>
      <c r="G21" s="615">
        <v>77.401483840981655</v>
      </c>
      <c r="H21" s="615">
        <v>-9.9137538409816557</v>
      </c>
      <c r="I21" s="616">
        <v>0.87191778052538271</v>
      </c>
      <c r="J21" s="617" t="s">
        <v>1</v>
      </c>
    </row>
    <row r="22" spans="1:10" ht="14.4" customHeight="1" x14ac:dyDescent="0.3">
      <c r="A22" s="613" t="s">
        <v>542</v>
      </c>
      <c r="B22" s="614" t="s">
        <v>333</v>
      </c>
      <c r="C22" s="615">
        <v>0</v>
      </c>
      <c r="D22" s="615" t="s">
        <v>534</v>
      </c>
      <c r="E22" s="615"/>
      <c r="F22" s="615">
        <v>15.482939999999999</v>
      </c>
      <c r="G22" s="615">
        <v>0</v>
      </c>
      <c r="H22" s="615">
        <v>15.482939999999999</v>
      </c>
      <c r="I22" s="616" t="s">
        <v>534</v>
      </c>
      <c r="J22" s="617" t="s">
        <v>1</v>
      </c>
    </row>
    <row r="23" spans="1:10" ht="14.4" customHeight="1" x14ac:dyDescent="0.3">
      <c r="A23" s="613" t="s">
        <v>542</v>
      </c>
      <c r="B23" s="614" t="s">
        <v>334</v>
      </c>
      <c r="C23" s="615">
        <v>216.93097</v>
      </c>
      <c r="D23" s="615">
        <v>223.76597999999899</v>
      </c>
      <c r="E23" s="615"/>
      <c r="F23" s="615">
        <v>130.85719</v>
      </c>
      <c r="G23" s="615">
        <v>153.31887393883332</v>
      </c>
      <c r="H23" s="615">
        <v>-22.461683938833318</v>
      </c>
      <c r="I23" s="616">
        <v>0.85349694162380541</v>
      </c>
      <c r="J23" s="617" t="s">
        <v>1</v>
      </c>
    </row>
    <row r="24" spans="1:10" ht="14.4" customHeight="1" x14ac:dyDescent="0.3">
      <c r="A24" s="613" t="s">
        <v>542</v>
      </c>
      <c r="B24" s="614" t="s">
        <v>335</v>
      </c>
      <c r="C24" s="615">
        <v>23.07264</v>
      </c>
      <c r="D24" s="615">
        <v>40.558979999999991</v>
      </c>
      <c r="E24" s="615"/>
      <c r="F24" s="615">
        <v>20.229280000000003</v>
      </c>
      <c r="G24" s="615">
        <v>22.293149859030834</v>
      </c>
      <c r="H24" s="615">
        <v>-2.0638698590308309</v>
      </c>
      <c r="I24" s="616">
        <v>0.9074213436826305</v>
      </c>
      <c r="J24" s="617" t="s">
        <v>1</v>
      </c>
    </row>
    <row r="25" spans="1:10" ht="14.4" customHeight="1" x14ac:dyDescent="0.3">
      <c r="A25" s="613" t="s">
        <v>542</v>
      </c>
      <c r="B25" s="614" t="s">
        <v>336</v>
      </c>
      <c r="C25" s="615">
        <v>15.804850000000002</v>
      </c>
      <c r="D25" s="615">
        <v>14.57621</v>
      </c>
      <c r="E25" s="615"/>
      <c r="F25" s="615">
        <v>15.68056</v>
      </c>
      <c r="G25" s="615">
        <v>13.6312518305475</v>
      </c>
      <c r="H25" s="615">
        <v>2.0493081694524999</v>
      </c>
      <c r="I25" s="616">
        <v>1.1503389560201669</v>
      </c>
      <c r="J25" s="617" t="s">
        <v>1</v>
      </c>
    </row>
    <row r="26" spans="1:10" ht="14.4" customHeight="1" x14ac:dyDescent="0.3">
      <c r="A26" s="613" t="s">
        <v>542</v>
      </c>
      <c r="B26" s="614" t="s">
        <v>544</v>
      </c>
      <c r="C26" s="615">
        <v>1188.6269200000002</v>
      </c>
      <c r="D26" s="615">
        <v>1216.1967099999979</v>
      </c>
      <c r="E26" s="615"/>
      <c r="F26" s="615">
        <v>993.37879000000112</v>
      </c>
      <c r="G26" s="615">
        <v>1015.7679665581182</v>
      </c>
      <c r="H26" s="615">
        <v>-22.389176558117128</v>
      </c>
      <c r="I26" s="616">
        <v>0.97795837504702787</v>
      </c>
      <c r="J26" s="617" t="s">
        <v>540</v>
      </c>
    </row>
    <row r="27" spans="1:10" ht="14.4" customHeight="1" x14ac:dyDescent="0.3">
      <c r="A27" s="613" t="s">
        <v>534</v>
      </c>
      <c r="B27" s="614" t="s">
        <v>534</v>
      </c>
      <c r="C27" s="615" t="s">
        <v>534</v>
      </c>
      <c r="D27" s="615" t="s">
        <v>534</v>
      </c>
      <c r="E27" s="615"/>
      <c r="F27" s="615" t="s">
        <v>534</v>
      </c>
      <c r="G27" s="615" t="s">
        <v>534</v>
      </c>
      <c r="H27" s="615" t="s">
        <v>534</v>
      </c>
      <c r="I27" s="616" t="s">
        <v>534</v>
      </c>
      <c r="J27" s="617" t="s">
        <v>541</v>
      </c>
    </row>
    <row r="28" spans="1:10" ht="14.4" customHeight="1" x14ac:dyDescent="0.3">
      <c r="A28" s="613" t="s">
        <v>545</v>
      </c>
      <c r="B28" s="614" t="s">
        <v>546</v>
      </c>
      <c r="C28" s="615" t="s">
        <v>534</v>
      </c>
      <c r="D28" s="615" t="s">
        <v>534</v>
      </c>
      <c r="E28" s="615"/>
      <c r="F28" s="615" t="s">
        <v>534</v>
      </c>
      <c r="G28" s="615" t="s">
        <v>534</v>
      </c>
      <c r="H28" s="615" t="s">
        <v>534</v>
      </c>
      <c r="I28" s="616" t="s">
        <v>534</v>
      </c>
      <c r="J28" s="617" t="s">
        <v>0</v>
      </c>
    </row>
    <row r="29" spans="1:10" ht="14.4" customHeight="1" x14ac:dyDescent="0.3">
      <c r="A29" s="613" t="s">
        <v>545</v>
      </c>
      <c r="B29" s="614" t="s">
        <v>331</v>
      </c>
      <c r="C29" s="615">
        <v>18.11103</v>
      </c>
      <c r="D29" s="615">
        <v>14.98339</v>
      </c>
      <c r="E29" s="615"/>
      <c r="F29" s="615">
        <v>13.376239999999999</v>
      </c>
      <c r="G29" s="615">
        <v>15.519930337331667</v>
      </c>
      <c r="H29" s="615">
        <v>-2.1436903373316678</v>
      </c>
      <c r="I29" s="616">
        <v>0.86187500261033834</v>
      </c>
      <c r="J29" s="617" t="s">
        <v>1</v>
      </c>
    </row>
    <row r="30" spans="1:10" ht="14.4" customHeight="1" x14ac:dyDescent="0.3">
      <c r="A30" s="613" t="s">
        <v>545</v>
      </c>
      <c r="B30" s="614" t="s">
        <v>334</v>
      </c>
      <c r="C30" s="615" t="s">
        <v>534</v>
      </c>
      <c r="D30" s="615">
        <v>7.5539999999999996E-2</v>
      </c>
      <c r="E30" s="615"/>
      <c r="F30" s="615">
        <v>0</v>
      </c>
      <c r="G30" s="615">
        <v>3.1857687347500004E-2</v>
      </c>
      <c r="H30" s="615">
        <v>-3.1857687347500004E-2</v>
      </c>
      <c r="I30" s="616">
        <v>0</v>
      </c>
      <c r="J30" s="617" t="s">
        <v>1</v>
      </c>
    </row>
    <row r="31" spans="1:10" ht="14.4" customHeight="1" x14ac:dyDescent="0.3">
      <c r="A31" s="613" t="s">
        <v>545</v>
      </c>
      <c r="B31" s="614" t="s">
        <v>547</v>
      </c>
      <c r="C31" s="615">
        <v>18.11103</v>
      </c>
      <c r="D31" s="615">
        <v>15.05893</v>
      </c>
      <c r="E31" s="615"/>
      <c r="F31" s="615">
        <v>13.376239999999999</v>
      </c>
      <c r="G31" s="615">
        <v>15.551788024679167</v>
      </c>
      <c r="H31" s="615">
        <v>-2.1755480246791681</v>
      </c>
      <c r="I31" s="616">
        <v>0.86010946000377664</v>
      </c>
      <c r="J31" s="617" t="s">
        <v>540</v>
      </c>
    </row>
    <row r="32" spans="1:10" ht="14.4" customHeight="1" x14ac:dyDescent="0.3">
      <c r="A32" s="613" t="s">
        <v>534</v>
      </c>
      <c r="B32" s="614" t="s">
        <v>534</v>
      </c>
      <c r="C32" s="615" t="s">
        <v>534</v>
      </c>
      <c r="D32" s="615" t="s">
        <v>534</v>
      </c>
      <c r="E32" s="615"/>
      <c r="F32" s="615" t="s">
        <v>534</v>
      </c>
      <c r="G32" s="615" t="s">
        <v>534</v>
      </c>
      <c r="H32" s="615" t="s">
        <v>534</v>
      </c>
      <c r="I32" s="616" t="s">
        <v>534</v>
      </c>
      <c r="J32" s="617" t="s">
        <v>541</v>
      </c>
    </row>
    <row r="33" spans="1:10" ht="14.4" customHeight="1" x14ac:dyDescent="0.3">
      <c r="A33" s="613" t="s">
        <v>532</v>
      </c>
      <c r="B33" s="614" t="s">
        <v>535</v>
      </c>
      <c r="C33" s="615">
        <v>1206.9247900000003</v>
      </c>
      <c r="D33" s="615">
        <v>1231.255639999998</v>
      </c>
      <c r="E33" s="615"/>
      <c r="F33" s="615">
        <v>1006.7550300000012</v>
      </c>
      <c r="G33" s="615">
        <v>1031.3197545827975</v>
      </c>
      <c r="H33" s="615">
        <v>-24.564724582796316</v>
      </c>
      <c r="I33" s="616">
        <v>0.97618127212861006</v>
      </c>
      <c r="J33" s="617" t="s">
        <v>536</v>
      </c>
    </row>
  </sheetData>
  <mergeCells count="3">
    <mergeCell ref="F3:I3"/>
    <mergeCell ref="C4:D4"/>
    <mergeCell ref="A1:I1"/>
  </mergeCells>
  <conditionalFormatting sqref="F13 F34:F65537">
    <cfRule type="cellIs" dxfId="69" priority="18" stopIfTrue="1" operator="greaterThan">
      <formula>1</formula>
    </cfRule>
  </conditionalFormatting>
  <conditionalFormatting sqref="H5:H12">
    <cfRule type="expression" dxfId="68" priority="14">
      <formula>$H5&gt;0</formula>
    </cfRule>
  </conditionalFormatting>
  <conditionalFormatting sqref="I5:I12">
    <cfRule type="expression" dxfId="67" priority="15">
      <formula>$I5&gt;1</formula>
    </cfRule>
  </conditionalFormatting>
  <conditionalFormatting sqref="B5:B12">
    <cfRule type="expression" dxfId="66" priority="11">
      <formula>OR($J5="NS",$J5="SumaNS",$J5="Účet")</formula>
    </cfRule>
  </conditionalFormatting>
  <conditionalFormatting sqref="B5:D12 F5:I12">
    <cfRule type="expression" dxfId="65" priority="17">
      <formula>AND($J5&lt;&gt;"",$J5&lt;&gt;"mezeraKL")</formula>
    </cfRule>
  </conditionalFormatting>
  <conditionalFormatting sqref="B5:D12 F5:I12">
    <cfRule type="expression" dxfId="6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2 B5:D12">
    <cfRule type="expression" dxfId="63" priority="13">
      <formula>OR($J5="SumaNS",$J5="NS")</formula>
    </cfRule>
  </conditionalFormatting>
  <conditionalFormatting sqref="A5:A12">
    <cfRule type="expression" dxfId="62" priority="9">
      <formula>AND($J5&lt;&gt;"mezeraKL",$J5&lt;&gt;"")</formula>
    </cfRule>
  </conditionalFormatting>
  <conditionalFormatting sqref="A5:A12">
    <cfRule type="expression" dxfId="61" priority="10">
      <formula>AND($J5&lt;&gt;"",$J5&lt;&gt;"mezeraKL")</formula>
    </cfRule>
  </conditionalFormatting>
  <conditionalFormatting sqref="H14:H33">
    <cfRule type="expression" dxfId="60" priority="5">
      <formula>$H14&gt;0</formula>
    </cfRule>
  </conditionalFormatting>
  <conditionalFormatting sqref="A14:A33">
    <cfRule type="expression" dxfId="59" priority="2">
      <formula>AND($J14&lt;&gt;"mezeraKL",$J14&lt;&gt;"")</formula>
    </cfRule>
  </conditionalFormatting>
  <conditionalFormatting sqref="I14:I33">
    <cfRule type="expression" dxfId="58" priority="6">
      <formula>$I14&gt;1</formula>
    </cfRule>
  </conditionalFormatting>
  <conditionalFormatting sqref="B14:B33">
    <cfRule type="expression" dxfId="57" priority="1">
      <formula>OR($J14="NS",$J14="SumaNS",$J14="Účet")</formula>
    </cfRule>
  </conditionalFormatting>
  <conditionalFormatting sqref="A14:D33 F14:I33">
    <cfRule type="expression" dxfId="56" priority="8">
      <formula>AND($J14&lt;&gt;"",$J14&lt;&gt;"mezeraKL")</formula>
    </cfRule>
  </conditionalFormatting>
  <conditionalFormatting sqref="B14:D33 F14:I33">
    <cfRule type="expression" dxfId="55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33 F14:I33">
    <cfRule type="expression" dxfId="54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4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7" hidden="1" customWidth="1" outlineLevel="1"/>
    <col min="2" max="2" width="28.33203125" style="257" hidden="1" customWidth="1" outlineLevel="1"/>
    <col min="3" max="3" width="5.33203125" style="342" bestFit="1" customWidth="1" collapsed="1"/>
    <col min="4" max="4" width="18.77734375" style="346" customWidth="1"/>
    <col min="5" max="5" width="9" style="342" bestFit="1" customWidth="1"/>
    <col min="6" max="6" width="18.77734375" style="346" customWidth="1"/>
    <col min="7" max="7" width="5" style="342" customWidth="1"/>
    <col min="8" max="8" width="12.44140625" style="342" hidden="1" customWidth="1" outlineLevel="1"/>
    <col min="9" max="9" width="8.5546875" style="342" hidden="1" customWidth="1" outlineLevel="1"/>
    <col min="10" max="10" width="25.77734375" style="342" customWidth="1" collapsed="1"/>
    <col min="11" max="11" width="8.77734375" style="342" customWidth="1"/>
    <col min="12" max="13" width="7.77734375" style="340" customWidth="1"/>
    <col min="14" max="14" width="11.109375" style="340" customWidth="1"/>
    <col min="15" max="16384" width="8.88671875" style="257"/>
  </cols>
  <sheetData>
    <row r="1" spans="1:14" ht="18.600000000000001" customHeight="1" thickBot="1" x14ac:dyDescent="0.4">
      <c r="A1" s="494" t="s">
        <v>208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</row>
    <row r="2" spans="1:14" ht="14.4" customHeight="1" thickBot="1" x14ac:dyDescent="0.35">
      <c r="A2" s="386" t="s">
        <v>321</v>
      </c>
      <c r="B2" s="66"/>
      <c r="C2" s="344"/>
      <c r="D2" s="344"/>
      <c r="E2" s="344"/>
      <c r="F2" s="344"/>
      <c r="G2" s="344"/>
      <c r="H2" s="344"/>
      <c r="I2" s="344"/>
      <c r="J2" s="344"/>
      <c r="K2" s="344"/>
      <c r="L2" s="345"/>
      <c r="M2" s="345"/>
      <c r="N2" s="345"/>
    </row>
    <row r="3" spans="1:14" ht="14.4" customHeight="1" thickBot="1" x14ac:dyDescent="0.35">
      <c r="A3" s="66"/>
      <c r="B3" s="66"/>
      <c r="C3" s="490"/>
      <c r="D3" s="491"/>
      <c r="E3" s="491"/>
      <c r="F3" s="491"/>
      <c r="G3" s="491"/>
      <c r="H3" s="491"/>
      <c r="I3" s="491"/>
      <c r="J3" s="492" t="s">
        <v>160</v>
      </c>
      <c r="K3" s="493"/>
      <c r="L3" s="210">
        <f>IF(M3&lt;&gt;0,N3/M3,0)</f>
        <v>159.95511883228542</v>
      </c>
      <c r="M3" s="210">
        <f>SUBTOTAL(9,M5:M1048576)</f>
        <v>6195.27</v>
      </c>
      <c r="N3" s="211">
        <f>SUBTOTAL(9,N5:N1048576)</f>
        <v>990965.14904809289</v>
      </c>
    </row>
    <row r="4" spans="1:14" s="341" customFormat="1" ht="14.4" customHeight="1" thickBot="1" x14ac:dyDescent="0.35">
      <c r="A4" s="618" t="s">
        <v>4</v>
      </c>
      <c r="B4" s="619" t="s">
        <v>5</v>
      </c>
      <c r="C4" s="619" t="s">
        <v>0</v>
      </c>
      <c r="D4" s="619" t="s">
        <v>6</v>
      </c>
      <c r="E4" s="619" t="s">
        <v>7</v>
      </c>
      <c r="F4" s="619" t="s">
        <v>1</v>
      </c>
      <c r="G4" s="619" t="s">
        <v>8</v>
      </c>
      <c r="H4" s="619" t="s">
        <v>9</v>
      </c>
      <c r="I4" s="619" t="s">
        <v>10</v>
      </c>
      <c r="J4" s="620" t="s">
        <v>11</v>
      </c>
      <c r="K4" s="620" t="s">
        <v>12</v>
      </c>
      <c r="L4" s="621" t="s">
        <v>185</v>
      </c>
      <c r="M4" s="621" t="s">
        <v>13</v>
      </c>
      <c r="N4" s="622" t="s">
        <v>202</v>
      </c>
    </row>
    <row r="5" spans="1:14" ht="14.4" customHeight="1" x14ac:dyDescent="0.3">
      <c r="A5" s="625" t="s">
        <v>532</v>
      </c>
      <c r="B5" s="626" t="s">
        <v>533</v>
      </c>
      <c r="C5" s="627" t="s">
        <v>542</v>
      </c>
      <c r="D5" s="628" t="s">
        <v>2763</v>
      </c>
      <c r="E5" s="627" t="s">
        <v>548</v>
      </c>
      <c r="F5" s="628" t="s">
        <v>2765</v>
      </c>
      <c r="G5" s="627"/>
      <c r="H5" s="627" t="s">
        <v>549</v>
      </c>
      <c r="I5" s="627" t="s">
        <v>550</v>
      </c>
      <c r="J5" s="627" t="s">
        <v>551</v>
      </c>
      <c r="K5" s="627" t="s">
        <v>552</v>
      </c>
      <c r="L5" s="629">
        <v>49.38</v>
      </c>
      <c r="M5" s="629">
        <v>2</v>
      </c>
      <c r="N5" s="630">
        <v>98.76</v>
      </c>
    </row>
    <row r="6" spans="1:14" ht="14.4" customHeight="1" x14ac:dyDescent="0.3">
      <c r="A6" s="631" t="s">
        <v>532</v>
      </c>
      <c r="B6" s="632" t="s">
        <v>533</v>
      </c>
      <c r="C6" s="633" t="s">
        <v>542</v>
      </c>
      <c r="D6" s="634" t="s">
        <v>2763</v>
      </c>
      <c r="E6" s="633" t="s">
        <v>548</v>
      </c>
      <c r="F6" s="634" t="s">
        <v>2765</v>
      </c>
      <c r="G6" s="633"/>
      <c r="H6" s="633" t="s">
        <v>553</v>
      </c>
      <c r="I6" s="633" t="s">
        <v>554</v>
      </c>
      <c r="J6" s="633" t="s">
        <v>555</v>
      </c>
      <c r="K6" s="633" t="s">
        <v>556</v>
      </c>
      <c r="L6" s="635">
        <v>125.72003429492054</v>
      </c>
      <c r="M6" s="635">
        <v>1</v>
      </c>
      <c r="N6" s="636">
        <v>125.72003429492054</v>
      </c>
    </row>
    <row r="7" spans="1:14" ht="14.4" customHeight="1" x14ac:dyDescent="0.3">
      <c r="A7" s="631" t="s">
        <v>532</v>
      </c>
      <c r="B7" s="632" t="s">
        <v>533</v>
      </c>
      <c r="C7" s="633" t="s">
        <v>542</v>
      </c>
      <c r="D7" s="634" t="s">
        <v>2763</v>
      </c>
      <c r="E7" s="633" t="s">
        <v>548</v>
      </c>
      <c r="F7" s="634" t="s">
        <v>2765</v>
      </c>
      <c r="G7" s="633"/>
      <c r="H7" s="633" t="s">
        <v>557</v>
      </c>
      <c r="I7" s="633" t="s">
        <v>558</v>
      </c>
      <c r="J7" s="633" t="s">
        <v>559</v>
      </c>
      <c r="K7" s="633" t="s">
        <v>560</v>
      </c>
      <c r="L7" s="635">
        <v>201.08000000000004</v>
      </c>
      <c r="M7" s="635">
        <v>2</v>
      </c>
      <c r="N7" s="636">
        <v>402.16000000000008</v>
      </c>
    </row>
    <row r="8" spans="1:14" ht="14.4" customHeight="1" x14ac:dyDescent="0.3">
      <c r="A8" s="631" t="s">
        <v>532</v>
      </c>
      <c r="B8" s="632" t="s">
        <v>533</v>
      </c>
      <c r="C8" s="633" t="s">
        <v>542</v>
      </c>
      <c r="D8" s="634" t="s">
        <v>2763</v>
      </c>
      <c r="E8" s="633" t="s">
        <v>548</v>
      </c>
      <c r="F8" s="634" t="s">
        <v>2765</v>
      </c>
      <c r="G8" s="633"/>
      <c r="H8" s="633" t="s">
        <v>561</v>
      </c>
      <c r="I8" s="633" t="s">
        <v>562</v>
      </c>
      <c r="J8" s="633" t="s">
        <v>563</v>
      </c>
      <c r="K8" s="633" t="s">
        <v>564</v>
      </c>
      <c r="L8" s="635">
        <v>100.95123652333687</v>
      </c>
      <c r="M8" s="635">
        <v>16</v>
      </c>
      <c r="N8" s="636">
        <v>1615.21978437339</v>
      </c>
    </row>
    <row r="9" spans="1:14" ht="14.4" customHeight="1" x14ac:dyDescent="0.3">
      <c r="A9" s="631" t="s">
        <v>532</v>
      </c>
      <c r="B9" s="632" t="s">
        <v>533</v>
      </c>
      <c r="C9" s="633" t="s">
        <v>542</v>
      </c>
      <c r="D9" s="634" t="s">
        <v>2763</v>
      </c>
      <c r="E9" s="633" t="s">
        <v>548</v>
      </c>
      <c r="F9" s="634" t="s">
        <v>2765</v>
      </c>
      <c r="G9" s="633"/>
      <c r="H9" s="633" t="s">
        <v>565</v>
      </c>
      <c r="I9" s="633" t="s">
        <v>566</v>
      </c>
      <c r="J9" s="633" t="s">
        <v>567</v>
      </c>
      <c r="K9" s="633" t="s">
        <v>568</v>
      </c>
      <c r="L9" s="635">
        <v>156.19999999999999</v>
      </c>
      <c r="M9" s="635">
        <v>4</v>
      </c>
      <c r="N9" s="636">
        <v>624.79999999999995</v>
      </c>
    </row>
    <row r="10" spans="1:14" ht="14.4" customHeight="1" x14ac:dyDescent="0.3">
      <c r="A10" s="631" t="s">
        <v>532</v>
      </c>
      <c r="B10" s="632" t="s">
        <v>533</v>
      </c>
      <c r="C10" s="633" t="s">
        <v>542</v>
      </c>
      <c r="D10" s="634" t="s">
        <v>2763</v>
      </c>
      <c r="E10" s="633" t="s">
        <v>548</v>
      </c>
      <c r="F10" s="634" t="s">
        <v>2765</v>
      </c>
      <c r="G10" s="633"/>
      <c r="H10" s="633" t="s">
        <v>569</v>
      </c>
      <c r="I10" s="633" t="s">
        <v>570</v>
      </c>
      <c r="J10" s="633" t="s">
        <v>571</v>
      </c>
      <c r="K10" s="633" t="s">
        <v>572</v>
      </c>
      <c r="L10" s="635">
        <v>550.45499999999993</v>
      </c>
      <c r="M10" s="635">
        <v>6</v>
      </c>
      <c r="N10" s="636">
        <v>3302.7299999999996</v>
      </c>
    </row>
    <row r="11" spans="1:14" ht="14.4" customHeight="1" x14ac:dyDescent="0.3">
      <c r="A11" s="631" t="s">
        <v>532</v>
      </c>
      <c r="B11" s="632" t="s">
        <v>533</v>
      </c>
      <c r="C11" s="633" t="s">
        <v>542</v>
      </c>
      <c r="D11" s="634" t="s">
        <v>2763</v>
      </c>
      <c r="E11" s="633" t="s">
        <v>548</v>
      </c>
      <c r="F11" s="634" t="s">
        <v>2765</v>
      </c>
      <c r="G11" s="633"/>
      <c r="H11" s="633" t="s">
        <v>573</v>
      </c>
      <c r="I11" s="633" t="s">
        <v>574</v>
      </c>
      <c r="J11" s="633" t="s">
        <v>575</v>
      </c>
      <c r="K11" s="633" t="s">
        <v>576</v>
      </c>
      <c r="L11" s="635">
        <v>104.51999999999997</v>
      </c>
      <c r="M11" s="635">
        <v>3</v>
      </c>
      <c r="N11" s="636">
        <v>313.55999999999989</v>
      </c>
    </row>
    <row r="12" spans="1:14" ht="14.4" customHeight="1" x14ac:dyDescent="0.3">
      <c r="A12" s="631" t="s">
        <v>532</v>
      </c>
      <c r="B12" s="632" t="s">
        <v>533</v>
      </c>
      <c r="C12" s="633" t="s">
        <v>542</v>
      </c>
      <c r="D12" s="634" t="s">
        <v>2763</v>
      </c>
      <c r="E12" s="633" t="s">
        <v>548</v>
      </c>
      <c r="F12" s="634" t="s">
        <v>2765</v>
      </c>
      <c r="G12" s="633"/>
      <c r="H12" s="633" t="s">
        <v>577</v>
      </c>
      <c r="I12" s="633" t="s">
        <v>578</v>
      </c>
      <c r="J12" s="633" t="s">
        <v>579</v>
      </c>
      <c r="K12" s="633" t="s">
        <v>580</v>
      </c>
      <c r="L12" s="635">
        <v>66.400000000000006</v>
      </c>
      <c r="M12" s="635">
        <v>2</v>
      </c>
      <c r="N12" s="636">
        <v>132.80000000000001</v>
      </c>
    </row>
    <row r="13" spans="1:14" ht="14.4" customHeight="1" x14ac:dyDescent="0.3">
      <c r="A13" s="631" t="s">
        <v>532</v>
      </c>
      <c r="B13" s="632" t="s">
        <v>533</v>
      </c>
      <c r="C13" s="633" t="s">
        <v>542</v>
      </c>
      <c r="D13" s="634" t="s">
        <v>2763</v>
      </c>
      <c r="E13" s="633" t="s">
        <v>548</v>
      </c>
      <c r="F13" s="634" t="s">
        <v>2765</v>
      </c>
      <c r="G13" s="633"/>
      <c r="H13" s="633" t="s">
        <v>581</v>
      </c>
      <c r="I13" s="633" t="s">
        <v>581</v>
      </c>
      <c r="J13" s="633" t="s">
        <v>582</v>
      </c>
      <c r="K13" s="633" t="s">
        <v>583</v>
      </c>
      <c r="L13" s="635">
        <v>468.32999999999976</v>
      </c>
      <c r="M13" s="635">
        <v>1</v>
      </c>
      <c r="N13" s="636">
        <v>468.32999999999976</v>
      </c>
    </row>
    <row r="14" spans="1:14" ht="14.4" customHeight="1" x14ac:dyDescent="0.3">
      <c r="A14" s="631" t="s">
        <v>532</v>
      </c>
      <c r="B14" s="632" t="s">
        <v>533</v>
      </c>
      <c r="C14" s="633" t="s">
        <v>542</v>
      </c>
      <c r="D14" s="634" t="s">
        <v>2763</v>
      </c>
      <c r="E14" s="633" t="s">
        <v>548</v>
      </c>
      <c r="F14" s="634" t="s">
        <v>2765</v>
      </c>
      <c r="G14" s="633"/>
      <c r="H14" s="633" t="s">
        <v>584</v>
      </c>
      <c r="I14" s="633" t="s">
        <v>585</v>
      </c>
      <c r="J14" s="633" t="s">
        <v>586</v>
      </c>
      <c r="K14" s="633" t="s">
        <v>587</v>
      </c>
      <c r="L14" s="635">
        <v>153.45980396314823</v>
      </c>
      <c r="M14" s="635">
        <v>1</v>
      </c>
      <c r="N14" s="636">
        <v>153.45980396314823</v>
      </c>
    </row>
    <row r="15" spans="1:14" ht="14.4" customHeight="1" x14ac:dyDescent="0.3">
      <c r="A15" s="631" t="s">
        <v>532</v>
      </c>
      <c r="B15" s="632" t="s">
        <v>533</v>
      </c>
      <c r="C15" s="633" t="s">
        <v>542</v>
      </c>
      <c r="D15" s="634" t="s">
        <v>2763</v>
      </c>
      <c r="E15" s="633" t="s">
        <v>548</v>
      </c>
      <c r="F15" s="634" t="s">
        <v>2765</v>
      </c>
      <c r="G15" s="633"/>
      <c r="H15" s="633" t="s">
        <v>588</v>
      </c>
      <c r="I15" s="633" t="s">
        <v>589</v>
      </c>
      <c r="J15" s="633" t="s">
        <v>590</v>
      </c>
      <c r="K15" s="633" t="s">
        <v>591</v>
      </c>
      <c r="L15" s="635">
        <v>192.53000000000006</v>
      </c>
      <c r="M15" s="635">
        <v>2</v>
      </c>
      <c r="N15" s="636">
        <v>385.06000000000012</v>
      </c>
    </row>
    <row r="16" spans="1:14" ht="14.4" customHeight="1" x14ac:dyDescent="0.3">
      <c r="A16" s="631" t="s">
        <v>532</v>
      </c>
      <c r="B16" s="632" t="s">
        <v>533</v>
      </c>
      <c r="C16" s="633" t="s">
        <v>542</v>
      </c>
      <c r="D16" s="634" t="s">
        <v>2763</v>
      </c>
      <c r="E16" s="633" t="s">
        <v>548</v>
      </c>
      <c r="F16" s="634" t="s">
        <v>2765</v>
      </c>
      <c r="G16" s="633"/>
      <c r="H16" s="633" t="s">
        <v>592</v>
      </c>
      <c r="I16" s="633" t="s">
        <v>592</v>
      </c>
      <c r="J16" s="633" t="s">
        <v>593</v>
      </c>
      <c r="K16" s="633" t="s">
        <v>594</v>
      </c>
      <c r="L16" s="635">
        <v>49.844999999999999</v>
      </c>
      <c r="M16" s="635">
        <v>4</v>
      </c>
      <c r="N16" s="636">
        <v>199.38</v>
      </c>
    </row>
    <row r="17" spans="1:14" ht="14.4" customHeight="1" x14ac:dyDescent="0.3">
      <c r="A17" s="631" t="s">
        <v>532</v>
      </c>
      <c r="B17" s="632" t="s">
        <v>533</v>
      </c>
      <c r="C17" s="633" t="s">
        <v>542</v>
      </c>
      <c r="D17" s="634" t="s">
        <v>2763</v>
      </c>
      <c r="E17" s="633" t="s">
        <v>548</v>
      </c>
      <c r="F17" s="634" t="s">
        <v>2765</v>
      </c>
      <c r="G17" s="633"/>
      <c r="H17" s="633" t="s">
        <v>595</v>
      </c>
      <c r="I17" s="633" t="s">
        <v>595</v>
      </c>
      <c r="J17" s="633" t="s">
        <v>596</v>
      </c>
      <c r="K17" s="633" t="s">
        <v>597</v>
      </c>
      <c r="L17" s="635">
        <v>82.41982383083635</v>
      </c>
      <c r="M17" s="635">
        <v>2</v>
      </c>
      <c r="N17" s="636">
        <v>164.8396476616727</v>
      </c>
    </row>
    <row r="18" spans="1:14" ht="14.4" customHeight="1" x14ac:dyDescent="0.3">
      <c r="A18" s="631" t="s">
        <v>532</v>
      </c>
      <c r="B18" s="632" t="s">
        <v>533</v>
      </c>
      <c r="C18" s="633" t="s">
        <v>542</v>
      </c>
      <c r="D18" s="634" t="s">
        <v>2763</v>
      </c>
      <c r="E18" s="633" t="s">
        <v>548</v>
      </c>
      <c r="F18" s="634" t="s">
        <v>2765</v>
      </c>
      <c r="G18" s="633" t="s">
        <v>598</v>
      </c>
      <c r="H18" s="633" t="s">
        <v>599</v>
      </c>
      <c r="I18" s="633" t="s">
        <v>599</v>
      </c>
      <c r="J18" s="633" t="s">
        <v>600</v>
      </c>
      <c r="K18" s="633" t="s">
        <v>601</v>
      </c>
      <c r="L18" s="635">
        <v>179.39993112929741</v>
      </c>
      <c r="M18" s="635">
        <v>80</v>
      </c>
      <c r="N18" s="636">
        <v>14351.994490343794</v>
      </c>
    </row>
    <row r="19" spans="1:14" ht="14.4" customHeight="1" x14ac:dyDescent="0.3">
      <c r="A19" s="631" t="s">
        <v>532</v>
      </c>
      <c r="B19" s="632" t="s">
        <v>533</v>
      </c>
      <c r="C19" s="633" t="s">
        <v>542</v>
      </c>
      <c r="D19" s="634" t="s">
        <v>2763</v>
      </c>
      <c r="E19" s="633" t="s">
        <v>548</v>
      </c>
      <c r="F19" s="634" t="s">
        <v>2765</v>
      </c>
      <c r="G19" s="633" t="s">
        <v>598</v>
      </c>
      <c r="H19" s="633" t="s">
        <v>602</v>
      </c>
      <c r="I19" s="633" t="s">
        <v>602</v>
      </c>
      <c r="J19" s="633" t="s">
        <v>603</v>
      </c>
      <c r="K19" s="633" t="s">
        <v>604</v>
      </c>
      <c r="L19" s="635">
        <v>181.58953525712064</v>
      </c>
      <c r="M19" s="635">
        <v>8</v>
      </c>
      <c r="N19" s="636">
        <v>1452.7162820569652</v>
      </c>
    </row>
    <row r="20" spans="1:14" ht="14.4" customHeight="1" x14ac:dyDescent="0.3">
      <c r="A20" s="631" t="s">
        <v>532</v>
      </c>
      <c r="B20" s="632" t="s">
        <v>533</v>
      </c>
      <c r="C20" s="633" t="s">
        <v>542</v>
      </c>
      <c r="D20" s="634" t="s">
        <v>2763</v>
      </c>
      <c r="E20" s="633" t="s">
        <v>548</v>
      </c>
      <c r="F20" s="634" t="s">
        <v>2765</v>
      </c>
      <c r="G20" s="633" t="s">
        <v>598</v>
      </c>
      <c r="H20" s="633" t="s">
        <v>605</v>
      </c>
      <c r="I20" s="633" t="s">
        <v>605</v>
      </c>
      <c r="J20" s="633" t="s">
        <v>606</v>
      </c>
      <c r="K20" s="633" t="s">
        <v>604</v>
      </c>
      <c r="L20" s="635">
        <v>149.49987756319535</v>
      </c>
      <c r="M20" s="635">
        <v>25</v>
      </c>
      <c r="N20" s="636">
        <v>3737.4969390798842</v>
      </c>
    </row>
    <row r="21" spans="1:14" ht="14.4" customHeight="1" x14ac:dyDescent="0.3">
      <c r="A21" s="631" t="s">
        <v>532</v>
      </c>
      <c r="B21" s="632" t="s">
        <v>533</v>
      </c>
      <c r="C21" s="633" t="s">
        <v>542</v>
      </c>
      <c r="D21" s="634" t="s">
        <v>2763</v>
      </c>
      <c r="E21" s="633" t="s">
        <v>548</v>
      </c>
      <c r="F21" s="634" t="s">
        <v>2765</v>
      </c>
      <c r="G21" s="633" t="s">
        <v>598</v>
      </c>
      <c r="H21" s="633" t="s">
        <v>607</v>
      </c>
      <c r="I21" s="633" t="s">
        <v>607</v>
      </c>
      <c r="J21" s="633" t="s">
        <v>606</v>
      </c>
      <c r="K21" s="633" t="s">
        <v>608</v>
      </c>
      <c r="L21" s="635">
        <v>132.25</v>
      </c>
      <c r="M21" s="635">
        <v>2</v>
      </c>
      <c r="N21" s="636">
        <v>264.5</v>
      </c>
    </row>
    <row r="22" spans="1:14" ht="14.4" customHeight="1" x14ac:dyDescent="0.3">
      <c r="A22" s="631" t="s">
        <v>532</v>
      </c>
      <c r="B22" s="632" t="s">
        <v>533</v>
      </c>
      <c r="C22" s="633" t="s">
        <v>542</v>
      </c>
      <c r="D22" s="634" t="s">
        <v>2763</v>
      </c>
      <c r="E22" s="633" t="s">
        <v>548</v>
      </c>
      <c r="F22" s="634" t="s">
        <v>2765</v>
      </c>
      <c r="G22" s="633" t="s">
        <v>598</v>
      </c>
      <c r="H22" s="633" t="s">
        <v>609</v>
      </c>
      <c r="I22" s="633" t="s">
        <v>609</v>
      </c>
      <c r="J22" s="633" t="s">
        <v>600</v>
      </c>
      <c r="K22" s="633" t="s">
        <v>610</v>
      </c>
      <c r="L22" s="635">
        <v>97.179999999999993</v>
      </c>
      <c r="M22" s="635">
        <v>39</v>
      </c>
      <c r="N22" s="636">
        <v>3790.0199999999995</v>
      </c>
    </row>
    <row r="23" spans="1:14" ht="14.4" customHeight="1" x14ac:dyDescent="0.3">
      <c r="A23" s="631" t="s">
        <v>532</v>
      </c>
      <c r="B23" s="632" t="s">
        <v>533</v>
      </c>
      <c r="C23" s="633" t="s">
        <v>542</v>
      </c>
      <c r="D23" s="634" t="s">
        <v>2763</v>
      </c>
      <c r="E23" s="633" t="s">
        <v>548</v>
      </c>
      <c r="F23" s="634" t="s">
        <v>2765</v>
      </c>
      <c r="G23" s="633" t="s">
        <v>598</v>
      </c>
      <c r="H23" s="633" t="s">
        <v>611</v>
      </c>
      <c r="I23" s="633" t="s">
        <v>611</v>
      </c>
      <c r="J23" s="633" t="s">
        <v>600</v>
      </c>
      <c r="K23" s="633" t="s">
        <v>612</v>
      </c>
      <c r="L23" s="635">
        <v>97.750641722468629</v>
      </c>
      <c r="M23" s="635">
        <v>51</v>
      </c>
      <c r="N23" s="636">
        <v>4985.2827278458999</v>
      </c>
    </row>
    <row r="24" spans="1:14" ht="14.4" customHeight="1" x14ac:dyDescent="0.3">
      <c r="A24" s="631" t="s">
        <v>532</v>
      </c>
      <c r="B24" s="632" t="s">
        <v>533</v>
      </c>
      <c r="C24" s="633" t="s">
        <v>542</v>
      </c>
      <c r="D24" s="634" t="s">
        <v>2763</v>
      </c>
      <c r="E24" s="633" t="s">
        <v>548</v>
      </c>
      <c r="F24" s="634" t="s">
        <v>2765</v>
      </c>
      <c r="G24" s="633" t="s">
        <v>598</v>
      </c>
      <c r="H24" s="633" t="s">
        <v>613</v>
      </c>
      <c r="I24" s="633" t="s">
        <v>614</v>
      </c>
      <c r="J24" s="633" t="s">
        <v>615</v>
      </c>
      <c r="K24" s="633" t="s">
        <v>616</v>
      </c>
      <c r="L24" s="635">
        <v>40.14</v>
      </c>
      <c r="M24" s="635">
        <v>2</v>
      </c>
      <c r="N24" s="636">
        <v>80.28</v>
      </c>
    </row>
    <row r="25" spans="1:14" ht="14.4" customHeight="1" x14ac:dyDescent="0.3">
      <c r="A25" s="631" t="s">
        <v>532</v>
      </c>
      <c r="B25" s="632" t="s">
        <v>533</v>
      </c>
      <c r="C25" s="633" t="s">
        <v>542</v>
      </c>
      <c r="D25" s="634" t="s">
        <v>2763</v>
      </c>
      <c r="E25" s="633" t="s">
        <v>548</v>
      </c>
      <c r="F25" s="634" t="s">
        <v>2765</v>
      </c>
      <c r="G25" s="633" t="s">
        <v>598</v>
      </c>
      <c r="H25" s="633" t="s">
        <v>617</v>
      </c>
      <c r="I25" s="633" t="s">
        <v>618</v>
      </c>
      <c r="J25" s="633" t="s">
        <v>619</v>
      </c>
      <c r="K25" s="633" t="s">
        <v>620</v>
      </c>
      <c r="L25" s="635">
        <v>53.699933850184223</v>
      </c>
      <c r="M25" s="635">
        <v>4</v>
      </c>
      <c r="N25" s="636">
        <v>214.79973540073689</v>
      </c>
    </row>
    <row r="26" spans="1:14" ht="14.4" customHeight="1" x14ac:dyDescent="0.3">
      <c r="A26" s="631" t="s">
        <v>532</v>
      </c>
      <c r="B26" s="632" t="s">
        <v>533</v>
      </c>
      <c r="C26" s="633" t="s">
        <v>542</v>
      </c>
      <c r="D26" s="634" t="s">
        <v>2763</v>
      </c>
      <c r="E26" s="633" t="s">
        <v>548</v>
      </c>
      <c r="F26" s="634" t="s">
        <v>2765</v>
      </c>
      <c r="G26" s="633" t="s">
        <v>598</v>
      </c>
      <c r="H26" s="633" t="s">
        <v>621</v>
      </c>
      <c r="I26" s="633" t="s">
        <v>622</v>
      </c>
      <c r="J26" s="633" t="s">
        <v>623</v>
      </c>
      <c r="K26" s="633" t="s">
        <v>624</v>
      </c>
      <c r="L26" s="635">
        <v>84.569871596042461</v>
      </c>
      <c r="M26" s="635">
        <v>3</v>
      </c>
      <c r="N26" s="636">
        <v>253.70961478812737</v>
      </c>
    </row>
    <row r="27" spans="1:14" ht="14.4" customHeight="1" x14ac:dyDescent="0.3">
      <c r="A27" s="631" t="s">
        <v>532</v>
      </c>
      <c r="B27" s="632" t="s">
        <v>533</v>
      </c>
      <c r="C27" s="633" t="s">
        <v>542</v>
      </c>
      <c r="D27" s="634" t="s">
        <v>2763</v>
      </c>
      <c r="E27" s="633" t="s">
        <v>548</v>
      </c>
      <c r="F27" s="634" t="s">
        <v>2765</v>
      </c>
      <c r="G27" s="633" t="s">
        <v>598</v>
      </c>
      <c r="H27" s="633" t="s">
        <v>625</v>
      </c>
      <c r="I27" s="633" t="s">
        <v>626</v>
      </c>
      <c r="J27" s="633" t="s">
        <v>627</v>
      </c>
      <c r="K27" s="633" t="s">
        <v>628</v>
      </c>
      <c r="L27" s="635">
        <v>100.04601256569455</v>
      </c>
      <c r="M27" s="635">
        <v>20</v>
      </c>
      <c r="N27" s="636">
        <v>2000.9202513138912</v>
      </c>
    </row>
    <row r="28" spans="1:14" ht="14.4" customHeight="1" x14ac:dyDescent="0.3">
      <c r="A28" s="631" t="s">
        <v>532</v>
      </c>
      <c r="B28" s="632" t="s">
        <v>533</v>
      </c>
      <c r="C28" s="633" t="s">
        <v>542</v>
      </c>
      <c r="D28" s="634" t="s">
        <v>2763</v>
      </c>
      <c r="E28" s="633" t="s">
        <v>548</v>
      </c>
      <c r="F28" s="634" t="s">
        <v>2765</v>
      </c>
      <c r="G28" s="633" t="s">
        <v>598</v>
      </c>
      <c r="H28" s="633" t="s">
        <v>629</v>
      </c>
      <c r="I28" s="633" t="s">
        <v>630</v>
      </c>
      <c r="J28" s="633" t="s">
        <v>627</v>
      </c>
      <c r="K28" s="633" t="s">
        <v>631</v>
      </c>
      <c r="L28" s="635">
        <v>102.44353109555213</v>
      </c>
      <c r="M28" s="635">
        <v>62</v>
      </c>
      <c r="N28" s="636">
        <v>6351.4989279242318</v>
      </c>
    </row>
    <row r="29" spans="1:14" ht="14.4" customHeight="1" x14ac:dyDescent="0.3">
      <c r="A29" s="631" t="s">
        <v>532</v>
      </c>
      <c r="B29" s="632" t="s">
        <v>533</v>
      </c>
      <c r="C29" s="633" t="s">
        <v>542</v>
      </c>
      <c r="D29" s="634" t="s">
        <v>2763</v>
      </c>
      <c r="E29" s="633" t="s">
        <v>548</v>
      </c>
      <c r="F29" s="634" t="s">
        <v>2765</v>
      </c>
      <c r="G29" s="633" t="s">
        <v>598</v>
      </c>
      <c r="H29" s="633" t="s">
        <v>632</v>
      </c>
      <c r="I29" s="633" t="s">
        <v>633</v>
      </c>
      <c r="J29" s="633" t="s">
        <v>634</v>
      </c>
      <c r="K29" s="633" t="s">
        <v>635</v>
      </c>
      <c r="L29" s="635">
        <v>170.45</v>
      </c>
      <c r="M29" s="635">
        <v>2</v>
      </c>
      <c r="N29" s="636">
        <v>340.9</v>
      </c>
    </row>
    <row r="30" spans="1:14" ht="14.4" customHeight="1" x14ac:dyDescent="0.3">
      <c r="A30" s="631" t="s">
        <v>532</v>
      </c>
      <c r="B30" s="632" t="s">
        <v>533</v>
      </c>
      <c r="C30" s="633" t="s">
        <v>542</v>
      </c>
      <c r="D30" s="634" t="s">
        <v>2763</v>
      </c>
      <c r="E30" s="633" t="s">
        <v>548</v>
      </c>
      <c r="F30" s="634" t="s">
        <v>2765</v>
      </c>
      <c r="G30" s="633" t="s">
        <v>598</v>
      </c>
      <c r="H30" s="633" t="s">
        <v>636</v>
      </c>
      <c r="I30" s="633" t="s">
        <v>637</v>
      </c>
      <c r="J30" s="633" t="s">
        <v>638</v>
      </c>
      <c r="K30" s="633" t="s">
        <v>639</v>
      </c>
      <c r="L30" s="635">
        <v>67.216335722752291</v>
      </c>
      <c r="M30" s="635">
        <v>55</v>
      </c>
      <c r="N30" s="636">
        <v>3696.8984647513757</v>
      </c>
    </row>
    <row r="31" spans="1:14" ht="14.4" customHeight="1" x14ac:dyDescent="0.3">
      <c r="A31" s="631" t="s">
        <v>532</v>
      </c>
      <c r="B31" s="632" t="s">
        <v>533</v>
      </c>
      <c r="C31" s="633" t="s">
        <v>542</v>
      </c>
      <c r="D31" s="634" t="s">
        <v>2763</v>
      </c>
      <c r="E31" s="633" t="s">
        <v>548</v>
      </c>
      <c r="F31" s="634" t="s">
        <v>2765</v>
      </c>
      <c r="G31" s="633" t="s">
        <v>598</v>
      </c>
      <c r="H31" s="633" t="s">
        <v>640</v>
      </c>
      <c r="I31" s="633" t="s">
        <v>641</v>
      </c>
      <c r="J31" s="633" t="s">
        <v>642</v>
      </c>
      <c r="K31" s="633" t="s">
        <v>643</v>
      </c>
      <c r="L31" s="635">
        <v>42.479933491824298</v>
      </c>
      <c r="M31" s="635">
        <v>4</v>
      </c>
      <c r="N31" s="636">
        <v>169.91973396729719</v>
      </c>
    </row>
    <row r="32" spans="1:14" ht="14.4" customHeight="1" x14ac:dyDescent="0.3">
      <c r="A32" s="631" t="s">
        <v>532</v>
      </c>
      <c r="B32" s="632" t="s">
        <v>533</v>
      </c>
      <c r="C32" s="633" t="s">
        <v>542</v>
      </c>
      <c r="D32" s="634" t="s">
        <v>2763</v>
      </c>
      <c r="E32" s="633" t="s">
        <v>548</v>
      </c>
      <c r="F32" s="634" t="s">
        <v>2765</v>
      </c>
      <c r="G32" s="633" t="s">
        <v>598</v>
      </c>
      <c r="H32" s="633" t="s">
        <v>644</v>
      </c>
      <c r="I32" s="633" t="s">
        <v>645</v>
      </c>
      <c r="J32" s="633" t="s">
        <v>646</v>
      </c>
      <c r="K32" s="633" t="s">
        <v>647</v>
      </c>
      <c r="L32" s="635">
        <v>77.319955832943819</v>
      </c>
      <c r="M32" s="635">
        <v>15</v>
      </c>
      <c r="N32" s="636">
        <v>1159.7993374941573</v>
      </c>
    </row>
    <row r="33" spans="1:14" ht="14.4" customHeight="1" x14ac:dyDescent="0.3">
      <c r="A33" s="631" t="s">
        <v>532</v>
      </c>
      <c r="B33" s="632" t="s">
        <v>533</v>
      </c>
      <c r="C33" s="633" t="s">
        <v>542</v>
      </c>
      <c r="D33" s="634" t="s">
        <v>2763</v>
      </c>
      <c r="E33" s="633" t="s">
        <v>548</v>
      </c>
      <c r="F33" s="634" t="s">
        <v>2765</v>
      </c>
      <c r="G33" s="633" t="s">
        <v>598</v>
      </c>
      <c r="H33" s="633" t="s">
        <v>648</v>
      </c>
      <c r="I33" s="633" t="s">
        <v>649</v>
      </c>
      <c r="J33" s="633" t="s">
        <v>650</v>
      </c>
      <c r="K33" s="633" t="s">
        <v>651</v>
      </c>
      <c r="L33" s="635">
        <v>60.286999999999999</v>
      </c>
      <c r="M33" s="635">
        <v>10</v>
      </c>
      <c r="N33" s="636">
        <v>602.87</v>
      </c>
    </row>
    <row r="34" spans="1:14" ht="14.4" customHeight="1" x14ac:dyDescent="0.3">
      <c r="A34" s="631" t="s">
        <v>532</v>
      </c>
      <c r="B34" s="632" t="s">
        <v>533</v>
      </c>
      <c r="C34" s="633" t="s">
        <v>542</v>
      </c>
      <c r="D34" s="634" t="s">
        <v>2763</v>
      </c>
      <c r="E34" s="633" t="s">
        <v>548</v>
      </c>
      <c r="F34" s="634" t="s">
        <v>2765</v>
      </c>
      <c r="G34" s="633" t="s">
        <v>598</v>
      </c>
      <c r="H34" s="633" t="s">
        <v>652</v>
      </c>
      <c r="I34" s="633" t="s">
        <v>653</v>
      </c>
      <c r="J34" s="633" t="s">
        <v>654</v>
      </c>
      <c r="K34" s="633" t="s">
        <v>655</v>
      </c>
      <c r="L34" s="635">
        <v>56.373283657571115</v>
      </c>
      <c r="M34" s="635">
        <v>9</v>
      </c>
      <c r="N34" s="636">
        <v>507.35955291814003</v>
      </c>
    </row>
    <row r="35" spans="1:14" ht="14.4" customHeight="1" x14ac:dyDescent="0.3">
      <c r="A35" s="631" t="s">
        <v>532</v>
      </c>
      <c r="B35" s="632" t="s">
        <v>533</v>
      </c>
      <c r="C35" s="633" t="s">
        <v>542</v>
      </c>
      <c r="D35" s="634" t="s">
        <v>2763</v>
      </c>
      <c r="E35" s="633" t="s">
        <v>548</v>
      </c>
      <c r="F35" s="634" t="s">
        <v>2765</v>
      </c>
      <c r="G35" s="633" t="s">
        <v>598</v>
      </c>
      <c r="H35" s="633" t="s">
        <v>656</v>
      </c>
      <c r="I35" s="633" t="s">
        <v>657</v>
      </c>
      <c r="J35" s="633" t="s">
        <v>650</v>
      </c>
      <c r="K35" s="633" t="s">
        <v>658</v>
      </c>
      <c r="L35" s="635">
        <v>65.23</v>
      </c>
      <c r="M35" s="635">
        <v>4</v>
      </c>
      <c r="N35" s="636">
        <v>260.92</v>
      </c>
    </row>
    <row r="36" spans="1:14" ht="14.4" customHeight="1" x14ac:dyDescent="0.3">
      <c r="A36" s="631" t="s">
        <v>532</v>
      </c>
      <c r="B36" s="632" t="s">
        <v>533</v>
      </c>
      <c r="C36" s="633" t="s">
        <v>542</v>
      </c>
      <c r="D36" s="634" t="s">
        <v>2763</v>
      </c>
      <c r="E36" s="633" t="s">
        <v>548</v>
      </c>
      <c r="F36" s="634" t="s">
        <v>2765</v>
      </c>
      <c r="G36" s="633" t="s">
        <v>598</v>
      </c>
      <c r="H36" s="633" t="s">
        <v>659</v>
      </c>
      <c r="I36" s="633" t="s">
        <v>660</v>
      </c>
      <c r="J36" s="633" t="s">
        <v>661</v>
      </c>
      <c r="K36" s="633" t="s">
        <v>655</v>
      </c>
      <c r="L36" s="635">
        <v>30.799974752984991</v>
      </c>
      <c r="M36" s="635">
        <v>35</v>
      </c>
      <c r="N36" s="636">
        <v>1077.9991163544746</v>
      </c>
    </row>
    <row r="37" spans="1:14" ht="14.4" customHeight="1" x14ac:dyDescent="0.3">
      <c r="A37" s="631" t="s">
        <v>532</v>
      </c>
      <c r="B37" s="632" t="s">
        <v>533</v>
      </c>
      <c r="C37" s="633" t="s">
        <v>542</v>
      </c>
      <c r="D37" s="634" t="s">
        <v>2763</v>
      </c>
      <c r="E37" s="633" t="s">
        <v>548</v>
      </c>
      <c r="F37" s="634" t="s">
        <v>2765</v>
      </c>
      <c r="G37" s="633" t="s">
        <v>598</v>
      </c>
      <c r="H37" s="633" t="s">
        <v>662</v>
      </c>
      <c r="I37" s="633" t="s">
        <v>663</v>
      </c>
      <c r="J37" s="633" t="s">
        <v>664</v>
      </c>
      <c r="K37" s="633" t="s">
        <v>665</v>
      </c>
      <c r="L37" s="635">
        <v>137.05669386315574</v>
      </c>
      <c r="M37" s="635">
        <v>3</v>
      </c>
      <c r="N37" s="636">
        <v>411.17008158946726</v>
      </c>
    </row>
    <row r="38" spans="1:14" ht="14.4" customHeight="1" x14ac:dyDescent="0.3">
      <c r="A38" s="631" t="s">
        <v>532</v>
      </c>
      <c r="B38" s="632" t="s">
        <v>533</v>
      </c>
      <c r="C38" s="633" t="s">
        <v>542</v>
      </c>
      <c r="D38" s="634" t="s">
        <v>2763</v>
      </c>
      <c r="E38" s="633" t="s">
        <v>548</v>
      </c>
      <c r="F38" s="634" t="s">
        <v>2765</v>
      </c>
      <c r="G38" s="633" t="s">
        <v>598</v>
      </c>
      <c r="H38" s="633" t="s">
        <v>666</v>
      </c>
      <c r="I38" s="633" t="s">
        <v>667</v>
      </c>
      <c r="J38" s="633" t="s">
        <v>668</v>
      </c>
      <c r="K38" s="633" t="s">
        <v>669</v>
      </c>
      <c r="L38" s="635">
        <v>133.74958119263201</v>
      </c>
      <c r="M38" s="635">
        <v>1</v>
      </c>
      <c r="N38" s="636">
        <v>133.74958119263201</v>
      </c>
    </row>
    <row r="39" spans="1:14" ht="14.4" customHeight="1" x14ac:dyDescent="0.3">
      <c r="A39" s="631" t="s">
        <v>532</v>
      </c>
      <c r="B39" s="632" t="s">
        <v>533</v>
      </c>
      <c r="C39" s="633" t="s">
        <v>542</v>
      </c>
      <c r="D39" s="634" t="s">
        <v>2763</v>
      </c>
      <c r="E39" s="633" t="s">
        <v>548</v>
      </c>
      <c r="F39" s="634" t="s">
        <v>2765</v>
      </c>
      <c r="G39" s="633" t="s">
        <v>598</v>
      </c>
      <c r="H39" s="633" t="s">
        <v>670</v>
      </c>
      <c r="I39" s="633" t="s">
        <v>671</v>
      </c>
      <c r="J39" s="633" t="s">
        <v>672</v>
      </c>
      <c r="K39" s="633" t="s">
        <v>673</v>
      </c>
      <c r="L39" s="635">
        <v>66.240230176113414</v>
      </c>
      <c r="M39" s="635">
        <v>3</v>
      </c>
      <c r="N39" s="636">
        <v>198.72069052834024</v>
      </c>
    </row>
    <row r="40" spans="1:14" ht="14.4" customHeight="1" x14ac:dyDescent="0.3">
      <c r="A40" s="631" t="s">
        <v>532</v>
      </c>
      <c r="B40" s="632" t="s">
        <v>533</v>
      </c>
      <c r="C40" s="633" t="s">
        <v>542</v>
      </c>
      <c r="D40" s="634" t="s">
        <v>2763</v>
      </c>
      <c r="E40" s="633" t="s">
        <v>548</v>
      </c>
      <c r="F40" s="634" t="s">
        <v>2765</v>
      </c>
      <c r="G40" s="633" t="s">
        <v>598</v>
      </c>
      <c r="H40" s="633" t="s">
        <v>674</v>
      </c>
      <c r="I40" s="633" t="s">
        <v>675</v>
      </c>
      <c r="J40" s="633" t="s">
        <v>676</v>
      </c>
      <c r="K40" s="633" t="s">
        <v>677</v>
      </c>
      <c r="L40" s="635">
        <v>28.758017614334793</v>
      </c>
      <c r="M40" s="635">
        <v>46</v>
      </c>
      <c r="N40" s="636">
        <v>1322.8688102594006</v>
      </c>
    </row>
    <row r="41" spans="1:14" ht="14.4" customHeight="1" x14ac:dyDescent="0.3">
      <c r="A41" s="631" t="s">
        <v>532</v>
      </c>
      <c r="B41" s="632" t="s">
        <v>533</v>
      </c>
      <c r="C41" s="633" t="s">
        <v>542</v>
      </c>
      <c r="D41" s="634" t="s">
        <v>2763</v>
      </c>
      <c r="E41" s="633" t="s">
        <v>548</v>
      </c>
      <c r="F41" s="634" t="s">
        <v>2765</v>
      </c>
      <c r="G41" s="633" t="s">
        <v>598</v>
      </c>
      <c r="H41" s="633" t="s">
        <v>678</v>
      </c>
      <c r="I41" s="633" t="s">
        <v>679</v>
      </c>
      <c r="J41" s="633" t="s">
        <v>680</v>
      </c>
      <c r="K41" s="633" t="s">
        <v>681</v>
      </c>
      <c r="L41" s="635">
        <v>74.410000000000011</v>
      </c>
      <c r="M41" s="635">
        <v>3</v>
      </c>
      <c r="N41" s="636">
        <v>223.23000000000002</v>
      </c>
    </row>
    <row r="42" spans="1:14" ht="14.4" customHeight="1" x14ac:dyDescent="0.3">
      <c r="A42" s="631" t="s">
        <v>532</v>
      </c>
      <c r="B42" s="632" t="s">
        <v>533</v>
      </c>
      <c r="C42" s="633" t="s">
        <v>542</v>
      </c>
      <c r="D42" s="634" t="s">
        <v>2763</v>
      </c>
      <c r="E42" s="633" t="s">
        <v>548</v>
      </c>
      <c r="F42" s="634" t="s">
        <v>2765</v>
      </c>
      <c r="G42" s="633" t="s">
        <v>598</v>
      </c>
      <c r="H42" s="633" t="s">
        <v>682</v>
      </c>
      <c r="I42" s="633" t="s">
        <v>683</v>
      </c>
      <c r="J42" s="633" t="s">
        <v>684</v>
      </c>
      <c r="K42" s="633" t="s">
        <v>685</v>
      </c>
      <c r="L42" s="635">
        <v>81.291047954607095</v>
      </c>
      <c r="M42" s="635">
        <v>2</v>
      </c>
      <c r="N42" s="636">
        <v>162.58209590921419</v>
      </c>
    </row>
    <row r="43" spans="1:14" ht="14.4" customHeight="1" x14ac:dyDescent="0.3">
      <c r="A43" s="631" t="s">
        <v>532</v>
      </c>
      <c r="B43" s="632" t="s">
        <v>533</v>
      </c>
      <c r="C43" s="633" t="s">
        <v>542</v>
      </c>
      <c r="D43" s="634" t="s">
        <v>2763</v>
      </c>
      <c r="E43" s="633" t="s">
        <v>548</v>
      </c>
      <c r="F43" s="634" t="s">
        <v>2765</v>
      </c>
      <c r="G43" s="633" t="s">
        <v>598</v>
      </c>
      <c r="H43" s="633" t="s">
        <v>686</v>
      </c>
      <c r="I43" s="633" t="s">
        <v>687</v>
      </c>
      <c r="J43" s="633" t="s">
        <v>688</v>
      </c>
      <c r="K43" s="633" t="s">
        <v>689</v>
      </c>
      <c r="L43" s="635">
        <v>62.019999999999996</v>
      </c>
      <c r="M43" s="635">
        <v>4</v>
      </c>
      <c r="N43" s="636">
        <v>248.07999999999998</v>
      </c>
    </row>
    <row r="44" spans="1:14" ht="14.4" customHeight="1" x14ac:dyDescent="0.3">
      <c r="A44" s="631" t="s">
        <v>532</v>
      </c>
      <c r="B44" s="632" t="s">
        <v>533</v>
      </c>
      <c r="C44" s="633" t="s">
        <v>542</v>
      </c>
      <c r="D44" s="634" t="s">
        <v>2763</v>
      </c>
      <c r="E44" s="633" t="s">
        <v>548</v>
      </c>
      <c r="F44" s="634" t="s">
        <v>2765</v>
      </c>
      <c r="G44" s="633" t="s">
        <v>598</v>
      </c>
      <c r="H44" s="633" t="s">
        <v>690</v>
      </c>
      <c r="I44" s="633" t="s">
        <v>691</v>
      </c>
      <c r="J44" s="633" t="s">
        <v>692</v>
      </c>
      <c r="K44" s="633" t="s">
        <v>693</v>
      </c>
      <c r="L44" s="635">
        <v>121.21</v>
      </c>
      <c r="M44" s="635">
        <v>10</v>
      </c>
      <c r="N44" s="636">
        <v>1212.0999999999999</v>
      </c>
    </row>
    <row r="45" spans="1:14" ht="14.4" customHeight="1" x14ac:dyDescent="0.3">
      <c r="A45" s="631" t="s">
        <v>532</v>
      </c>
      <c r="B45" s="632" t="s">
        <v>533</v>
      </c>
      <c r="C45" s="633" t="s">
        <v>542</v>
      </c>
      <c r="D45" s="634" t="s">
        <v>2763</v>
      </c>
      <c r="E45" s="633" t="s">
        <v>548</v>
      </c>
      <c r="F45" s="634" t="s">
        <v>2765</v>
      </c>
      <c r="G45" s="633" t="s">
        <v>598</v>
      </c>
      <c r="H45" s="633" t="s">
        <v>694</v>
      </c>
      <c r="I45" s="633" t="s">
        <v>695</v>
      </c>
      <c r="J45" s="633" t="s">
        <v>696</v>
      </c>
      <c r="K45" s="633" t="s">
        <v>697</v>
      </c>
      <c r="L45" s="635">
        <v>38.270000000000003</v>
      </c>
      <c r="M45" s="635">
        <v>3</v>
      </c>
      <c r="N45" s="636">
        <v>114.81</v>
      </c>
    </row>
    <row r="46" spans="1:14" ht="14.4" customHeight="1" x14ac:dyDescent="0.3">
      <c r="A46" s="631" t="s">
        <v>532</v>
      </c>
      <c r="B46" s="632" t="s">
        <v>533</v>
      </c>
      <c r="C46" s="633" t="s">
        <v>542</v>
      </c>
      <c r="D46" s="634" t="s">
        <v>2763</v>
      </c>
      <c r="E46" s="633" t="s">
        <v>548</v>
      </c>
      <c r="F46" s="634" t="s">
        <v>2765</v>
      </c>
      <c r="G46" s="633" t="s">
        <v>598</v>
      </c>
      <c r="H46" s="633" t="s">
        <v>698</v>
      </c>
      <c r="I46" s="633" t="s">
        <v>699</v>
      </c>
      <c r="J46" s="633" t="s">
        <v>696</v>
      </c>
      <c r="K46" s="633" t="s">
        <v>700</v>
      </c>
      <c r="L46" s="635">
        <v>55.490671740936271</v>
      </c>
      <c r="M46" s="635">
        <v>3</v>
      </c>
      <c r="N46" s="636">
        <v>166.47201522280881</v>
      </c>
    </row>
    <row r="47" spans="1:14" ht="14.4" customHeight="1" x14ac:dyDescent="0.3">
      <c r="A47" s="631" t="s">
        <v>532</v>
      </c>
      <c r="B47" s="632" t="s">
        <v>533</v>
      </c>
      <c r="C47" s="633" t="s">
        <v>542</v>
      </c>
      <c r="D47" s="634" t="s">
        <v>2763</v>
      </c>
      <c r="E47" s="633" t="s">
        <v>548</v>
      </c>
      <c r="F47" s="634" t="s">
        <v>2765</v>
      </c>
      <c r="G47" s="633" t="s">
        <v>598</v>
      </c>
      <c r="H47" s="633" t="s">
        <v>701</v>
      </c>
      <c r="I47" s="633" t="s">
        <v>702</v>
      </c>
      <c r="J47" s="633" t="s">
        <v>703</v>
      </c>
      <c r="K47" s="633" t="s">
        <v>704</v>
      </c>
      <c r="L47" s="635">
        <v>176.31</v>
      </c>
      <c r="M47" s="635">
        <v>1</v>
      </c>
      <c r="N47" s="636">
        <v>176.31</v>
      </c>
    </row>
    <row r="48" spans="1:14" ht="14.4" customHeight="1" x14ac:dyDescent="0.3">
      <c r="A48" s="631" t="s">
        <v>532</v>
      </c>
      <c r="B48" s="632" t="s">
        <v>533</v>
      </c>
      <c r="C48" s="633" t="s">
        <v>542</v>
      </c>
      <c r="D48" s="634" t="s">
        <v>2763</v>
      </c>
      <c r="E48" s="633" t="s">
        <v>548</v>
      </c>
      <c r="F48" s="634" t="s">
        <v>2765</v>
      </c>
      <c r="G48" s="633" t="s">
        <v>598</v>
      </c>
      <c r="H48" s="633" t="s">
        <v>705</v>
      </c>
      <c r="I48" s="633" t="s">
        <v>706</v>
      </c>
      <c r="J48" s="633" t="s">
        <v>707</v>
      </c>
      <c r="K48" s="633" t="s">
        <v>708</v>
      </c>
      <c r="L48" s="635">
        <v>52.895000000000017</v>
      </c>
      <c r="M48" s="635">
        <v>6</v>
      </c>
      <c r="N48" s="636">
        <v>317.37000000000012</v>
      </c>
    </row>
    <row r="49" spans="1:14" ht="14.4" customHeight="1" x14ac:dyDescent="0.3">
      <c r="A49" s="631" t="s">
        <v>532</v>
      </c>
      <c r="B49" s="632" t="s">
        <v>533</v>
      </c>
      <c r="C49" s="633" t="s">
        <v>542</v>
      </c>
      <c r="D49" s="634" t="s">
        <v>2763</v>
      </c>
      <c r="E49" s="633" t="s">
        <v>548</v>
      </c>
      <c r="F49" s="634" t="s">
        <v>2765</v>
      </c>
      <c r="G49" s="633" t="s">
        <v>598</v>
      </c>
      <c r="H49" s="633" t="s">
        <v>709</v>
      </c>
      <c r="I49" s="633" t="s">
        <v>710</v>
      </c>
      <c r="J49" s="633" t="s">
        <v>711</v>
      </c>
      <c r="K49" s="633" t="s">
        <v>712</v>
      </c>
      <c r="L49" s="635">
        <v>90.01385836846768</v>
      </c>
      <c r="M49" s="635">
        <v>5</v>
      </c>
      <c r="N49" s="636">
        <v>450.06929184233843</v>
      </c>
    </row>
    <row r="50" spans="1:14" ht="14.4" customHeight="1" x14ac:dyDescent="0.3">
      <c r="A50" s="631" t="s">
        <v>532</v>
      </c>
      <c r="B50" s="632" t="s">
        <v>533</v>
      </c>
      <c r="C50" s="633" t="s">
        <v>542</v>
      </c>
      <c r="D50" s="634" t="s">
        <v>2763</v>
      </c>
      <c r="E50" s="633" t="s">
        <v>548</v>
      </c>
      <c r="F50" s="634" t="s">
        <v>2765</v>
      </c>
      <c r="G50" s="633" t="s">
        <v>598</v>
      </c>
      <c r="H50" s="633" t="s">
        <v>713</v>
      </c>
      <c r="I50" s="633" t="s">
        <v>714</v>
      </c>
      <c r="J50" s="633" t="s">
        <v>715</v>
      </c>
      <c r="K50" s="633" t="s">
        <v>716</v>
      </c>
      <c r="L50" s="635">
        <v>47.919999999999973</v>
      </c>
      <c r="M50" s="635">
        <v>1</v>
      </c>
      <c r="N50" s="636">
        <v>47.919999999999973</v>
      </c>
    </row>
    <row r="51" spans="1:14" ht="14.4" customHeight="1" x14ac:dyDescent="0.3">
      <c r="A51" s="631" t="s">
        <v>532</v>
      </c>
      <c r="B51" s="632" t="s">
        <v>533</v>
      </c>
      <c r="C51" s="633" t="s">
        <v>542</v>
      </c>
      <c r="D51" s="634" t="s">
        <v>2763</v>
      </c>
      <c r="E51" s="633" t="s">
        <v>548</v>
      </c>
      <c r="F51" s="634" t="s">
        <v>2765</v>
      </c>
      <c r="G51" s="633" t="s">
        <v>598</v>
      </c>
      <c r="H51" s="633" t="s">
        <v>717</v>
      </c>
      <c r="I51" s="633" t="s">
        <v>718</v>
      </c>
      <c r="J51" s="633" t="s">
        <v>719</v>
      </c>
      <c r="K51" s="633" t="s">
        <v>720</v>
      </c>
      <c r="L51" s="635">
        <v>56.140453073060165</v>
      </c>
      <c r="M51" s="635">
        <v>3</v>
      </c>
      <c r="N51" s="636">
        <v>168.42135921918049</v>
      </c>
    </row>
    <row r="52" spans="1:14" ht="14.4" customHeight="1" x14ac:dyDescent="0.3">
      <c r="A52" s="631" t="s">
        <v>532</v>
      </c>
      <c r="B52" s="632" t="s">
        <v>533</v>
      </c>
      <c r="C52" s="633" t="s">
        <v>542</v>
      </c>
      <c r="D52" s="634" t="s">
        <v>2763</v>
      </c>
      <c r="E52" s="633" t="s">
        <v>548</v>
      </c>
      <c r="F52" s="634" t="s">
        <v>2765</v>
      </c>
      <c r="G52" s="633" t="s">
        <v>598</v>
      </c>
      <c r="H52" s="633" t="s">
        <v>721</v>
      </c>
      <c r="I52" s="633" t="s">
        <v>722</v>
      </c>
      <c r="J52" s="633" t="s">
        <v>723</v>
      </c>
      <c r="K52" s="633" t="s">
        <v>724</v>
      </c>
      <c r="L52" s="635">
        <v>37.260000000000005</v>
      </c>
      <c r="M52" s="635">
        <v>2</v>
      </c>
      <c r="N52" s="636">
        <v>74.52000000000001</v>
      </c>
    </row>
    <row r="53" spans="1:14" ht="14.4" customHeight="1" x14ac:dyDescent="0.3">
      <c r="A53" s="631" t="s">
        <v>532</v>
      </c>
      <c r="B53" s="632" t="s">
        <v>533</v>
      </c>
      <c r="C53" s="633" t="s">
        <v>542</v>
      </c>
      <c r="D53" s="634" t="s">
        <v>2763</v>
      </c>
      <c r="E53" s="633" t="s">
        <v>548</v>
      </c>
      <c r="F53" s="634" t="s">
        <v>2765</v>
      </c>
      <c r="G53" s="633" t="s">
        <v>598</v>
      </c>
      <c r="H53" s="633" t="s">
        <v>725</v>
      </c>
      <c r="I53" s="633" t="s">
        <v>726</v>
      </c>
      <c r="J53" s="633" t="s">
        <v>727</v>
      </c>
      <c r="K53" s="633" t="s">
        <v>616</v>
      </c>
      <c r="L53" s="635">
        <v>37.769757995824705</v>
      </c>
      <c r="M53" s="635">
        <v>2</v>
      </c>
      <c r="N53" s="636">
        <v>75.539515991649409</v>
      </c>
    </row>
    <row r="54" spans="1:14" ht="14.4" customHeight="1" x14ac:dyDescent="0.3">
      <c r="A54" s="631" t="s">
        <v>532</v>
      </c>
      <c r="B54" s="632" t="s">
        <v>533</v>
      </c>
      <c r="C54" s="633" t="s">
        <v>542</v>
      </c>
      <c r="D54" s="634" t="s">
        <v>2763</v>
      </c>
      <c r="E54" s="633" t="s">
        <v>548</v>
      </c>
      <c r="F54" s="634" t="s">
        <v>2765</v>
      </c>
      <c r="G54" s="633" t="s">
        <v>598</v>
      </c>
      <c r="H54" s="633" t="s">
        <v>728</v>
      </c>
      <c r="I54" s="633" t="s">
        <v>729</v>
      </c>
      <c r="J54" s="633" t="s">
        <v>730</v>
      </c>
      <c r="K54" s="633" t="s">
        <v>655</v>
      </c>
      <c r="L54" s="635">
        <v>67.318749999999994</v>
      </c>
      <c r="M54" s="635">
        <v>8</v>
      </c>
      <c r="N54" s="636">
        <v>538.54999999999995</v>
      </c>
    </row>
    <row r="55" spans="1:14" ht="14.4" customHeight="1" x14ac:dyDescent="0.3">
      <c r="A55" s="631" t="s">
        <v>532</v>
      </c>
      <c r="B55" s="632" t="s">
        <v>533</v>
      </c>
      <c r="C55" s="633" t="s">
        <v>542</v>
      </c>
      <c r="D55" s="634" t="s">
        <v>2763</v>
      </c>
      <c r="E55" s="633" t="s">
        <v>548</v>
      </c>
      <c r="F55" s="634" t="s">
        <v>2765</v>
      </c>
      <c r="G55" s="633" t="s">
        <v>598</v>
      </c>
      <c r="H55" s="633" t="s">
        <v>731</v>
      </c>
      <c r="I55" s="633" t="s">
        <v>732</v>
      </c>
      <c r="J55" s="633" t="s">
        <v>733</v>
      </c>
      <c r="K55" s="633" t="s">
        <v>734</v>
      </c>
      <c r="L55" s="635">
        <v>73.589753545405998</v>
      </c>
      <c r="M55" s="635">
        <v>2</v>
      </c>
      <c r="N55" s="636">
        <v>147.179507090812</v>
      </c>
    </row>
    <row r="56" spans="1:14" ht="14.4" customHeight="1" x14ac:dyDescent="0.3">
      <c r="A56" s="631" t="s">
        <v>532</v>
      </c>
      <c r="B56" s="632" t="s">
        <v>533</v>
      </c>
      <c r="C56" s="633" t="s">
        <v>542</v>
      </c>
      <c r="D56" s="634" t="s">
        <v>2763</v>
      </c>
      <c r="E56" s="633" t="s">
        <v>548</v>
      </c>
      <c r="F56" s="634" t="s">
        <v>2765</v>
      </c>
      <c r="G56" s="633" t="s">
        <v>598</v>
      </c>
      <c r="H56" s="633" t="s">
        <v>735</v>
      </c>
      <c r="I56" s="633" t="s">
        <v>736</v>
      </c>
      <c r="J56" s="633" t="s">
        <v>737</v>
      </c>
      <c r="K56" s="633" t="s">
        <v>738</v>
      </c>
      <c r="L56" s="635">
        <v>29.834999999999994</v>
      </c>
      <c r="M56" s="635">
        <v>6</v>
      </c>
      <c r="N56" s="636">
        <v>179.00999999999996</v>
      </c>
    </row>
    <row r="57" spans="1:14" ht="14.4" customHeight="1" x14ac:dyDescent="0.3">
      <c r="A57" s="631" t="s">
        <v>532</v>
      </c>
      <c r="B57" s="632" t="s">
        <v>533</v>
      </c>
      <c r="C57" s="633" t="s">
        <v>542</v>
      </c>
      <c r="D57" s="634" t="s">
        <v>2763</v>
      </c>
      <c r="E57" s="633" t="s">
        <v>548</v>
      </c>
      <c r="F57" s="634" t="s">
        <v>2765</v>
      </c>
      <c r="G57" s="633" t="s">
        <v>598</v>
      </c>
      <c r="H57" s="633" t="s">
        <v>739</v>
      </c>
      <c r="I57" s="633" t="s">
        <v>740</v>
      </c>
      <c r="J57" s="633" t="s">
        <v>741</v>
      </c>
      <c r="K57" s="633" t="s">
        <v>742</v>
      </c>
      <c r="L57" s="635">
        <v>31.14</v>
      </c>
      <c r="M57" s="635">
        <v>1</v>
      </c>
      <c r="N57" s="636">
        <v>31.14</v>
      </c>
    </row>
    <row r="58" spans="1:14" ht="14.4" customHeight="1" x14ac:dyDescent="0.3">
      <c r="A58" s="631" t="s">
        <v>532</v>
      </c>
      <c r="B58" s="632" t="s">
        <v>533</v>
      </c>
      <c r="C58" s="633" t="s">
        <v>542</v>
      </c>
      <c r="D58" s="634" t="s">
        <v>2763</v>
      </c>
      <c r="E58" s="633" t="s">
        <v>548</v>
      </c>
      <c r="F58" s="634" t="s">
        <v>2765</v>
      </c>
      <c r="G58" s="633" t="s">
        <v>598</v>
      </c>
      <c r="H58" s="633" t="s">
        <v>743</v>
      </c>
      <c r="I58" s="633" t="s">
        <v>744</v>
      </c>
      <c r="J58" s="633" t="s">
        <v>745</v>
      </c>
      <c r="K58" s="633" t="s">
        <v>746</v>
      </c>
      <c r="L58" s="635">
        <v>60.350132830270638</v>
      </c>
      <c r="M58" s="635">
        <v>37</v>
      </c>
      <c r="N58" s="636">
        <v>2232.9549147200137</v>
      </c>
    </row>
    <row r="59" spans="1:14" ht="14.4" customHeight="1" x14ac:dyDescent="0.3">
      <c r="A59" s="631" t="s">
        <v>532</v>
      </c>
      <c r="B59" s="632" t="s">
        <v>533</v>
      </c>
      <c r="C59" s="633" t="s">
        <v>542</v>
      </c>
      <c r="D59" s="634" t="s">
        <v>2763</v>
      </c>
      <c r="E59" s="633" t="s">
        <v>548</v>
      </c>
      <c r="F59" s="634" t="s">
        <v>2765</v>
      </c>
      <c r="G59" s="633" t="s">
        <v>598</v>
      </c>
      <c r="H59" s="633" t="s">
        <v>747</v>
      </c>
      <c r="I59" s="633" t="s">
        <v>748</v>
      </c>
      <c r="J59" s="633" t="s">
        <v>749</v>
      </c>
      <c r="K59" s="633" t="s">
        <v>750</v>
      </c>
      <c r="L59" s="635">
        <v>114.08003444970761</v>
      </c>
      <c r="M59" s="635">
        <v>1</v>
      </c>
      <c r="N59" s="636">
        <v>114.08003444970761</v>
      </c>
    </row>
    <row r="60" spans="1:14" ht="14.4" customHeight="1" x14ac:dyDescent="0.3">
      <c r="A60" s="631" t="s">
        <v>532</v>
      </c>
      <c r="B60" s="632" t="s">
        <v>533</v>
      </c>
      <c r="C60" s="633" t="s">
        <v>542</v>
      </c>
      <c r="D60" s="634" t="s">
        <v>2763</v>
      </c>
      <c r="E60" s="633" t="s">
        <v>548</v>
      </c>
      <c r="F60" s="634" t="s">
        <v>2765</v>
      </c>
      <c r="G60" s="633" t="s">
        <v>598</v>
      </c>
      <c r="H60" s="633" t="s">
        <v>751</v>
      </c>
      <c r="I60" s="633" t="s">
        <v>752</v>
      </c>
      <c r="J60" s="633" t="s">
        <v>753</v>
      </c>
      <c r="K60" s="633" t="s">
        <v>754</v>
      </c>
      <c r="L60" s="635">
        <v>119.29</v>
      </c>
      <c r="M60" s="635">
        <v>1</v>
      </c>
      <c r="N60" s="636">
        <v>119.29</v>
      </c>
    </row>
    <row r="61" spans="1:14" ht="14.4" customHeight="1" x14ac:dyDescent="0.3">
      <c r="A61" s="631" t="s">
        <v>532</v>
      </c>
      <c r="B61" s="632" t="s">
        <v>533</v>
      </c>
      <c r="C61" s="633" t="s">
        <v>542</v>
      </c>
      <c r="D61" s="634" t="s">
        <v>2763</v>
      </c>
      <c r="E61" s="633" t="s">
        <v>548</v>
      </c>
      <c r="F61" s="634" t="s">
        <v>2765</v>
      </c>
      <c r="G61" s="633" t="s">
        <v>598</v>
      </c>
      <c r="H61" s="633" t="s">
        <v>755</v>
      </c>
      <c r="I61" s="633" t="s">
        <v>756</v>
      </c>
      <c r="J61" s="633" t="s">
        <v>757</v>
      </c>
      <c r="K61" s="633" t="s">
        <v>758</v>
      </c>
      <c r="L61" s="635">
        <v>101.18667939997</v>
      </c>
      <c r="M61" s="635">
        <v>45</v>
      </c>
      <c r="N61" s="636">
        <v>4553.4005729986502</v>
      </c>
    </row>
    <row r="62" spans="1:14" ht="14.4" customHeight="1" x14ac:dyDescent="0.3">
      <c r="A62" s="631" t="s">
        <v>532</v>
      </c>
      <c r="B62" s="632" t="s">
        <v>533</v>
      </c>
      <c r="C62" s="633" t="s">
        <v>542</v>
      </c>
      <c r="D62" s="634" t="s">
        <v>2763</v>
      </c>
      <c r="E62" s="633" t="s">
        <v>548</v>
      </c>
      <c r="F62" s="634" t="s">
        <v>2765</v>
      </c>
      <c r="G62" s="633" t="s">
        <v>598</v>
      </c>
      <c r="H62" s="633" t="s">
        <v>759</v>
      </c>
      <c r="I62" s="633" t="s">
        <v>760</v>
      </c>
      <c r="J62" s="633" t="s">
        <v>761</v>
      </c>
      <c r="K62" s="633" t="s">
        <v>762</v>
      </c>
      <c r="L62" s="635">
        <v>260.00049418937067</v>
      </c>
      <c r="M62" s="635">
        <v>52</v>
      </c>
      <c r="N62" s="636">
        <v>13520.025697847275</v>
      </c>
    </row>
    <row r="63" spans="1:14" ht="14.4" customHeight="1" x14ac:dyDescent="0.3">
      <c r="A63" s="631" t="s">
        <v>532</v>
      </c>
      <c r="B63" s="632" t="s">
        <v>533</v>
      </c>
      <c r="C63" s="633" t="s">
        <v>542</v>
      </c>
      <c r="D63" s="634" t="s">
        <v>2763</v>
      </c>
      <c r="E63" s="633" t="s">
        <v>548</v>
      </c>
      <c r="F63" s="634" t="s">
        <v>2765</v>
      </c>
      <c r="G63" s="633" t="s">
        <v>598</v>
      </c>
      <c r="H63" s="633" t="s">
        <v>763</v>
      </c>
      <c r="I63" s="633" t="s">
        <v>764</v>
      </c>
      <c r="J63" s="633" t="s">
        <v>765</v>
      </c>
      <c r="K63" s="633" t="s">
        <v>762</v>
      </c>
      <c r="L63" s="635">
        <v>344.39</v>
      </c>
      <c r="M63" s="635">
        <v>4</v>
      </c>
      <c r="N63" s="636">
        <v>1377.56</v>
      </c>
    </row>
    <row r="64" spans="1:14" ht="14.4" customHeight="1" x14ac:dyDescent="0.3">
      <c r="A64" s="631" t="s">
        <v>532</v>
      </c>
      <c r="B64" s="632" t="s">
        <v>533</v>
      </c>
      <c r="C64" s="633" t="s">
        <v>542</v>
      </c>
      <c r="D64" s="634" t="s">
        <v>2763</v>
      </c>
      <c r="E64" s="633" t="s">
        <v>548</v>
      </c>
      <c r="F64" s="634" t="s">
        <v>2765</v>
      </c>
      <c r="G64" s="633" t="s">
        <v>598</v>
      </c>
      <c r="H64" s="633" t="s">
        <v>766</v>
      </c>
      <c r="I64" s="633" t="s">
        <v>767</v>
      </c>
      <c r="J64" s="633" t="s">
        <v>768</v>
      </c>
      <c r="K64" s="633" t="s">
        <v>769</v>
      </c>
      <c r="L64" s="635">
        <v>151.20445319889632</v>
      </c>
      <c r="M64" s="635">
        <v>9</v>
      </c>
      <c r="N64" s="636">
        <v>1360.8400787900669</v>
      </c>
    </row>
    <row r="65" spans="1:14" ht="14.4" customHeight="1" x14ac:dyDescent="0.3">
      <c r="A65" s="631" t="s">
        <v>532</v>
      </c>
      <c r="B65" s="632" t="s">
        <v>533</v>
      </c>
      <c r="C65" s="633" t="s">
        <v>542</v>
      </c>
      <c r="D65" s="634" t="s">
        <v>2763</v>
      </c>
      <c r="E65" s="633" t="s">
        <v>548</v>
      </c>
      <c r="F65" s="634" t="s">
        <v>2765</v>
      </c>
      <c r="G65" s="633" t="s">
        <v>598</v>
      </c>
      <c r="H65" s="633" t="s">
        <v>770</v>
      </c>
      <c r="I65" s="633" t="s">
        <v>771</v>
      </c>
      <c r="J65" s="633" t="s">
        <v>772</v>
      </c>
      <c r="K65" s="633" t="s">
        <v>773</v>
      </c>
      <c r="L65" s="635">
        <v>75.073165260728317</v>
      </c>
      <c r="M65" s="635">
        <v>6</v>
      </c>
      <c r="N65" s="636">
        <v>450.43899156436987</v>
      </c>
    </row>
    <row r="66" spans="1:14" ht="14.4" customHeight="1" x14ac:dyDescent="0.3">
      <c r="A66" s="631" t="s">
        <v>532</v>
      </c>
      <c r="B66" s="632" t="s">
        <v>533</v>
      </c>
      <c r="C66" s="633" t="s">
        <v>542</v>
      </c>
      <c r="D66" s="634" t="s">
        <v>2763</v>
      </c>
      <c r="E66" s="633" t="s">
        <v>548</v>
      </c>
      <c r="F66" s="634" t="s">
        <v>2765</v>
      </c>
      <c r="G66" s="633" t="s">
        <v>598</v>
      </c>
      <c r="H66" s="633" t="s">
        <v>774</v>
      </c>
      <c r="I66" s="633" t="s">
        <v>775</v>
      </c>
      <c r="J66" s="633" t="s">
        <v>776</v>
      </c>
      <c r="K66" s="633" t="s">
        <v>777</v>
      </c>
      <c r="L66" s="635">
        <v>598.61866780343462</v>
      </c>
      <c r="M66" s="635">
        <v>5</v>
      </c>
      <c r="N66" s="636">
        <v>2993.0933390171731</v>
      </c>
    </row>
    <row r="67" spans="1:14" ht="14.4" customHeight="1" x14ac:dyDescent="0.3">
      <c r="A67" s="631" t="s">
        <v>532</v>
      </c>
      <c r="B67" s="632" t="s">
        <v>533</v>
      </c>
      <c r="C67" s="633" t="s">
        <v>542</v>
      </c>
      <c r="D67" s="634" t="s">
        <v>2763</v>
      </c>
      <c r="E67" s="633" t="s">
        <v>548</v>
      </c>
      <c r="F67" s="634" t="s">
        <v>2765</v>
      </c>
      <c r="G67" s="633" t="s">
        <v>598</v>
      </c>
      <c r="H67" s="633" t="s">
        <v>778</v>
      </c>
      <c r="I67" s="633" t="s">
        <v>779</v>
      </c>
      <c r="J67" s="633" t="s">
        <v>780</v>
      </c>
      <c r="K67" s="633" t="s">
        <v>781</v>
      </c>
      <c r="L67" s="635">
        <v>268.66119776488716</v>
      </c>
      <c r="M67" s="635">
        <v>36</v>
      </c>
      <c r="N67" s="636">
        <v>9671.8031195359381</v>
      </c>
    </row>
    <row r="68" spans="1:14" ht="14.4" customHeight="1" x14ac:dyDescent="0.3">
      <c r="A68" s="631" t="s">
        <v>532</v>
      </c>
      <c r="B68" s="632" t="s">
        <v>533</v>
      </c>
      <c r="C68" s="633" t="s">
        <v>542</v>
      </c>
      <c r="D68" s="634" t="s">
        <v>2763</v>
      </c>
      <c r="E68" s="633" t="s">
        <v>548</v>
      </c>
      <c r="F68" s="634" t="s">
        <v>2765</v>
      </c>
      <c r="G68" s="633" t="s">
        <v>598</v>
      </c>
      <c r="H68" s="633" t="s">
        <v>782</v>
      </c>
      <c r="I68" s="633" t="s">
        <v>783</v>
      </c>
      <c r="J68" s="633" t="s">
        <v>784</v>
      </c>
      <c r="K68" s="633" t="s">
        <v>785</v>
      </c>
      <c r="L68" s="635">
        <v>364.05010300364432</v>
      </c>
      <c r="M68" s="635">
        <v>25</v>
      </c>
      <c r="N68" s="636">
        <v>9101.2525750911082</v>
      </c>
    </row>
    <row r="69" spans="1:14" ht="14.4" customHeight="1" x14ac:dyDescent="0.3">
      <c r="A69" s="631" t="s">
        <v>532</v>
      </c>
      <c r="B69" s="632" t="s">
        <v>533</v>
      </c>
      <c r="C69" s="633" t="s">
        <v>542</v>
      </c>
      <c r="D69" s="634" t="s">
        <v>2763</v>
      </c>
      <c r="E69" s="633" t="s">
        <v>548</v>
      </c>
      <c r="F69" s="634" t="s">
        <v>2765</v>
      </c>
      <c r="G69" s="633" t="s">
        <v>598</v>
      </c>
      <c r="H69" s="633" t="s">
        <v>786</v>
      </c>
      <c r="I69" s="633" t="s">
        <v>787</v>
      </c>
      <c r="J69" s="633" t="s">
        <v>788</v>
      </c>
      <c r="K69" s="633" t="s">
        <v>789</v>
      </c>
      <c r="L69" s="635">
        <v>116.38999999999994</v>
      </c>
      <c r="M69" s="635">
        <v>1</v>
      </c>
      <c r="N69" s="636">
        <v>116.38999999999994</v>
      </c>
    </row>
    <row r="70" spans="1:14" ht="14.4" customHeight="1" x14ac:dyDescent="0.3">
      <c r="A70" s="631" t="s">
        <v>532</v>
      </c>
      <c r="B70" s="632" t="s">
        <v>533</v>
      </c>
      <c r="C70" s="633" t="s">
        <v>542</v>
      </c>
      <c r="D70" s="634" t="s">
        <v>2763</v>
      </c>
      <c r="E70" s="633" t="s">
        <v>548</v>
      </c>
      <c r="F70" s="634" t="s">
        <v>2765</v>
      </c>
      <c r="G70" s="633" t="s">
        <v>598</v>
      </c>
      <c r="H70" s="633" t="s">
        <v>790</v>
      </c>
      <c r="I70" s="633" t="s">
        <v>791</v>
      </c>
      <c r="J70" s="633" t="s">
        <v>792</v>
      </c>
      <c r="K70" s="633" t="s">
        <v>793</v>
      </c>
      <c r="L70" s="635">
        <v>42.215999999999994</v>
      </c>
      <c r="M70" s="635">
        <v>5</v>
      </c>
      <c r="N70" s="636">
        <v>211.07999999999998</v>
      </c>
    </row>
    <row r="71" spans="1:14" ht="14.4" customHeight="1" x14ac:dyDescent="0.3">
      <c r="A71" s="631" t="s">
        <v>532</v>
      </c>
      <c r="B71" s="632" t="s">
        <v>533</v>
      </c>
      <c r="C71" s="633" t="s">
        <v>542</v>
      </c>
      <c r="D71" s="634" t="s">
        <v>2763</v>
      </c>
      <c r="E71" s="633" t="s">
        <v>548</v>
      </c>
      <c r="F71" s="634" t="s">
        <v>2765</v>
      </c>
      <c r="G71" s="633" t="s">
        <v>598</v>
      </c>
      <c r="H71" s="633" t="s">
        <v>794</v>
      </c>
      <c r="I71" s="633" t="s">
        <v>795</v>
      </c>
      <c r="J71" s="633" t="s">
        <v>796</v>
      </c>
      <c r="K71" s="633" t="s">
        <v>797</v>
      </c>
      <c r="L71" s="635">
        <v>298.98</v>
      </c>
      <c r="M71" s="635">
        <v>1</v>
      </c>
      <c r="N71" s="636">
        <v>298.98</v>
      </c>
    </row>
    <row r="72" spans="1:14" ht="14.4" customHeight="1" x14ac:dyDescent="0.3">
      <c r="A72" s="631" t="s">
        <v>532</v>
      </c>
      <c r="B72" s="632" t="s">
        <v>533</v>
      </c>
      <c r="C72" s="633" t="s">
        <v>542</v>
      </c>
      <c r="D72" s="634" t="s">
        <v>2763</v>
      </c>
      <c r="E72" s="633" t="s">
        <v>548</v>
      </c>
      <c r="F72" s="634" t="s">
        <v>2765</v>
      </c>
      <c r="G72" s="633" t="s">
        <v>598</v>
      </c>
      <c r="H72" s="633" t="s">
        <v>798</v>
      </c>
      <c r="I72" s="633" t="s">
        <v>799</v>
      </c>
      <c r="J72" s="633" t="s">
        <v>800</v>
      </c>
      <c r="K72" s="633" t="s">
        <v>801</v>
      </c>
      <c r="L72" s="635">
        <v>208.17666666666665</v>
      </c>
      <c r="M72" s="635">
        <v>3</v>
      </c>
      <c r="N72" s="636">
        <v>624.53</v>
      </c>
    </row>
    <row r="73" spans="1:14" ht="14.4" customHeight="1" x14ac:dyDescent="0.3">
      <c r="A73" s="631" t="s">
        <v>532</v>
      </c>
      <c r="B73" s="632" t="s">
        <v>533</v>
      </c>
      <c r="C73" s="633" t="s">
        <v>542</v>
      </c>
      <c r="D73" s="634" t="s">
        <v>2763</v>
      </c>
      <c r="E73" s="633" t="s">
        <v>548</v>
      </c>
      <c r="F73" s="634" t="s">
        <v>2765</v>
      </c>
      <c r="G73" s="633" t="s">
        <v>598</v>
      </c>
      <c r="H73" s="633" t="s">
        <v>802</v>
      </c>
      <c r="I73" s="633" t="s">
        <v>803</v>
      </c>
      <c r="J73" s="633" t="s">
        <v>804</v>
      </c>
      <c r="K73" s="633" t="s">
        <v>805</v>
      </c>
      <c r="L73" s="635">
        <v>128.88</v>
      </c>
      <c r="M73" s="635">
        <v>1</v>
      </c>
      <c r="N73" s="636">
        <v>128.88</v>
      </c>
    </row>
    <row r="74" spans="1:14" ht="14.4" customHeight="1" x14ac:dyDescent="0.3">
      <c r="A74" s="631" t="s">
        <v>532</v>
      </c>
      <c r="B74" s="632" t="s">
        <v>533</v>
      </c>
      <c r="C74" s="633" t="s">
        <v>542</v>
      </c>
      <c r="D74" s="634" t="s">
        <v>2763</v>
      </c>
      <c r="E74" s="633" t="s">
        <v>548</v>
      </c>
      <c r="F74" s="634" t="s">
        <v>2765</v>
      </c>
      <c r="G74" s="633" t="s">
        <v>598</v>
      </c>
      <c r="H74" s="633" t="s">
        <v>806</v>
      </c>
      <c r="I74" s="633" t="s">
        <v>807</v>
      </c>
      <c r="J74" s="633" t="s">
        <v>808</v>
      </c>
      <c r="K74" s="633" t="s">
        <v>809</v>
      </c>
      <c r="L74" s="635">
        <v>132.26</v>
      </c>
      <c r="M74" s="635">
        <v>2</v>
      </c>
      <c r="N74" s="636">
        <v>264.52</v>
      </c>
    </row>
    <row r="75" spans="1:14" ht="14.4" customHeight="1" x14ac:dyDescent="0.3">
      <c r="A75" s="631" t="s">
        <v>532</v>
      </c>
      <c r="B75" s="632" t="s">
        <v>533</v>
      </c>
      <c r="C75" s="633" t="s">
        <v>542</v>
      </c>
      <c r="D75" s="634" t="s">
        <v>2763</v>
      </c>
      <c r="E75" s="633" t="s">
        <v>548</v>
      </c>
      <c r="F75" s="634" t="s">
        <v>2765</v>
      </c>
      <c r="G75" s="633" t="s">
        <v>598</v>
      </c>
      <c r="H75" s="633" t="s">
        <v>810</v>
      </c>
      <c r="I75" s="633" t="s">
        <v>811</v>
      </c>
      <c r="J75" s="633" t="s">
        <v>812</v>
      </c>
      <c r="K75" s="633" t="s">
        <v>813</v>
      </c>
      <c r="L75" s="635">
        <v>40.609927932330535</v>
      </c>
      <c r="M75" s="635">
        <v>5</v>
      </c>
      <c r="N75" s="636">
        <v>203.04963966165269</v>
      </c>
    </row>
    <row r="76" spans="1:14" ht="14.4" customHeight="1" x14ac:dyDescent="0.3">
      <c r="A76" s="631" t="s">
        <v>532</v>
      </c>
      <c r="B76" s="632" t="s">
        <v>533</v>
      </c>
      <c r="C76" s="633" t="s">
        <v>542</v>
      </c>
      <c r="D76" s="634" t="s">
        <v>2763</v>
      </c>
      <c r="E76" s="633" t="s">
        <v>548</v>
      </c>
      <c r="F76" s="634" t="s">
        <v>2765</v>
      </c>
      <c r="G76" s="633" t="s">
        <v>598</v>
      </c>
      <c r="H76" s="633" t="s">
        <v>814</v>
      </c>
      <c r="I76" s="633" t="s">
        <v>815</v>
      </c>
      <c r="J76" s="633" t="s">
        <v>816</v>
      </c>
      <c r="K76" s="633" t="s">
        <v>817</v>
      </c>
      <c r="L76" s="635">
        <v>103.75999999999999</v>
      </c>
      <c r="M76" s="635">
        <v>2</v>
      </c>
      <c r="N76" s="636">
        <v>207.51999999999998</v>
      </c>
    </row>
    <row r="77" spans="1:14" ht="14.4" customHeight="1" x14ac:dyDescent="0.3">
      <c r="A77" s="631" t="s">
        <v>532</v>
      </c>
      <c r="B77" s="632" t="s">
        <v>533</v>
      </c>
      <c r="C77" s="633" t="s">
        <v>542</v>
      </c>
      <c r="D77" s="634" t="s">
        <v>2763</v>
      </c>
      <c r="E77" s="633" t="s">
        <v>548</v>
      </c>
      <c r="F77" s="634" t="s">
        <v>2765</v>
      </c>
      <c r="G77" s="633" t="s">
        <v>598</v>
      </c>
      <c r="H77" s="633" t="s">
        <v>818</v>
      </c>
      <c r="I77" s="633" t="s">
        <v>819</v>
      </c>
      <c r="J77" s="633" t="s">
        <v>820</v>
      </c>
      <c r="K77" s="633" t="s">
        <v>821</v>
      </c>
      <c r="L77" s="635">
        <v>291.01333333333332</v>
      </c>
      <c r="M77" s="635">
        <v>9</v>
      </c>
      <c r="N77" s="636">
        <v>2619.12</v>
      </c>
    </row>
    <row r="78" spans="1:14" ht="14.4" customHeight="1" x14ac:dyDescent="0.3">
      <c r="A78" s="631" t="s">
        <v>532</v>
      </c>
      <c r="B78" s="632" t="s">
        <v>533</v>
      </c>
      <c r="C78" s="633" t="s">
        <v>542</v>
      </c>
      <c r="D78" s="634" t="s">
        <v>2763</v>
      </c>
      <c r="E78" s="633" t="s">
        <v>548</v>
      </c>
      <c r="F78" s="634" t="s">
        <v>2765</v>
      </c>
      <c r="G78" s="633" t="s">
        <v>598</v>
      </c>
      <c r="H78" s="633" t="s">
        <v>822</v>
      </c>
      <c r="I78" s="633" t="s">
        <v>822</v>
      </c>
      <c r="J78" s="633" t="s">
        <v>823</v>
      </c>
      <c r="K78" s="633" t="s">
        <v>824</v>
      </c>
      <c r="L78" s="635">
        <v>38.189876894742653</v>
      </c>
      <c r="M78" s="635">
        <v>31</v>
      </c>
      <c r="N78" s="636">
        <v>1183.8861837370223</v>
      </c>
    </row>
    <row r="79" spans="1:14" ht="14.4" customHeight="1" x14ac:dyDescent="0.3">
      <c r="A79" s="631" t="s">
        <v>532</v>
      </c>
      <c r="B79" s="632" t="s">
        <v>533</v>
      </c>
      <c r="C79" s="633" t="s">
        <v>542</v>
      </c>
      <c r="D79" s="634" t="s">
        <v>2763</v>
      </c>
      <c r="E79" s="633" t="s">
        <v>548</v>
      </c>
      <c r="F79" s="634" t="s">
        <v>2765</v>
      </c>
      <c r="G79" s="633" t="s">
        <v>598</v>
      </c>
      <c r="H79" s="633" t="s">
        <v>825</v>
      </c>
      <c r="I79" s="633" t="s">
        <v>826</v>
      </c>
      <c r="J79" s="633" t="s">
        <v>827</v>
      </c>
      <c r="K79" s="633" t="s">
        <v>828</v>
      </c>
      <c r="L79" s="635">
        <v>237.70974710371618</v>
      </c>
      <c r="M79" s="635">
        <v>43</v>
      </c>
      <c r="N79" s="636">
        <v>10221.519125459796</v>
      </c>
    </row>
    <row r="80" spans="1:14" ht="14.4" customHeight="1" x14ac:dyDescent="0.3">
      <c r="A80" s="631" t="s">
        <v>532</v>
      </c>
      <c r="B80" s="632" t="s">
        <v>533</v>
      </c>
      <c r="C80" s="633" t="s">
        <v>542</v>
      </c>
      <c r="D80" s="634" t="s">
        <v>2763</v>
      </c>
      <c r="E80" s="633" t="s">
        <v>548</v>
      </c>
      <c r="F80" s="634" t="s">
        <v>2765</v>
      </c>
      <c r="G80" s="633" t="s">
        <v>598</v>
      </c>
      <c r="H80" s="633" t="s">
        <v>829</v>
      </c>
      <c r="I80" s="633" t="s">
        <v>830</v>
      </c>
      <c r="J80" s="633" t="s">
        <v>831</v>
      </c>
      <c r="K80" s="633" t="s">
        <v>832</v>
      </c>
      <c r="L80" s="635">
        <v>184.74</v>
      </c>
      <c r="M80" s="635">
        <v>3</v>
      </c>
      <c r="N80" s="636">
        <v>554.22</v>
      </c>
    </row>
    <row r="81" spans="1:14" ht="14.4" customHeight="1" x14ac:dyDescent="0.3">
      <c r="A81" s="631" t="s">
        <v>532</v>
      </c>
      <c r="B81" s="632" t="s">
        <v>533</v>
      </c>
      <c r="C81" s="633" t="s">
        <v>542</v>
      </c>
      <c r="D81" s="634" t="s">
        <v>2763</v>
      </c>
      <c r="E81" s="633" t="s">
        <v>548</v>
      </c>
      <c r="F81" s="634" t="s">
        <v>2765</v>
      </c>
      <c r="G81" s="633" t="s">
        <v>598</v>
      </c>
      <c r="H81" s="633" t="s">
        <v>833</v>
      </c>
      <c r="I81" s="633" t="s">
        <v>834</v>
      </c>
      <c r="J81" s="633" t="s">
        <v>835</v>
      </c>
      <c r="K81" s="633" t="s">
        <v>836</v>
      </c>
      <c r="L81" s="635">
        <v>306.77</v>
      </c>
      <c r="M81" s="635">
        <v>1</v>
      </c>
      <c r="N81" s="636">
        <v>306.77</v>
      </c>
    </row>
    <row r="82" spans="1:14" ht="14.4" customHeight="1" x14ac:dyDescent="0.3">
      <c r="A82" s="631" t="s">
        <v>532</v>
      </c>
      <c r="B82" s="632" t="s">
        <v>533</v>
      </c>
      <c r="C82" s="633" t="s">
        <v>542</v>
      </c>
      <c r="D82" s="634" t="s">
        <v>2763</v>
      </c>
      <c r="E82" s="633" t="s">
        <v>548</v>
      </c>
      <c r="F82" s="634" t="s">
        <v>2765</v>
      </c>
      <c r="G82" s="633" t="s">
        <v>598</v>
      </c>
      <c r="H82" s="633" t="s">
        <v>837</v>
      </c>
      <c r="I82" s="633" t="s">
        <v>838</v>
      </c>
      <c r="J82" s="633" t="s">
        <v>727</v>
      </c>
      <c r="K82" s="633" t="s">
        <v>839</v>
      </c>
      <c r="L82" s="635">
        <v>165.00780494502675</v>
      </c>
      <c r="M82" s="635">
        <v>15</v>
      </c>
      <c r="N82" s="636">
        <v>2475.1170741754013</v>
      </c>
    </row>
    <row r="83" spans="1:14" ht="14.4" customHeight="1" x14ac:dyDescent="0.3">
      <c r="A83" s="631" t="s">
        <v>532</v>
      </c>
      <c r="B83" s="632" t="s">
        <v>533</v>
      </c>
      <c r="C83" s="633" t="s">
        <v>542</v>
      </c>
      <c r="D83" s="634" t="s">
        <v>2763</v>
      </c>
      <c r="E83" s="633" t="s">
        <v>548</v>
      </c>
      <c r="F83" s="634" t="s">
        <v>2765</v>
      </c>
      <c r="G83" s="633" t="s">
        <v>598</v>
      </c>
      <c r="H83" s="633" t="s">
        <v>840</v>
      </c>
      <c r="I83" s="633" t="s">
        <v>841</v>
      </c>
      <c r="J83" s="633" t="s">
        <v>842</v>
      </c>
      <c r="K83" s="633" t="s">
        <v>843</v>
      </c>
      <c r="L83" s="635">
        <v>221.2299999999999</v>
      </c>
      <c r="M83" s="635">
        <v>1</v>
      </c>
      <c r="N83" s="636">
        <v>221.2299999999999</v>
      </c>
    </row>
    <row r="84" spans="1:14" ht="14.4" customHeight="1" x14ac:dyDescent="0.3">
      <c r="A84" s="631" t="s">
        <v>532</v>
      </c>
      <c r="B84" s="632" t="s">
        <v>533</v>
      </c>
      <c r="C84" s="633" t="s">
        <v>542</v>
      </c>
      <c r="D84" s="634" t="s">
        <v>2763</v>
      </c>
      <c r="E84" s="633" t="s">
        <v>548</v>
      </c>
      <c r="F84" s="634" t="s">
        <v>2765</v>
      </c>
      <c r="G84" s="633" t="s">
        <v>598</v>
      </c>
      <c r="H84" s="633" t="s">
        <v>844</v>
      </c>
      <c r="I84" s="633" t="s">
        <v>845</v>
      </c>
      <c r="J84" s="633" t="s">
        <v>842</v>
      </c>
      <c r="K84" s="633" t="s">
        <v>846</v>
      </c>
      <c r="L84" s="635">
        <v>77.273333333333326</v>
      </c>
      <c r="M84" s="635">
        <v>9</v>
      </c>
      <c r="N84" s="636">
        <v>695.45999999999992</v>
      </c>
    </row>
    <row r="85" spans="1:14" ht="14.4" customHeight="1" x14ac:dyDescent="0.3">
      <c r="A85" s="631" t="s">
        <v>532</v>
      </c>
      <c r="B85" s="632" t="s">
        <v>533</v>
      </c>
      <c r="C85" s="633" t="s">
        <v>542</v>
      </c>
      <c r="D85" s="634" t="s">
        <v>2763</v>
      </c>
      <c r="E85" s="633" t="s">
        <v>548</v>
      </c>
      <c r="F85" s="634" t="s">
        <v>2765</v>
      </c>
      <c r="G85" s="633" t="s">
        <v>598</v>
      </c>
      <c r="H85" s="633" t="s">
        <v>847</v>
      </c>
      <c r="I85" s="633" t="s">
        <v>848</v>
      </c>
      <c r="J85" s="633" t="s">
        <v>849</v>
      </c>
      <c r="K85" s="633" t="s">
        <v>850</v>
      </c>
      <c r="L85" s="635">
        <v>853.15086159796806</v>
      </c>
      <c r="M85" s="635">
        <v>1</v>
      </c>
      <c r="N85" s="636">
        <v>853.15086159796806</v>
      </c>
    </row>
    <row r="86" spans="1:14" ht="14.4" customHeight="1" x14ac:dyDescent="0.3">
      <c r="A86" s="631" t="s">
        <v>532</v>
      </c>
      <c r="B86" s="632" t="s">
        <v>533</v>
      </c>
      <c r="C86" s="633" t="s">
        <v>542</v>
      </c>
      <c r="D86" s="634" t="s">
        <v>2763</v>
      </c>
      <c r="E86" s="633" t="s">
        <v>548</v>
      </c>
      <c r="F86" s="634" t="s">
        <v>2765</v>
      </c>
      <c r="G86" s="633" t="s">
        <v>598</v>
      </c>
      <c r="H86" s="633" t="s">
        <v>851</v>
      </c>
      <c r="I86" s="633" t="s">
        <v>852</v>
      </c>
      <c r="J86" s="633" t="s">
        <v>853</v>
      </c>
      <c r="K86" s="633" t="s">
        <v>854</v>
      </c>
      <c r="L86" s="635">
        <v>117.91080462767366</v>
      </c>
      <c r="M86" s="635">
        <v>12</v>
      </c>
      <c r="N86" s="636">
        <v>1414.9296555320839</v>
      </c>
    </row>
    <row r="87" spans="1:14" ht="14.4" customHeight="1" x14ac:dyDescent="0.3">
      <c r="A87" s="631" t="s">
        <v>532</v>
      </c>
      <c r="B87" s="632" t="s">
        <v>533</v>
      </c>
      <c r="C87" s="633" t="s">
        <v>542</v>
      </c>
      <c r="D87" s="634" t="s">
        <v>2763</v>
      </c>
      <c r="E87" s="633" t="s">
        <v>548</v>
      </c>
      <c r="F87" s="634" t="s">
        <v>2765</v>
      </c>
      <c r="G87" s="633" t="s">
        <v>598</v>
      </c>
      <c r="H87" s="633" t="s">
        <v>855</v>
      </c>
      <c r="I87" s="633" t="s">
        <v>856</v>
      </c>
      <c r="J87" s="633" t="s">
        <v>857</v>
      </c>
      <c r="K87" s="633" t="s">
        <v>858</v>
      </c>
      <c r="L87" s="635">
        <v>118.73014641068842</v>
      </c>
      <c r="M87" s="635">
        <v>2</v>
      </c>
      <c r="N87" s="636">
        <v>237.46029282137684</v>
      </c>
    </row>
    <row r="88" spans="1:14" ht="14.4" customHeight="1" x14ac:dyDescent="0.3">
      <c r="A88" s="631" t="s">
        <v>532</v>
      </c>
      <c r="B88" s="632" t="s">
        <v>533</v>
      </c>
      <c r="C88" s="633" t="s">
        <v>542</v>
      </c>
      <c r="D88" s="634" t="s">
        <v>2763</v>
      </c>
      <c r="E88" s="633" t="s">
        <v>548</v>
      </c>
      <c r="F88" s="634" t="s">
        <v>2765</v>
      </c>
      <c r="G88" s="633" t="s">
        <v>598</v>
      </c>
      <c r="H88" s="633" t="s">
        <v>859</v>
      </c>
      <c r="I88" s="633" t="s">
        <v>860</v>
      </c>
      <c r="J88" s="633" t="s">
        <v>861</v>
      </c>
      <c r="K88" s="633" t="s">
        <v>862</v>
      </c>
      <c r="L88" s="635">
        <v>85.743270636953227</v>
      </c>
      <c r="M88" s="635">
        <v>12</v>
      </c>
      <c r="N88" s="636">
        <v>1028.9192476434387</v>
      </c>
    </row>
    <row r="89" spans="1:14" ht="14.4" customHeight="1" x14ac:dyDescent="0.3">
      <c r="A89" s="631" t="s">
        <v>532</v>
      </c>
      <c r="B89" s="632" t="s">
        <v>533</v>
      </c>
      <c r="C89" s="633" t="s">
        <v>542</v>
      </c>
      <c r="D89" s="634" t="s">
        <v>2763</v>
      </c>
      <c r="E89" s="633" t="s">
        <v>548</v>
      </c>
      <c r="F89" s="634" t="s">
        <v>2765</v>
      </c>
      <c r="G89" s="633" t="s">
        <v>598</v>
      </c>
      <c r="H89" s="633" t="s">
        <v>863</v>
      </c>
      <c r="I89" s="633" t="s">
        <v>864</v>
      </c>
      <c r="J89" s="633" t="s">
        <v>865</v>
      </c>
      <c r="K89" s="633" t="s">
        <v>866</v>
      </c>
      <c r="L89" s="635">
        <v>45.050127500841981</v>
      </c>
      <c r="M89" s="635">
        <v>1</v>
      </c>
      <c r="N89" s="636">
        <v>45.050127500841981</v>
      </c>
    </row>
    <row r="90" spans="1:14" ht="14.4" customHeight="1" x14ac:dyDescent="0.3">
      <c r="A90" s="631" t="s">
        <v>532</v>
      </c>
      <c r="B90" s="632" t="s">
        <v>533</v>
      </c>
      <c r="C90" s="633" t="s">
        <v>542</v>
      </c>
      <c r="D90" s="634" t="s">
        <v>2763</v>
      </c>
      <c r="E90" s="633" t="s">
        <v>548</v>
      </c>
      <c r="F90" s="634" t="s">
        <v>2765</v>
      </c>
      <c r="G90" s="633" t="s">
        <v>598</v>
      </c>
      <c r="H90" s="633" t="s">
        <v>867</v>
      </c>
      <c r="I90" s="633" t="s">
        <v>868</v>
      </c>
      <c r="J90" s="633" t="s">
        <v>869</v>
      </c>
      <c r="K90" s="633" t="s">
        <v>870</v>
      </c>
      <c r="L90" s="635">
        <v>108.53</v>
      </c>
      <c r="M90" s="635">
        <v>7</v>
      </c>
      <c r="N90" s="636">
        <v>759.71</v>
      </c>
    </row>
    <row r="91" spans="1:14" ht="14.4" customHeight="1" x14ac:dyDescent="0.3">
      <c r="A91" s="631" t="s">
        <v>532</v>
      </c>
      <c r="B91" s="632" t="s">
        <v>533</v>
      </c>
      <c r="C91" s="633" t="s">
        <v>542</v>
      </c>
      <c r="D91" s="634" t="s">
        <v>2763</v>
      </c>
      <c r="E91" s="633" t="s">
        <v>548</v>
      </c>
      <c r="F91" s="634" t="s">
        <v>2765</v>
      </c>
      <c r="G91" s="633" t="s">
        <v>598</v>
      </c>
      <c r="H91" s="633" t="s">
        <v>871</v>
      </c>
      <c r="I91" s="633" t="s">
        <v>871</v>
      </c>
      <c r="J91" s="633" t="s">
        <v>872</v>
      </c>
      <c r="K91" s="633" t="s">
        <v>873</v>
      </c>
      <c r="L91" s="635">
        <v>67.42</v>
      </c>
      <c r="M91" s="635">
        <v>5</v>
      </c>
      <c r="N91" s="636">
        <v>337.1</v>
      </c>
    </row>
    <row r="92" spans="1:14" ht="14.4" customHeight="1" x14ac:dyDescent="0.3">
      <c r="A92" s="631" t="s">
        <v>532</v>
      </c>
      <c r="B92" s="632" t="s">
        <v>533</v>
      </c>
      <c r="C92" s="633" t="s">
        <v>542</v>
      </c>
      <c r="D92" s="634" t="s">
        <v>2763</v>
      </c>
      <c r="E92" s="633" t="s">
        <v>548</v>
      </c>
      <c r="F92" s="634" t="s">
        <v>2765</v>
      </c>
      <c r="G92" s="633" t="s">
        <v>598</v>
      </c>
      <c r="H92" s="633" t="s">
        <v>874</v>
      </c>
      <c r="I92" s="633" t="s">
        <v>875</v>
      </c>
      <c r="J92" s="633" t="s">
        <v>876</v>
      </c>
      <c r="K92" s="633" t="s">
        <v>877</v>
      </c>
      <c r="L92" s="635">
        <v>101.47988752447239</v>
      </c>
      <c r="M92" s="635">
        <v>2</v>
      </c>
      <c r="N92" s="636">
        <v>202.95977504894478</v>
      </c>
    </row>
    <row r="93" spans="1:14" ht="14.4" customHeight="1" x14ac:dyDescent="0.3">
      <c r="A93" s="631" t="s">
        <v>532</v>
      </c>
      <c r="B93" s="632" t="s">
        <v>533</v>
      </c>
      <c r="C93" s="633" t="s">
        <v>542</v>
      </c>
      <c r="D93" s="634" t="s">
        <v>2763</v>
      </c>
      <c r="E93" s="633" t="s">
        <v>548</v>
      </c>
      <c r="F93" s="634" t="s">
        <v>2765</v>
      </c>
      <c r="G93" s="633" t="s">
        <v>598</v>
      </c>
      <c r="H93" s="633" t="s">
        <v>878</v>
      </c>
      <c r="I93" s="633" t="s">
        <v>879</v>
      </c>
      <c r="J93" s="633" t="s">
        <v>880</v>
      </c>
      <c r="K93" s="633" t="s">
        <v>881</v>
      </c>
      <c r="L93" s="635">
        <v>66.169931454723894</v>
      </c>
      <c r="M93" s="635">
        <v>4</v>
      </c>
      <c r="N93" s="636">
        <v>264.67972581889558</v>
      </c>
    </row>
    <row r="94" spans="1:14" ht="14.4" customHeight="1" x14ac:dyDescent="0.3">
      <c r="A94" s="631" t="s">
        <v>532</v>
      </c>
      <c r="B94" s="632" t="s">
        <v>533</v>
      </c>
      <c r="C94" s="633" t="s">
        <v>542</v>
      </c>
      <c r="D94" s="634" t="s">
        <v>2763</v>
      </c>
      <c r="E94" s="633" t="s">
        <v>548</v>
      </c>
      <c r="F94" s="634" t="s">
        <v>2765</v>
      </c>
      <c r="G94" s="633" t="s">
        <v>598</v>
      </c>
      <c r="H94" s="633" t="s">
        <v>882</v>
      </c>
      <c r="I94" s="633" t="s">
        <v>883</v>
      </c>
      <c r="J94" s="633" t="s">
        <v>884</v>
      </c>
      <c r="K94" s="633" t="s">
        <v>885</v>
      </c>
      <c r="L94" s="635">
        <v>339.61999999999989</v>
      </c>
      <c r="M94" s="635">
        <v>2</v>
      </c>
      <c r="N94" s="636">
        <v>679.23999999999978</v>
      </c>
    </row>
    <row r="95" spans="1:14" ht="14.4" customHeight="1" x14ac:dyDescent="0.3">
      <c r="A95" s="631" t="s">
        <v>532</v>
      </c>
      <c r="B95" s="632" t="s">
        <v>533</v>
      </c>
      <c r="C95" s="633" t="s">
        <v>542</v>
      </c>
      <c r="D95" s="634" t="s">
        <v>2763</v>
      </c>
      <c r="E95" s="633" t="s">
        <v>548</v>
      </c>
      <c r="F95" s="634" t="s">
        <v>2765</v>
      </c>
      <c r="G95" s="633" t="s">
        <v>598</v>
      </c>
      <c r="H95" s="633" t="s">
        <v>886</v>
      </c>
      <c r="I95" s="633" t="s">
        <v>887</v>
      </c>
      <c r="J95" s="633" t="s">
        <v>888</v>
      </c>
      <c r="K95" s="633" t="s">
        <v>889</v>
      </c>
      <c r="L95" s="635">
        <v>66.179926576934164</v>
      </c>
      <c r="M95" s="635">
        <v>2</v>
      </c>
      <c r="N95" s="636">
        <v>132.35985315386833</v>
      </c>
    </row>
    <row r="96" spans="1:14" ht="14.4" customHeight="1" x14ac:dyDescent="0.3">
      <c r="A96" s="631" t="s">
        <v>532</v>
      </c>
      <c r="B96" s="632" t="s">
        <v>533</v>
      </c>
      <c r="C96" s="633" t="s">
        <v>542</v>
      </c>
      <c r="D96" s="634" t="s">
        <v>2763</v>
      </c>
      <c r="E96" s="633" t="s">
        <v>548</v>
      </c>
      <c r="F96" s="634" t="s">
        <v>2765</v>
      </c>
      <c r="G96" s="633" t="s">
        <v>598</v>
      </c>
      <c r="H96" s="633" t="s">
        <v>890</v>
      </c>
      <c r="I96" s="633" t="s">
        <v>891</v>
      </c>
      <c r="J96" s="633" t="s">
        <v>892</v>
      </c>
      <c r="K96" s="633" t="s">
        <v>889</v>
      </c>
      <c r="L96" s="635">
        <v>54.490000000000009</v>
      </c>
      <c r="M96" s="635">
        <v>4</v>
      </c>
      <c r="N96" s="636">
        <v>217.96000000000004</v>
      </c>
    </row>
    <row r="97" spans="1:14" ht="14.4" customHeight="1" x14ac:dyDescent="0.3">
      <c r="A97" s="631" t="s">
        <v>532</v>
      </c>
      <c r="B97" s="632" t="s">
        <v>533</v>
      </c>
      <c r="C97" s="633" t="s">
        <v>542</v>
      </c>
      <c r="D97" s="634" t="s">
        <v>2763</v>
      </c>
      <c r="E97" s="633" t="s">
        <v>548</v>
      </c>
      <c r="F97" s="634" t="s">
        <v>2765</v>
      </c>
      <c r="G97" s="633" t="s">
        <v>598</v>
      </c>
      <c r="H97" s="633" t="s">
        <v>893</v>
      </c>
      <c r="I97" s="633" t="s">
        <v>894</v>
      </c>
      <c r="J97" s="633" t="s">
        <v>895</v>
      </c>
      <c r="K97" s="633" t="s">
        <v>896</v>
      </c>
      <c r="L97" s="635">
        <v>130.99999999999997</v>
      </c>
      <c r="M97" s="635">
        <v>1</v>
      </c>
      <c r="N97" s="636">
        <v>130.99999999999997</v>
      </c>
    </row>
    <row r="98" spans="1:14" ht="14.4" customHeight="1" x14ac:dyDescent="0.3">
      <c r="A98" s="631" t="s">
        <v>532</v>
      </c>
      <c r="B98" s="632" t="s">
        <v>533</v>
      </c>
      <c r="C98" s="633" t="s">
        <v>542</v>
      </c>
      <c r="D98" s="634" t="s">
        <v>2763</v>
      </c>
      <c r="E98" s="633" t="s">
        <v>548</v>
      </c>
      <c r="F98" s="634" t="s">
        <v>2765</v>
      </c>
      <c r="G98" s="633" t="s">
        <v>598</v>
      </c>
      <c r="H98" s="633" t="s">
        <v>897</v>
      </c>
      <c r="I98" s="633" t="s">
        <v>898</v>
      </c>
      <c r="J98" s="633" t="s">
        <v>899</v>
      </c>
      <c r="K98" s="633" t="s">
        <v>900</v>
      </c>
      <c r="L98" s="635">
        <v>76.92000243752463</v>
      </c>
      <c r="M98" s="635">
        <v>28</v>
      </c>
      <c r="N98" s="636">
        <v>2153.7600682506895</v>
      </c>
    </row>
    <row r="99" spans="1:14" ht="14.4" customHeight="1" x14ac:dyDescent="0.3">
      <c r="A99" s="631" t="s">
        <v>532</v>
      </c>
      <c r="B99" s="632" t="s">
        <v>533</v>
      </c>
      <c r="C99" s="633" t="s">
        <v>542</v>
      </c>
      <c r="D99" s="634" t="s">
        <v>2763</v>
      </c>
      <c r="E99" s="633" t="s">
        <v>548</v>
      </c>
      <c r="F99" s="634" t="s">
        <v>2765</v>
      </c>
      <c r="G99" s="633" t="s">
        <v>598</v>
      </c>
      <c r="H99" s="633" t="s">
        <v>901</v>
      </c>
      <c r="I99" s="633" t="s">
        <v>902</v>
      </c>
      <c r="J99" s="633" t="s">
        <v>903</v>
      </c>
      <c r="K99" s="633" t="s">
        <v>904</v>
      </c>
      <c r="L99" s="635">
        <v>56.56383698883792</v>
      </c>
      <c r="M99" s="635">
        <v>13</v>
      </c>
      <c r="N99" s="636">
        <v>735.32988085489296</v>
      </c>
    </row>
    <row r="100" spans="1:14" ht="14.4" customHeight="1" x14ac:dyDescent="0.3">
      <c r="A100" s="631" t="s">
        <v>532</v>
      </c>
      <c r="B100" s="632" t="s">
        <v>533</v>
      </c>
      <c r="C100" s="633" t="s">
        <v>542</v>
      </c>
      <c r="D100" s="634" t="s">
        <v>2763</v>
      </c>
      <c r="E100" s="633" t="s">
        <v>548</v>
      </c>
      <c r="F100" s="634" t="s">
        <v>2765</v>
      </c>
      <c r="G100" s="633" t="s">
        <v>598</v>
      </c>
      <c r="H100" s="633" t="s">
        <v>905</v>
      </c>
      <c r="I100" s="633" t="s">
        <v>906</v>
      </c>
      <c r="J100" s="633" t="s">
        <v>907</v>
      </c>
      <c r="K100" s="633" t="s">
        <v>908</v>
      </c>
      <c r="L100" s="635">
        <v>21.382010809813657</v>
      </c>
      <c r="M100" s="635">
        <v>5</v>
      </c>
      <c r="N100" s="636">
        <v>106.91005404906829</v>
      </c>
    </row>
    <row r="101" spans="1:14" ht="14.4" customHeight="1" x14ac:dyDescent="0.3">
      <c r="A101" s="631" t="s">
        <v>532</v>
      </c>
      <c r="B101" s="632" t="s">
        <v>533</v>
      </c>
      <c r="C101" s="633" t="s">
        <v>542</v>
      </c>
      <c r="D101" s="634" t="s">
        <v>2763</v>
      </c>
      <c r="E101" s="633" t="s">
        <v>548</v>
      </c>
      <c r="F101" s="634" t="s">
        <v>2765</v>
      </c>
      <c r="G101" s="633" t="s">
        <v>598</v>
      </c>
      <c r="H101" s="633" t="s">
        <v>909</v>
      </c>
      <c r="I101" s="633" t="s">
        <v>910</v>
      </c>
      <c r="J101" s="633" t="s">
        <v>907</v>
      </c>
      <c r="K101" s="633" t="s">
        <v>911</v>
      </c>
      <c r="L101" s="635">
        <v>53.419576765675075</v>
      </c>
      <c r="M101" s="635">
        <v>1</v>
      </c>
      <c r="N101" s="636">
        <v>53.419576765675075</v>
      </c>
    </row>
    <row r="102" spans="1:14" ht="14.4" customHeight="1" x14ac:dyDescent="0.3">
      <c r="A102" s="631" t="s">
        <v>532</v>
      </c>
      <c r="B102" s="632" t="s">
        <v>533</v>
      </c>
      <c r="C102" s="633" t="s">
        <v>542</v>
      </c>
      <c r="D102" s="634" t="s">
        <v>2763</v>
      </c>
      <c r="E102" s="633" t="s">
        <v>548</v>
      </c>
      <c r="F102" s="634" t="s">
        <v>2765</v>
      </c>
      <c r="G102" s="633" t="s">
        <v>598</v>
      </c>
      <c r="H102" s="633" t="s">
        <v>912</v>
      </c>
      <c r="I102" s="633" t="s">
        <v>913</v>
      </c>
      <c r="J102" s="633" t="s">
        <v>914</v>
      </c>
      <c r="K102" s="633" t="s">
        <v>915</v>
      </c>
      <c r="L102" s="635">
        <v>71.00022097060635</v>
      </c>
      <c r="M102" s="635">
        <v>2</v>
      </c>
      <c r="N102" s="636">
        <v>142.0004419412127</v>
      </c>
    </row>
    <row r="103" spans="1:14" ht="14.4" customHeight="1" x14ac:dyDescent="0.3">
      <c r="A103" s="631" t="s">
        <v>532</v>
      </c>
      <c r="B103" s="632" t="s">
        <v>533</v>
      </c>
      <c r="C103" s="633" t="s">
        <v>542</v>
      </c>
      <c r="D103" s="634" t="s">
        <v>2763</v>
      </c>
      <c r="E103" s="633" t="s">
        <v>548</v>
      </c>
      <c r="F103" s="634" t="s">
        <v>2765</v>
      </c>
      <c r="G103" s="633" t="s">
        <v>598</v>
      </c>
      <c r="H103" s="633" t="s">
        <v>916</v>
      </c>
      <c r="I103" s="633" t="s">
        <v>917</v>
      </c>
      <c r="J103" s="633" t="s">
        <v>918</v>
      </c>
      <c r="K103" s="633" t="s">
        <v>919</v>
      </c>
      <c r="L103" s="635">
        <v>331.02745467145769</v>
      </c>
      <c r="M103" s="635">
        <v>2</v>
      </c>
      <c r="N103" s="636">
        <v>662.05490934291538</v>
      </c>
    </row>
    <row r="104" spans="1:14" ht="14.4" customHeight="1" x14ac:dyDescent="0.3">
      <c r="A104" s="631" t="s">
        <v>532</v>
      </c>
      <c r="B104" s="632" t="s">
        <v>533</v>
      </c>
      <c r="C104" s="633" t="s">
        <v>542</v>
      </c>
      <c r="D104" s="634" t="s">
        <v>2763</v>
      </c>
      <c r="E104" s="633" t="s">
        <v>548</v>
      </c>
      <c r="F104" s="634" t="s">
        <v>2765</v>
      </c>
      <c r="G104" s="633" t="s">
        <v>598</v>
      </c>
      <c r="H104" s="633" t="s">
        <v>920</v>
      </c>
      <c r="I104" s="633" t="s">
        <v>921</v>
      </c>
      <c r="J104" s="633" t="s">
        <v>922</v>
      </c>
      <c r="K104" s="633" t="s">
        <v>923</v>
      </c>
      <c r="L104" s="635">
        <v>72.08</v>
      </c>
      <c r="M104" s="635">
        <v>1</v>
      </c>
      <c r="N104" s="636">
        <v>72.08</v>
      </c>
    </row>
    <row r="105" spans="1:14" ht="14.4" customHeight="1" x14ac:dyDescent="0.3">
      <c r="A105" s="631" t="s">
        <v>532</v>
      </c>
      <c r="B105" s="632" t="s">
        <v>533</v>
      </c>
      <c r="C105" s="633" t="s">
        <v>542</v>
      </c>
      <c r="D105" s="634" t="s">
        <v>2763</v>
      </c>
      <c r="E105" s="633" t="s">
        <v>548</v>
      </c>
      <c r="F105" s="634" t="s">
        <v>2765</v>
      </c>
      <c r="G105" s="633" t="s">
        <v>598</v>
      </c>
      <c r="H105" s="633" t="s">
        <v>924</v>
      </c>
      <c r="I105" s="633" t="s">
        <v>925</v>
      </c>
      <c r="J105" s="633" t="s">
        <v>926</v>
      </c>
      <c r="K105" s="633" t="s">
        <v>927</v>
      </c>
      <c r="L105" s="635">
        <v>192.61143685059307</v>
      </c>
      <c r="M105" s="635">
        <v>5</v>
      </c>
      <c r="N105" s="636">
        <v>963.05718425296527</v>
      </c>
    </row>
    <row r="106" spans="1:14" ht="14.4" customHeight="1" x14ac:dyDescent="0.3">
      <c r="A106" s="631" t="s">
        <v>532</v>
      </c>
      <c r="B106" s="632" t="s">
        <v>533</v>
      </c>
      <c r="C106" s="633" t="s">
        <v>542</v>
      </c>
      <c r="D106" s="634" t="s">
        <v>2763</v>
      </c>
      <c r="E106" s="633" t="s">
        <v>548</v>
      </c>
      <c r="F106" s="634" t="s">
        <v>2765</v>
      </c>
      <c r="G106" s="633" t="s">
        <v>598</v>
      </c>
      <c r="H106" s="633" t="s">
        <v>928</v>
      </c>
      <c r="I106" s="633" t="s">
        <v>929</v>
      </c>
      <c r="J106" s="633" t="s">
        <v>930</v>
      </c>
      <c r="K106" s="633" t="s">
        <v>931</v>
      </c>
      <c r="L106" s="635">
        <v>46.01285714285715</v>
      </c>
      <c r="M106" s="635">
        <v>7</v>
      </c>
      <c r="N106" s="636">
        <v>322.09000000000003</v>
      </c>
    </row>
    <row r="107" spans="1:14" ht="14.4" customHeight="1" x14ac:dyDescent="0.3">
      <c r="A107" s="631" t="s">
        <v>532</v>
      </c>
      <c r="B107" s="632" t="s">
        <v>533</v>
      </c>
      <c r="C107" s="633" t="s">
        <v>542</v>
      </c>
      <c r="D107" s="634" t="s">
        <v>2763</v>
      </c>
      <c r="E107" s="633" t="s">
        <v>548</v>
      </c>
      <c r="F107" s="634" t="s">
        <v>2765</v>
      </c>
      <c r="G107" s="633" t="s">
        <v>598</v>
      </c>
      <c r="H107" s="633" t="s">
        <v>932</v>
      </c>
      <c r="I107" s="633" t="s">
        <v>933</v>
      </c>
      <c r="J107" s="633" t="s">
        <v>934</v>
      </c>
      <c r="K107" s="633" t="s">
        <v>935</v>
      </c>
      <c r="L107" s="635">
        <v>39.010000000000005</v>
      </c>
      <c r="M107" s="635">
        <v>8</v>
      </c>
      <c r="N107" s="636">
        <v>312.08000000000004</v>
      </c>
    </row>
    <row r="108" spans="1:14" ht="14.4" customHeight="1" x14ac:dyDescent="0.3">
      <c r="A108" s="631" t="s">
        <v>532</v>
      </c>
      <c r="B108" s="632" t="s">
        <v>533</v>
      </c>
      <c r="C108" s="633" t="s">
        <v>542</v>
      </c>
      <c r="D108" s="634" t="s">
        <v>2763</v>
      </c>
      <c r="E108" s="633" t="s">
        <v>548</v>
      </c>
      <c r="F108" s="634" t="s">
        <v>2765</v>
      </c>
      <c r="G108" s="633" t="s">
        <v>598</v>
      </c>
      <c r="H108" s="633" t="s">
        <v>936</v>
      </c>
      <c r="I108" s="633" t="s">
        <v>937</v>
      </c>
      <c r="J108" s="633" t="s">
        <v>938</v>
      </c>
      <c r="K108" s="633" t="s">
        <v>939</v>
      </c>
      <c r="L108" s="635">
        <v>87.144871250691494</v>
      </c>
      <c r="M108" s="635">
        <v>2</v>
      </c>
      <c r="N108" s="636">
        <v>174.28974250138299</v>
      </c>
    </row>
    <row r="109" spans="1:14" ht="14.4" customHeight="1" x14ac:dyDescent="0.3">
      <c r="A109" s="631" t="s">
        <v>532</v>
      </c>
      <c r="B109" s="632" t="s">
        <v>533</v>
      </c>
      <c r="C109" s="633" t="s">
        <v>542</v>
      </c>
      <c r="D109" s="634" t="s">
        <v>2763</v>
      </c>
      <c r="E109" s="633" t="s">
        <v>548</v>
      </c>
      <c r="F109" s="634" t="s">
        <v>2765</v>
      </c>
      <c r="G109" s="633" t="s">
        <v>598</v>
      </c>
      <c r="H109" s="633" t="s">
        <v>940</v>
      </c>
      <c r="I109" s="633" t="s">
        <v>941</v>
      </c>
      <c r="J109" s="633" t="s">
        <v>942</v>
      </c>
      <c r="K109" s="633" t="s">
        <v>943</v>
      </c>
      <c r="L109" s="635">
        <v>178.08</v>
      </c>
      <c r="M109" s="635">
        <v>1</v>
      </c>
      <c r="N109" s="636">
        <v>178.08</v>
      </c>
    </row>
    <row r="110" spans="1:14" ht="14.4" customHeight="1" x14ac:dyDescent="0.3">
      <c r="A110" s="631" t="s">
        <v>532</v>
      </c>
      <c r="B110" s="632" t="s">
        <v>533</v>
      </c>
      <c r="C110" s="633" t="s">
        <v>542</v>
      </c>
      <c r="D110" s="634" t="s">
        <v>2763</v>
      </c>
      <c r="E110" s="633" t="s">
        <v>548</v>
      </c>
      <c r="F110" s="634" t="s">
        <v>2765</v>
      </c>
      <c r="G110" s="633" t="s">
        <v>598</v>
      </c>
      <c r="H110" s="633" t="s">
        <v>944</v>
      </c>
      <c r="I110" s="633" t="s">
        <v>945</v>
      </c>
      <c r="J110" s="633" t="s">
        <v>946</v>
      </c>
      <c r="K110" s="633" t="s">
        <v>947</v>
      </c>
      <c r="L110" s="635">
        <v>382.37848977384004</v>
      </c>
      <c r="M110" s="635">
        <v>3</v>
      </c>
      <c r="N110" s="636">
        <v>1147.1354693215201</v>
      </c>
    </row>
    <row r="111" spans="1:14" ht="14.4" customHeight="1" x14ac:dyDescent="0.3">
      <c r="A111" s="631" t="s">
        <v>532</v>
      </c>
      <c r="B111" s="632" t="s">
        <v>533</v>
      </c>
      <c r="C111" s="633" t="s">
        <v>542</v>
      </c>
      <c r="D111" s="634" t="s">
        <v>2763</v>
      </c>
      <c r="E111" s="633" t="s">
        <v>548</v>
      </c>
      <c r="F111" s="634" t="s">
        <v>2765</v>
      </c>
      <c r="G111" s="633" t="s">
        <v>598</v>
      </c>
      <c r="H111" s="633" t="s">
        <v>948</v>
      </c>
      <c r="I111" s="633" t="s">
        <v>949</v>
      </c>
      <c r="J111" s="633" t="s">
        <v>745</v>
      </c>
      <c r="K111" s="633" t="s">
        <v>950</v>
      </c>
      <c r="L111" s="635">
        <v>22.522027274601736</v>
      </c>
      <c r="M111" s="635">
        <v>214</v>
      </c>
      <c r="N111" s="636">
        <v>4819.7138367647713</v>
      </c>
    </row>
    <row r="112" spans="1:14" ht="14.4" customHeight="1" x14ac:dyDescent="0.3">
      <c r="A112" s="631" t="s">
        <v>532</v>
      </c>
      <c r="B112" s="632" t="s">
        <v>533</v>
      </c>
      <c r="C112" s="633" t="s">
        <v>542</v>
      </c>
      <c r="D112" s="634" t="s">
        <v>2763</v>
      </c>
      <c r="E112" s="633" t="s">
        <v>548</v>
      </c>
      <c r="F112" s="634" t="s">
        <v>2765</v>
      </c>
      <c r="G112" s="633" t="s">
        <v>598</v>
      </c>
      <c r="H112" s="633" t="s">
        <v>951</v>
      </c>
      <c r="I112" s="633" t="s">
        <v>952</v>
      </c>
      <c r="J112" s="633" t="s">
        <v>953</v>
      </c>
      <c r="K112" s="633"/>
      <c r="L112" s="635">
        <v>102.00978195806377</v>
      </c>
      <c r="M112" s="635">
        <v>1</v>
      </c>
      <c r="N112" s="636">
        <v>102.00978195806377</v>
      </c>
    </row>
    <row r="113" spans="1:14" ht="14.4" customHeight="1" x14ac:dyDescent="0.3">
      <c r="A113" s="631" t="s">
        <v>532</v>
      </c>
      <c r="B113" s="632" t="s">
        <v>533</v>
      </c>
      <c r="C113" s="633" t="s">
        <v>542</v>
      </c>
      <c r="D113" s="634" t="s">
        <v>2763</v>
      </c>
      <c r="E113" s="633" t="s">
        <v>548</v>
      </c>
      <c r="F113" s="634" t="s">
        <v>2765</v>
      </c>
      <c r="G113" s="633" t="s">
        <v>598</v>
      </c>
      <c r="H113" s="633" t="s">
        <v>954</v>
      </c>
      <c r="I113" s="633" t="s">
        <v>955</v>
      </c>
      <c r="J113" s="633" t="s">
        <v>956</v>
      </c>
      <c r="K113" s="633" t="s">
        <v>957</v>
      </c>
      <c r="L113" s="635">
        <v>75.464776242285197</v>
      </c>
      <c r="M113" s="635">
        <v>12</v>
      </c>
      <c r="N113" s="636">
        <v>905.57731490742231</v>
      </c>
    </row>
    <row r="114" spans="1:14" ht="14.4" customHeight="1" x14ac:dyDescent="0.3">
      <c r="A114" s="631" t="s">
        <v>532</v>
      </c>
      <c r="B114" s="632" t="s">
        <v>533</v>
      </c>
      <c r="C114" s="633" t="s">
        <v>542</v>
      </c>
      <c r="D114" s="634" t="s">
        <v>2763</v>
      </c>
      <c r="E114" s="633" t="s">
        <v>548</v>
      </c>
      <c r="F114" s="634" t="s">
        <v>2765</v>
      </c>
      <c r="G114" s="633" t="s">
        <v>598</v>
      </c>
      <c r="H114" s="633" t="s">
        <v>958</v>
      </c>
      <c r="I114" s="633" t="s">
        <v>959</v>
      </c>
      <c r="J114" s="633" t="s">
        <v>960</v>
      </c>
      <c r="K114" s="633" t="s">
        <v>961</v>
      </c>
      <c r="L114" s="635">
        <v>90.860000000000014</v>
      </c>
      <c r="M114" s="635">
        <v>1</v>
      </c>
      <c r="N114" s="636">
        <v>90.860000000000014</v>
      </c>
    </row>
    <row r="115" spans="1:14" ht="14.4" customHeight="1" x14ac:dyDescent="0.3">
      <c r="A115" s="631" t="s">
        <v>532</v>
      </c>
      <c r="B115" s="632" t="s">
        <v>533</v>
      </c>
      <c r="C115" s="633" t="s">
        <v>542</v>
      </c>
      <c r="D115" s="634" t="s">
        <v>2763</v>
      </c>
      <c r="E115" s="633" t="s">
        <v>548</v>
      </c>
      <c r="F115" s="634" t="s">
        <v>2765</v>
      </c>
      <c r="G115" s="633" t="s">
        <v>598</v>
      </c>
      <c r="H115" s="633" t="s">
        <v>962</v>
      </c>
      <c r="I115" s="633" t="s">
        <v>963</v>
      </c>
      <c r="J115" s="633" t="s">
        <v>960</v>
      </c>
      <c r="K115" s="633" t="s">
        <v>669</v>
      </c>
      <c r="L115" s="635">
        <v>199.30000000000004</v>
      </c>
      <c r="M115" s="635">
        <v>3</v>
      </c>
      <c r="N115" s="636">
        <v>597.90000000000009</v>
      </c>
    </row>
    <row r="116" spans="1:14" ht="14.4" customHeight="1" x14ac:dyDescent="0.3">
      <c r="A116" s="631" t="s">
        <v>532</v>
      </c>
      <c r="B116" s="632" t="s">
        <v>533</v>
      </c>
      <c r="C116" s="633" t="s">
        <v>542</v>
      </c>
      <c r="D116" s="634" t="s">
        <v>2763</v>
      </c>
      <c r="E116" s="633" t="s">
        <v>548</v>
      </c>
      <c r="F116" s="634" t="s">
        <v>2765</v>
      </c>
      <c r="G116" s="633" t="s">
        <v>598</v>
      </c>
      <c r="H116" s="633" t="s">
        <v>964</v>
      </c>
      <c r="I116" s="633" t="s">
        <v>965</v>
      </c>
      <c r="J116" s="633" t="s">
        <v>966</v>
      </c>
      <c r="K116" s="633" t="s">
        <v>967</v>
      </c>
      <c r="L116" s="635">
        <v>60.399559739625801</v>
      </c>
      <c r="M116" s="635">
        <v>1</v>
      </c>
      <c r="N116" s="636">
        <v>60.399559739625801</v>
      </c>
    </row>
    <row r="117" spans="1:14" ht="14.4" customHeight="1" x14ac:dyDescent="0.3">
      <c r="A117" s="631" t="s">
        <v>532</v>
      </c>
      <c r="B117" s="632" t="s">
        <v>533</v>
      </c>
      <c r="C117" s="633" t="s">
        <v>542</v>
      </c>
      <c r="D117" s="634" t="s">
        <v>2763</v>
      </c>
      <c r="E117" s="633" t="s">
        <v>548</v>
      </c>
      <c r="F117" s="634" t="s">
        <v>2765</v>
      </c>
      <c r="G117" s="633" t="s">
        <v>598</v>
      </c>
      <c r="H117" s="633" t="s">
        <v>968</v>
      </c>
      <c r="I117" s="633" t="s">
        <v>969</v>
      </c>
      <c r="J117" s="633" t="s">
        <v>970</v>
      </c>
      <c r="K117" s="633" t="s">
        <v>971</v>
      </c>
      <c r="L117" s="635">
        <v>76.945739715429426</v>
      </c>
      <c r="M117" s="635">
        <v>19</v>
      </c>
      <c r="N117" s="636">
        <v>1461.9690545931592</v>
      </c>
    </row>
    <row r="118" spans="1:14" ht="14.4" customHeight="1" x14ac:dyDescent="0.3">
      <c r="A118" s="631" t="s">
        <v>532</v>
      </c>
      <c r="B118" s="632" t="s">
        <v>533</v>
      </c>
      <c r="C118" s="633" t="s">
        <v>542</v>
      </c>
      <c r="D118" s="634" t="s">
        <v>2763</v>
      </c>
      <c r="E118" s="633" t="s">
        <v>548</v>
      </c>
      <c r="F118" s="634" t="s">
        <v>2765</v>
      </c>
      <c r="G118" s="633" t="s">
        <v>598</v>
      </c>
      <c r="H118" s="633" t="s">
        <v>972</v>
      </c>
      <c r="I118" s="633" t="s">
        <v>973</v>
      </c>
      <c r="J118" s="633" t="s">
        <v>974</v>
      </c>
      <c r="K118" s="633" t="s">
        <v>975</v>
      </c>
      <c r="L118" s="635">
        <v>159.61000000000001</v>
      </c>
      <c r="M118" s="635">
        <v>1</v>
      </c>
      <c r="N118" s="636">
        <v>159.61000000000001</v>
      </c>
    </row>
    <row r="119" spans="1:14" ht="14.4" customHeight="1" x14ac:dyDescent="0.3">
      <c r="A119" s="631" t="s">
        <v>532</v>
      </c>
      <c r="B119" s="632" t="s">
        <v>533</v>
      </c>
      <c r="C119" s="633" t="s">
        <v>542</v>
      </c>
      <c r="D119" s="634" t="s">
        <v>2763</v>
      </c>
      <c r="E119" s="633" t="s">
        <v>548</v>
      </c>
      <c r="F119" s="634" t="s">
        <v>2765</v>
      </c>
      <c r="G119" s="633" t="s">
        <v>598</v>
      </c>
      <c r="H119" s="633" t="s">
        <v>976</v>
      </c>
      <c r="I119" s="633" t="s">
        <v>977</v>
      </c>
      <c r="J119" s="633" t="s">
        <v>978</v>
      </c>
      <c r="K119" s="633" t="s">
        <v>979</v>
      </c>
      <c r="L119" s="635">
        <v>103.15133333333334</v>
      </c>
      <c r="M119" s="635">
        <v>15</v>
      </c>
      <c r="N119" s="636">
        <v>1547.2700000000002</v>
      </c>
    </row>
    <row r="120" spans="1:14" ht="14.4" customHeight="1" x14ac:dyDescent="0.3">
      <c r="A120" s="631" t="s">
        <v>532</v>
      </c>
      <c r="B120" s="632" t="s">
        <v>533</v>
      </c>
      <c r="C120" s="633" t="s">
        <v>542</v>
      </c>
      <c r="D120" s="634" t="s">
        <v>2763</v>
      </c>
      <c r="E120" s="633" t="s">
        <v>548</v>
      </c>
      <c r="F120" s="634" t="s">
        <v>2765</v>
      </c>
      <c r="G120" s="633" t="s">
        <v>598</v>
      </c>
      <c r="H120" s="633" t="s">
        <v>980</v>
      </c>
      <c r="I120" s="633" t="s">
        <v>981</v>
      </c>
      <c r="J120" s="633" t="s">
        <v>982</v>
      </c>
      <c r="K120" s="633" t="s">
        <v>983</v>
      </c>
      <c r="L120" s="635">
        <v>67.87</v>
      </c>
      <c r="M120" s="635">
        <v>2</v>
      </c>
      <c r="N120" s="636">
        <v>135.74</v>
      </c>
    </row>
    <row r="121" spans="1:14" ht="14.4" customHeight="1" x14ac:dyDescent="0.3">
      <c r="A121" s="631" t="s">
        <v>532</v>
      </c>
      <c r="B121" s="632" t="s">
        <v>533</v>
      </c>
      <c r="C121" s="633" t="s">
        <v>542</v>
      </c>
      <c r="D121" s="634" t="s">
        <v>2763</v>
      </c>
      <c r="E121" s="633" t="s">
        <v>548</v>
      </c>
      <c r="F121" s="634" t="s">
        <v>2765</v>
      </c>
      <c r="G121" s="633" t="s">
        <v>598</v>
      </c>
      <c r="H121" s="633" t="s">
        <v>984</v>
      </c>
      <c r="I121" s="633" t="s">
        <v>985</v>
      </c>
      <c r="J121" s="633" t="s">
        <v>986</v>
      </c>
      <c r="K121" s="633" t="s">
        <v>987</v>
      </c>
      <c r="L121" s="635">
        <v>100.22178341466041</v>
      </c>
      <c r="M121" s="635">
        <v>28</v>
      </c>
      <c r="N121" s="636">
        <v>2806.2099356104914</v>
      </c>
    </row>
    <row r="122" spans="1:14" ht="14.4" customHeight="1" x14ac:dyDescent="0.3">
      <c r="A122" s="631" t="s">
        <v>532</v>
      </c>
      <c r="B122" s="632" t="s">
        <v>533</v>
      </c>
      <c r="C122" s="633" t="s">
        <v>542</v>
      </c>
      <c r="D122" s="634" t="s">
        <v>2763</v>
      </c>
      <c r="E122" s="633" t="s">
        <v>548</v>
      </c>
      <c r="F122" s="634" t="s">
        <v>2765</v>
      </c>
      <c r="G122" s="633" t="s">
        <v>598</v>
      </c>
      <c r="H122" s="633" t="s">
        <v>988</v>
      </c>
      <c r="I122" s="633" t="s">
        <v>989</v>
      </c>
      <c r="J122" s="633" t="s">
        <v>990</v>
      </c>
      <c r="K122" s="633"/>
      <c r="L122" s="635">
        <v>198.99796408562358</v>
      </c>
      <c r="M122" s="635">
        <v>7</v>
      </c>
      <c r="N122" s="636">
        <v>1392.985748599365</v>
      </c>
    </row>
    <row r="123" spans="1:14" ht="14.4" customHeight="1" x14ac:dyDescent="0.3">
      <c r="A123" s="631" t="s">
        <v>532</v>
      </c>
      <c r="B123" s="632" t="s">
        <v>533</v>
      </c>
      <c r="C123" s="633" t="s">
        <v>542</v>
      </c>
      <c r="D123" s="634" t="s">
        <v>2763</v>
      </c>
      <c r="E123" s="633" t="s">
        <v>548</v>
      </c>
      <c r="F123" s="634" t="s">
        <v>2765</v>
      </c>
      <c r="G123" s="633" t="s">
        <v>598</v>
      </c>
      <c r="H123" s="633" t="s">
        <v>991</v>
      </c>
      <c r="I123" s="633" t="s">
        <v>992</v>
      </c>
      <c r="J123" s="633" t="s">
        <v>993</v>
      </c>
      <c r="K123" s="633" t="s">
        <v>994</v>
      </c>
      <c r="L123" s="635">
        <v>161.82</v>
      </c>
      <c r="M123" s="635">
        <v>3</v>
      </c>
      <c r="N123" s="636">
        <v>485.46</v>
      </c>
    </row>
    <row r="124" spans="1:14" ht="14.4" customHeight="1" x14ac:dyDescent="0.3">
      <c r="A124" s="631" t="s">
        <v>532</v>
      </c>
      <c r="B124" s="632" t="s">
        <v>533</v>
      </c>
      <c r="C124" s="633" t="s">
        <v>542</v>
      </c>
      <c r="D124" s="634" t="s">
        <v>2763</v>
      </c>
      <c r="E124" s="633" t="s">
        <v>548</v>
      </c>
      <c r="F124" s="634" t="s">
        <v>2765</v>
      </c>
      <c r="G124" s="633" t="s">
        <v>598</v>
      </c>
      <c r="H124" s="633" t="s">
        <v>995</v>
      </c>
      <c r="I124" s="633" t="s">
        <v>996</v>
      </c>
      <c r="J124" s="633" t="s">
        <v>997</v>
      </c>
      <c r="K124" s="633" t="s">
        <v>998</v>
      </c>
      <c r="L124" s="635">
        <v>224.28516517708843</v>
      </c>
      <c r="M124" s="635">
        <v>4</v>
      </c>
      <c r="N124" s="636">
        <v>897.14066070835372</v>
      </c>
    </row>
    <row r="125" spans="1:14" ht="14.4" customHeight="1" x14ac:dyDescent="0.3">
      <c r="A125" s="631" t="s">
        <v>532</v>
      </c>
      <c r="B125" s="632" t="s">
        <v>533</v>
      </c>
      <c r="C125" s="633" t="s">
        <v>542</v>
      </c>
      <c r="D125" s="634" t="s">
        <v>2763</v>
      </c>
      <c r="E125" s="633" t="s">
        <v>548</v>
      </c>
      <c r="F125" s="634" t="s">
        <v>2765</v>
      </c>
      <c r="G125" s="633" t="s">
        <v>598</v>
      </c>
      <c r="H125" s="633" t="s">
        <v>999</v>
      </c>
      <c r="I125" s="633" t="s">
        <v>1000</v>
      </c>
      <c r="J125" s="633" t="s">
        <v>1001</v>
      </c>
      <c r="K125" s="633" t="s">
        <v>1002</v>
      </c>
      <c r="L125" s="635">
        <v>75.239999999999995</v>
      </c>
      <c r="M125" s="635">
        <v>1</v>
      </c>
      <c r="N125" s="636">
        <v>75.239999999999995</v>
      </c>
    </row>
    <row r="126" spans="1:14" ht="14.4" customHeight="1" x14ac:dyDescent="0.3">
      <c r="A126" s="631" t="s">
        <v>532</v>
      </c>
      <c r="B126" s="632" t="s">
        <v>533</v>
      </c>
      <c r="C126" s="633" t="s">
        <v>542</v>
      </c>
      <c r="D126" s="634" t="s">
        <v>2763</v>
      </c>
      <c r="E126" s="633" t="s">
        <v>548</v>
      </c>
      <c r="F126" s="634" t="s">
        <v>2765</v>
      </c>
      <c r="G126" s="633" t="s">
        <v>598</v>
      </c>
      <c r="H126" s="633" t="s">
        <v>1003</v>
      </c>
      <c r="I126" s="633" t="s">
        <v>1003</v>
      </c>
      <c r="J126" s="633" t="s">
        <v>1004</v>
      </c>
      <c r="K126" s="633" t="s">
        <v>1005</v>
      </c>
      <c r="L126" s="635">
        <v>127.87490752859632</v>
      </c>
      <c r="M126" s="635">
        <v>6</v>
      </c>
      <c r="N126" s="636">
        <v>767.24944517157792</v>
      </c>
    </row>
    <row r="127" spans="1:14" ht="14.4" customHeight="1" x14ac:dyDescent="0.3">
      <c r="A127" s="631" t="s">
        <v>532</v>
      </c>
      <c r="B127" s="632" t="s">
        <v>533</v>
      </c>
      <c r="C127" s="633" t="s">
        <v>542</v>
      </c>
      <c r="D127" s="634" t="s">
        <v>2763</v>
      </c>
      <c r="E127" s="633" t="s">
        <v>548</v>
      </c>
      <c r="F127" s="634" t="s">
        <v>2765</v>
      </c>
      <c r="G127" s="633" t="s">
        <v>598</v>
      </c>
      <c r="H127" s="633" t="s">
        <v>1006</v>
      </c>
      <c r="I127" s="633" t="s">
        <v>1007</v>
      </c>
      <c r="J127" s="633" t="s">
        <v>1008</v>
      </c>
      <c r="K127" s="633" t="s">
        <v>1009</v>
      </c>
      <c r="L127" s="635">
        <v>87.740000000000009</v>
      </c>
      <c r="M127" s="635">
        <v>2</v>
      </c>
      <c r="N127" s="636">
        <v>175.48000000000002</v>
      </c>
    </row>
    <row r="128" spans="1:14" ht="14.4" customHeight="1" x14ac:dyDescent="0.3">
      <c r="A128" s="631" t="s">
        <v>532</v>
      </c>
      <c r="B128" s="632" t="s">
        <v>533</v>
      </c>
      <c r="C128" s="633" t="s">
        <v>542</v>
      </c>
      <c r="D128" s="634" t="s">
        <v>2763</v>
      </c>
      <c r="E128" s="633" t="s">
        <v>548</v>
      </c>
      <c r="F128" s="634" t="s">
        <v>2765</v>
      </c>
      <c r="G128" s="633" t="s">
        <v>598</v>
      </c>
      <c r="H128" s="633" t="s">
        <v>1010</v>
      </c>
      <c r="I128" s="633" t="s">
        <v>1011</v>
      </c>
      <c r="J128" s="633" t="s">
        <v>1012</v>
      </c>
      <c r="K128" s="633" t="s">
        <v>1013</v>
      </c>
      <c r="L128" s="635">
        <v>246.905</v>
      </c>
      <c r="M128" s="635">
        <v>12</v>
      </c>
      <c r="N128" s="636">
        <v>2962.86</v>
      </c>
    </row>
    <row r="129" spans="1:14" ht="14.4" customHeight="1" x14ac:dyDescent="0.3">
      <c r="A129" s="631" t="s">
        <v>532</v>
      </c>
      <c r="B129" s="632" t="s">
        <v>533</v>
      </c>
      <c r="C129" s="633" t="s">
        <v>542</v>
      </c>
      <c r="D129" s="634" t="s">
        <v>2763</v>
      </c>
      <c r="E129" s="633" t="s">
        <v>548</v>
      </c>
      <c r="F129" s="634" t="s">
        <v>2765</v>
      </c>
      <c r="G129" s="633" t="s">
        <v>598</v>
      </c>
      <c r="H129" s="633" t="s">
        <v>1014</v>
      </c>
      <c r="I129" s="633" t="s">
        <v>1015</v>
      </c>
      <c r="J129" s="633" t="s">
        <v>1016</v>
      </c>
      <c r="K129" s="633" t="s">
        <v>1017</v>
      </c>
      <c r="L129" s="635">
        <v>122.8266666666667</v>
      </c>
      <c r="M129" s="635">
        <v>3</v>
      </c>
      <c r="N129" s="636">
        <v>368.48000000000008</v>
      </c>
    </row>
    <row r="130" spans="1:14" ht="14.4" customHeight="1" x14ac:dyDescent="0.3">
      <c r="A130" s="631" t="s">
        <v>532</v>
      </c>
      <c r="B130" s="632" t="s">
        <v>533</v>
      </c>
      <c r="C130" s="633" t="s">
        <v>542</v>
      </c>
      <c r="D130" s="634" t="s">
        <v>2763</v>
      </c>
      <c r="E130" s="633" t="s">
        <v>548</v>
      </c>
      <c r="F130" s="634" t="s">
        <v>2765</v>
      </c>
      <c r="G130" s="633" t="s">
        <v>598</v>
      </c>
      <c r="H130" s="633" t="s">
        <v>1018</v>
      </c>
      <c r="I130" s="633" t="s">
        <v>1018</v>
      </c>
      <c r="J130" s="633" t="s">
        <v>1019</v>
      </c>
      <c r="K130" s="633" t="s">
        <v>1020</v>
      </c>
      <c r="L130" s="635">
        <v>100.40697870141118</v>
      </c>
      <c r="M130" s="635">
        <v>10</v>
      </c>
      <c r="N130" s="636">
        <v>1004.0697870141117</v>
      </c>
    </row>
    <row r="131" spans="1:14" ht="14.4" customHeight="1" x14ac:dyDescent="0.3">
      <c r="A131" s="631" t="s">
        <v>532</v>
      </c>
      <c r="B131" s="632" t="s">
        <v>533</v>
      </c>
      <c r="C131" s="633" t="s">
        <v>542</v>
      </c>
      <c r="D131" s="634" t="s">
        <v>2763</v>
      </c>
      <c r="E131" s="633" t="s">
        <v>548</v>
      </c>
      <c r="F131" s="634" t="s">
        <v>2765</v>
      </c>
      <c r="G131" s="633" t="s">
        <v>598</v>
      </c>
      <c r="H131" s="633" t="s">
        <v>1021</v>
      </c>
      <c r="I131" s="633" t="s">
        <v>1022</v>
      </c>
      <c r="J131" s="633" t="s">
        <v>1023</v>
      </c>
      <c r="K131" s="633" t="s">
        <v>1024</v>
      </c>
      <c r="L131" s="635">
        <v>69.446668075061538</v>
      </c>
      <c r="M131" s="635">
        <v>27</v>
      </c>
      <c r="N131" s="636">
        <v>1875.0600380266615</v>
      </c>
    </row>
    <row r="132" spans="1:14" ht="14.4" customHeight="1" x14ac:dyDescent="0.3">
      <c r="A132" s="631" t="s">
        <v>532</v>
      </c>
      <c r="B132" s="632" t="s">
        <v>533</v>
      </c>
      <c r="C132" s="633" t="s">
        <v>542</v>
      </c>
      <c r="D132" s="634" t="s">
        <v>2763</v>
      </c>
      <c r="E132" s="633" t="s">
        <v>548</v>
      </c>
      <c r="F132" s="634" t="s">
        <v>2765</v>
      </c>
      <c r="G132" s="633" t="s">
        <v>598</v>
      </c>
      <c r="H132" s="633" t="s">
        <v>1025</v>
      </c>
      <c r="I132" s="633" t="s">
        <v>1026</v>
      </c>
      <c r="J132" s="633" t="s">
        <v>1027</v>
      </c>
      <c r="K132" s="633" t="s">
        <v>560</v>
      </c>
      <c r="L132" s="635">
        <v>75.313999999999993</v>
      </c>
      <c r="M132" s="635">
        <v>3</v>
      </c>
      <c r="N132" s="636">
        <v>225.94199999999998</v>
      </c>
    </row>
    <row r="133" spans="1:14" ht="14.4" customHeight="1" x14ac:dyDescent="0.3">
      <c r="A133" s="631" t="s">
        <v>532</v>
      </c>
      <c r="B133" s="632" t="s">
        <v>533</v>
      </c>
      <c r="C133" s="633" t="s">
        <v>542</v>
      </c>
      <c r="D133" s="634" t="s">
        <v>2763</v>
      </c>
      <c r="E133" s="633" t="s">
        <v>548</v>
      </c>
      <c r="F133" s="634" t="s">
        <v>2765</v>
      </c>
      <c r="G133" s="633" t="s">
        <v>598</v>
      </c>
      <c r="H133" s="633" t="s">
        <v>1028</v>
      </c>
      <c r="I133" s="633" t="s">
        <v>1029</v>
      </c>
      <c r="J133" s="633" t="s">
        <v>1030</v>
      </c>
      <c r="K133" s="633" t="s">
        <v>1031</v>
      </c>
      <c r="L133" s="635">
        <v>100.51000000000002</v>
      </c>
      <c r="M133" s="635">
        <v>8</v>
      </c>
      <c r="N133" s="636">
        <v>804.08000000000015</v>
      </c>
    </row>
    <row r="134" spans="1:14" ht="14.4" customHeight="1" x14ac:dyDescent="0.3">
      <c r="A134" s="631" t="s">
        <v>532</v>
      </c>
      <c r="B134" s="632" t="s">
        <v>533</v>
      </c>
      <c r="C134" s="633" t="s">
        <v>542</v>
      </c>
      <c r="D134" s="634" t="s">
        <v>2763</v>
      </c>
      <c r="E134" s="633" t="s">
        <v>548</v>
      </c>
      <c r="F134" s="634" t="s">
        <v>2765</v>
      </c>
      <c r="G134" s="633" t="s">
        <v>598</v>
      </c>
      <c r="H134" s="633" t="s">
        <v>1032</v>
      </c>
      <c r="I134" s="633" t="s">
        <v>1033</v>
      </c>
      <c r="J134" s="633" t="s">
        <v>1034</v>
      </c>
      <c r="K134" s="633" t="s">
        <v>1035</v>
      </c>
      <c r="L134" s="635">
        <v>93.039940277142577</v>
      </c>
      <c r="M134" s="635">
        <v>2</v>
      </c>
      <c r="N134" s="636">
        <v>186.07988055428515</v>
      </c>
    </row>
    <row r="135" spans="1:14" ht="14.4" customHeight="1" x14ac:dyDescent="0.3">
      <c r="A135" s="631" t="s">
        <v>532</v>
      </c>
      <c r="B135" s="632" t="s">
        <v>533</v>
      </c>
      <c r="C135" s="633" t="s">
        <v>542</v>
      </c>
      <c r="D135" s="634" t="s">
        <v>2763</v>
      </c>
      <c r="E135" s="633" t="s">
        <v>548</v>
      </c>
      <c r="F135" s="634" t="s">
        <v>2765</v>
      </c>
      <c r="G135" s="633" t="s">
        <v>598</v>
      </c>
      <c r="H135" s="633" t="s">
        <v>1036</v>
      </c>
      <c r="I135" s="633" t="s">
        <v>1037</v>
      </c>
      <c r="J135" s="633" t="s">
        <v>1038</v>
      </c>
      <c r="K135" s="633" t="s">
        <v>1039</v>
      </c>
      <c r="L135" s="635">
        <v>108.60999999999994</v>
      </c>
      <c r="M135" s="635">
        <v>2</v>
      </c>
      <c r="N135" s="636">
        <v>217.21999999999989</v>
      </c>
    </row>
    <row r="136" spans="1:14" ht="14.4" customHeight="1" x14ac:dyDescent="0.3">
      <c r="A136" s="631" t="s">
        <v>532</v>
      </c>
      <c r="B136" s="632" t="s">
        <v>533</v>
      </c>
      <c r="C136" s="633" t="s">
        <v>542</v>
      </c>
      <c r="D136" s="634" t="s">
        <v>2763</v>
      </c>
      <c r="E136" s="633" t="s">
        <v>548</v>
      </c>
      <c r="F136" s="634" t="s">
        <v>2765</v>
      </c>
      <c r="G136" s="633" t="s">
        <v>598</v>
      </c>
      <c r="H136" s="633" t="s">
        <v>1040</v>
      </c>
      <c r="I136" s="633" t="s">
        <v>1041</v>
      </c>
      <c r="J136" s="633" t="s">
        <v>1042</v>
      </c>
      <c r="K136" s="633" t="s">
        <v>1043</v>
      </c>
      <c r="L136" s="635">
        <v>129.58959942484907</v>
      </c>
      <c r="M136" s="635">
        <v>1</v>
      </c>
      <c r="N136" s="636">
        <v>129.58959942484907</v>
      </c>
    </row>
    <row r="137" spans="1:14" ht="14.4" customHeight="1" x14ac:dyDescent="0.3">
      <c r="A137" s="631" t="s">
        <v>532</v>
      </c>
      <c r="B137" s="632" t="s">
        <v>533</v>
      </c>
      <c r="C137" s="633" t="s">
        <v>542</v>
      </c>
      <c r="D137" s="634" t="s">
        <v>2763</v>
      </c>
      <c r="E137" s="633" t="s">
        <v>548</v>
      </c>
      <c r="F137" s="634" t="s">
        <v>2765</v>
      </c>
      <c r="G137" s="633" t="s">
        <v>598</v>
      </c>
      <c r="H137" s="633" t="s">
        <v>1044</v>
      </c>
      <c r="I137" s="633" t="s">
        <v>1045</v>
      </c>
      <c r="J137" s="633" t="s">
        <v>1046</v>
      </c>
      <c r="K137" s="633" t="s">
        <v>1047</v>
      </c>
      <c r="L137" s="635">
        <v>228.32642857142855</v>
      </c>
      <c r="M137" s="635">
        <v>4</v>
      </c>
      <c r="N137" s="636">
        <v>913.3057142857142</v>
      </c>
    </row>
    <row r="138" spans="1:14" ht="14.4" customHeight="1" x14ac:dyDescent="0.3">
      <c r="A138" s="631" t="s">
        <v>532</v>
      </c>
      <c r="B138" s="632" t="s">
        <v>533</v>
      </c>
      <c r="C138" s="633" t="s">
        <v>542</v>
      </c>
      <c r="D138" s="634" t="s">
        <v>2763</v>
      </c>
      <c r="E138" s="633" t="s">
        <v>548</v>
      </c>
      <c r="F138" s="634" t="s">
        <v>2765</v>
      </c>
      <c r="G138" s="633" t="s">
        <v>598</v>
      </c>
      <c r="H138" s="633" t="s">
        <v>1048</v>
      </c>
      <c r="I138" s="633" t="s">
        <v>1049</v>
      </c>
      <c r="J138" s="633" t="s">
        <v>1050</v>
      </c>
      <c r="K138" s="633" t="s">
        <v>1051</v>
      </c>
      <c r="L138" s="635">
        <v>22.276313249255981</v>
      </c>
      <c r="M138" s="635">
        <v>19</v>
      </c>
      <c r="N138" s="636">
        <v>423.24995173586365</v>
      </c>
    </row>
    <row r="139" spans="1:14" ht="14.4" customHeight="1" x14ac:dyDescent="0.3">
      <c r="A139" s="631" t="s">
        <v>532</v>
      </c>
      <c r="B139" s="632" t="s">
        <v>533</v>
      </c>
      <c r="C139" s="633" t="s">
        <v>542</v>
      </c>
      <c r="D139" s="634" t="s">
        <v>2763</v>
      </c>
      <c r="E139" s="633" t="s">
        <v>548</v>
      </c>
      <c r="F139" s="634" t="s">
        <v>2765</v>
      </c>
      <c r="G139" s="633" t="s">
        <v>598</v>
      </c>
      <c r="H139" s="633" t="s">
        <v>1052</v>
      </c>
      <c r="I139" s="633" t="s">
        <v>1053</v>
      </c>
      <c r="J139" s="633" t="s">
        <v>1054</v>
      </c>
      <c r="K139" s="633" t="s">
        <v>1055</v>
      </c>
      <c r="L139" s="635">
        <v>68.300000023841676</v>
      </c>
      <c r="M139" s="635">
        <v>1</v>
      </c>
      <c r="N139" s="636">
        <v>68.300000023841676</v>
      </c>
    </row>
    <row r="140" spans="1:14" ht="14.4" customHeight="1" x14ac:dyDescent="0.3">
      <c r="A140" s="631" t="s">
        <v>532</v>
      </c>
      <c r="B140" s="632" t="s">
        <v>533</v>
      </c>
      <c r="C140" s="633" t="s">
        <v>542</v>
      </c>
      <c r="D140" s="634" t="s">
        <v>2763</v>
      </c>
      <c r="E140" s="633" t="s">
        <v>548</v>
      </c>
      <c r="F140" s="634" t="s">
        <v>2765</v>
      </c>
      <c r="G140" s="633" t="s">
        <v>598</v>
      </c>
      <c r="H140" s="633" t="s">
        <v>1056</v>
      </c>
      <c r="I140" s="633" t="s">
        <v>1056</v>
      </c>
      <c r="J140" s="633" t="s">
        <v>1057</v>
      </c>
      <c r="K140" s="633" t="s">
        <v>1058</v>
      </c>
      <c r="L140" s="635">
        <v>154.45000000000002</v>
      </c>
      <c r="M140" s="635">
        <v>6</v>
      </c>
      <c r="N140" s="636">
        <v>926.7</v>
      </c>
    </row>
    <row r="141" spans="1:14" ht="14.4" customHeight="1" x14ac:dyDescent="0.3">
      <c r="A141" s="631" t="s">
        <v>532</v>
      </c>
      <c r="B141" s="632" t="s">
        <v>533</v>
      </c>
      <c r="C141" s="633" t="s">
        <v>542</v>
      </c>
      <c r="D141" s="634" t="s">
        <v>2763</v>
      </c>
      <c r="E141" s="633" t="s">
        <v>548</v>
      </c>
      <c r="F141" s="634" t="s">
        <v>2765</v>
      </c>
      <c r="G141" s="633" t="s">
        <v>598</v>
      </c>
      <c r="H141" s="633" t="s">
        <v>1059</v>
      </c>
      <c r="I141" s="633" t="s">
        <v>1060</v>
      </c>
      <c r="J141" s="633" t="s">
        <v>1061</v>
      </c>
      <c r="K141" s="633" t="s">
        <v>1062</v>
      </c>
      <c r="L141" s="635">
        <v>105.70516465422432</v>
      </c>
      <c r="M141" s="635">
        <v>2</v>
      </c>
      <c r="N141" s="636">
        <v>211.41032930844864</v>
      </c>
    </row>
    <row r="142" spans="1:14" ht="14.4" customHeight="1" x14ac:dyDescent="0.3">
      <c r="A142" s="631" t="s">
        <v>532</v>
      </c>
      <c r="B142" s="632" t="s">
        <v>533</v>
      </c>
      <c r="C142" s="633" t="s">
        <v>542</v>
      </c>
      <c r="D142" s="634" t="s">
        <v>2763</v>
      </c>
      <c r="E142" s="633" t="s">
        <v>548</v>
      </c>
      <c r="F142" s="634" t="s">
        <v>2765</v>
      </c>
      <c r="G142" s="633" t="s">
        <v>598</v>
      </c>
      <c r="H142" s="633" t="s">
        <v>1063</v>
      </c>
      <c r="I142" s="633" t="s">
        <v>1064</v>
      </c>
      <c r="J142" s="633" t="s">
        <v>1065</v>
      </c>
      <c r="K142" s="633" t="s">
        <v>1066</v>
      </c>
      <c r="L142" s="635">
        <v>121.45512662098754</v>
      </c>
      <c r="M142" s="635">
        <v>17</v>
      </c>
      <c r="N142" s="636">
        <v>2064.7371525567883</v>
      </c>
    </row>
    <row r="143" spans="1:14" ht="14.4" customHeight="1" x14ac:dyDescent="0.3">
      <c r="A143" s="631" t="s">
        <v>532</v>
      </c>
      <c r="B143" s="632" t="s">
        <v>533</v>
      </c>
      <c r="C143" s="633" t="s">
        <v>542</v>
      </c>
      <c r="D143" s="634" t="s">
        <v>2763</v>
      </c>
      <c r="E143" s="633" t="s">
        <v>548</v>
      </c>
      <c r="F143" s="634" t="s">
        <v>2765</v>
      </c>
      <c r="G143" s="633" t="s">
        <v>598</v>
      </c>
      <c r="H143" s="633" t="s">
        <v>1067</v>
      </c>
      <c r="I143" s="633" t="s">
        <v>1068</v>
      </c>
      <c r="J143" s="633" t="s">
        <v>1069</v>
      </c>
      <c r="K143" s="633" t="s">
        <v>1070</v>
      </c>
      <c r="L143" s="635">
        <v>123.36024761018086</v>
      </c>
      <c r="M143" s="635">
        <v>37</v>
      </c>
      <c r="N143" s="636">
        <v>4564.3291615766921</v>
      </c>
    </row>
    <row r="144" spans="1:14" ht="14.4" customHeight="1" x14ac:dyDescent="0.3">
      <c r="A144" s="631" t="s">
        <v>532</v>
      </c>
      <c r="B144" s="632" t="s">
        <v>533</v>
      </c>
      <c r="C144" s="633" t="s">
        <v>542</v>
      </c>
      <c r="D144" s="634" t="s">
        <v>2763</v>
      </c>
      <c r="E144" s="633" t="s">
        <v>548</v>
      </c>
      <c r="F144" s="634" t="s">
        <v>2765</v>
      </c>
      <c r="G144" s="633" t="s">
        <v>598</v>
      </c>
      <c r="H144" s="633" t="s">
        <v>1071</v>
      </c>
      <c r="I144" s="633" t="s">
        <v>1072</v>
      </c>
      <c r="J144" s="633" t="s">
        <v>1069</v>
      </c>
      <c r="K144" s="633" t="s">
        <v>1073</v>
      </c>
      <c r="L144" s="635">
        <v>137.17902734355212</v>
      </c>
      <c r="M144" s="635">
        <v>23</v>
      </c>
      <c r="N144" s="636">
        <v>3155.1176289016985</v>
      </c>
    </row>
    <row r="145" spans="1:14" ht="14.4" customHeight="1" x14ac:dyDescent="0.3">
      <c r="A145" s="631" t="s">
        <v>532</v>
      </c>
      <c r="B145" s="632" t="s">
        <v>533</v>
      </c>
      <c r="C145" s="633" t="s">
        <v>542</v>
      </c>
      <c r="D145" s="634" t="s">
        <v>2763</v>
      </c>
      <c r="E145" s="633" t="s">
        <v>548</v>
      </c>
      <c r="F145" s="634" t="s">
        <v>2765</v>
      </c>
      <c r="G145" s="633" t="s">
        <v>598</v>
      </c>
      <c r="H145" s="633" t="s">
        <v>1074</v>
      </c>
      <c r="I145" s="633" t="s">
        <v>1075</v>
      </c>
      <c r="J145" s="633" t="s">
        <v>1076</v>
      </c>
      <c r="K145" s="633" t="s">
        <v>1077</v>
      </c>
      <c r="L145" s="635">
        <v>81.319674953123595</v>
      </c>
      <c r="M145" s="635">
        <v>1</v>
      </c>
      <c r="N145" s="636">
        <v>81.319674953123595</v>
      </c>
    </row>
    <row r="146" spans="1:14" ht="14.4" customHeight="1" x14ac:dyDescent="0.3">
      <c r="A146" s="631" t="s">
        <v>532</v>
      </c>
      <c r="B146" s="632" t="s">
        <v>533</v>
      </c>
      <c r="C146" s="633" t="s">
        <v>542</v>
      </c>
      <c r="D146" s="634" t="s">
        <v>2763</v>
      </c>
      <c r="E146" s="633" t="s">
        <v>548</v>
      </c>
      <c r="F146" s="634" t="s">
        <v>2765</v>
      </c>
      <c r="G146" s="633" t="s">
        <v>598</v>
      </c>
      <c r="H146" s="633" t="s">
        <v>1078</v>
      </c>
      <c r="I146" s="633" t="s">
        <v>1079</v>
      </c>
      <c r="J146" s="633" t="s">
        <v>1080</v>
      </c>
      <c r="K146" s="633" t="s">
        <v>1081</v>
      </c>
      <c r="L146" s="635">
        <v>73.722109473305878</v>
      </c>
      <c r="M146" s="635">
        <v>47</v>
      </c>
      <c r="N146" s="636">
        <v>3464.9391452453765</v>
      </c>
    </row>
    <row r="147" spans="1:14" ht="14.4" customHeight="1" x14ac:dyDescent="0.3">
      <c r="A147" s="631" t="s">
        <v>532</v>
      </c>
      <c r="B147" s="632" t="s">
        <v>533</v>
      </c>
      <c r="C147" s="633" t="s">
        <v>542</v>
      </c>
      <c r="D147" s="634" t="s">
        <v>2763</v>
      </c>
      <c r="E147" s="633" t="s">
        <v>548</v>
      </c>
      <c r="F147" s="634" t="s">
        <v>2765</v>
      </c>
      <c r="G147" s="633" t="s">
        <v>598</v>
      </c>
      <c r="H147" s="633" t="s">
        <v>1082</v>
      </c>
      <c r="I147" s="633" t="s">
        <v>1083</v>
      </c>
      <c r="J147" s="633" t="s">
        <v>1084</v>
      </c>
      <c r="K147" s="633" t="s">
        <v>1085</v>
      </c>
      <c r="L147" s="635">
        <v>47.33607769851934</v>
      </c>
      <c r="M147" s="635">
        <v>346</v>
      </c>
      <c r="N147" s="636">
        <v>16378.282883687692</v>
      </c>
    </row>
    <row r="148" spans="1:14" ht="14.4" customHeight="1" x14ac:dyDescent="0.3">
      <c r="A148" s="631" t="s">
        <v>532</v>
      </c>
      <c r="B148" s="632" t="s">
        <v>533</v>
      </c>
      <c r="C148" s="633" t="s">
        <v>542</v>
      </c>
      <c r="D148" s="634" t="s">
        <v>2763</v>
      </c>
      <c r="E148" s="633" t="s">
        <v>548</v>
      </c>
      <c r="F148" s="634" t="s">
        <v>2765</v>
      </c>
      <c r="G148" s="633" t="s">
        <v>598</v>
      </c>
      <c r="H148" s="633" t="s">
        <v>1086</v>
      </c>
      <c r="I148" s="633" t="s">
        <v>1087</v>
      </c>
      <c r="J148" s="633" t="s">
        <v>1088</v>
      </c>
      <c r="K148" s="633" t="s">
        <v>1089</v>
      </c>
      <c r="L148" s="635">
        <v>59.218000000000004</v>
      </c>
      <c r="M148" s="635">
        <v>10</v>
      </c>
      <c r="N148" s="636">
        <v>592.18000000000006</v>
      </c>
    </row>
    <row r="149" spans="1:14" ht="14.4" customHeight="1" x14ac:dyDescent="0.3">
      <c r="A149" s="631" t="s">
        <v>532</v>
      </c>
      <c r="B149" s="632" t="s">
        <v>533</v>
      </c>
      <c r="C149" s="633" t="s">
        <v>542</v>
      </c>
      <c r="D149" s="634" t="s">
        <v>2763</v>
      </c>
      <c r="E149" s="633" t="s">
        <v>548</v>
      </c>
      <c r="F149" s="634" t="s">
        <v>2765</v>
      </c>
      <c r="G149" s="633" t="s">
        <v>598</v>
      </c>
      <c r="H149" s="633" t="s">
        <v>1090</v>
      </c>
      <c r="I149" s="633" t="s">
        <v>1091</v>
      </c>
      <c r="J149" s="633" t="s">
        <v>1092</v>
      </c>
      <c r="K149" s="633" t="s">
        <v>1093</v>
      </c>
      <c r="L149" s="635">
        <v>46.135999999999996</v>
      </c>
      <c r="M149" s="635">
        <v>15</v>
      </c>
      <c r="N149" s="636">
        <v>692.04</v>
      </c>
    </row>
    <row r="150" spans="1:14" ht="14.4" customHeight="1" x14ac:dyDescent="0.3">
      <c r="A150" s="631" t="s">
        <v>532</v>
      </c>
      <c r="B150" s="632" t="s">
        <v>533</v>
      </c>
      <c r="C150" s="633" t="s">
        <v>542</v>
      </c>
      <c r="D150" s="634" t="s">
        <v>2763</v>
      </c>
      <c r="E150" s="633" t="s">
        <v>548</v>
      </c>
      <c r="F150" s="634" t="s">
        <v>2765</v>
      </c>
      <c r="G150" s="633" t="s">
        <v>598</v>
      </c>
      <c r="H150" s="633" t="s">
        <v>1094</v>
      </c>
      <c r="I150" s="633" t="s">
        <v>1095</v>
      </c>
      <c r="J150" s="633" t="s">
        <v>1096</v>
      </c>
      <c r="K150" s="633" t="s">
        <v>1097</v>
      </c>
      <c r="L150" s="635">
        <v>92.575026593422663</v>
      </c>
      <c r="M150" s="635">
        <v>14</v>
      </c>
      <c r="N150" s="636">
        <v>1296.0503723079173</v>
      </c>
    </row>
    <row r="151" spans="1:14" ht="14.4" customHeight="1" x14ac:dyDescent="0.3">
      <c r="A151" s="631" t="s">
        <v>532</v>
      </c>
      <c r="B151" s="632" t="s">
        <v>533</v>
      </c>
      <c r="C151" s="633" t="s">
        <v>542</v>
      </c>
      <c r="D151" s="634" t="s">
        <v>2763</v>
      </c>
      <c r="E151" s="633" t="s">
        <v>548</v>
      </c>
      <c r="F151" s="634" t="s">
        <v>2765</v>
      </c>
      <c r="G151" s="633" t="s">
        <v>598</v>
      </c>
      <c r="H151" s="633" t="s">
        <v>1098</v>
      </c>
      <c r="I151" s="633" t="s">
        <v>1098</v>
      </c>
      <c r="J151" s="633" t="s">
        <v>1099</v>
      </c>
      <c r="K151" s="633" t="s">
        <v>1100</v>
      </c>
      <c r="L151" s="635">
        <v>60.33461538461539</v>
      </c>
      <c r="M151" s="635">
        <v>13</v>
      </c>
      <c r="N151" s="636">
        <v>784.35</v>
      </c>
    </row>
    <row r="152" spans="1:14" ht="14.4" customHeight="1" x14ac:dyDescent="0.3">
      <c r="A152" s="631" t="s">
        <v>532</v>
      </c>
      <c r="B152" s="632" t="s">
        <v>533</v>
      </c>
      <c r="C152" s="633" t="s">
        <v>542</v>
      </c>
      <c r="D152" s="634" t="s">
        <v>2763</v>
      </c>
      <c r="E152" s="633" t="s">
        <v>548</v>
      </c>
      <c r="F152" s="634" t="s">
        <v>2765</v>
      </c>
      <c r="G152" s="633" t="s">
        <v>598</v>
      </c>
      <c r="H152" s="633" t="s">
        <v>1101</v>
      </c>
      <c r="I152" s="633" t="s">
        <v>1101</v>
      </c>
      <c r="J152" s="633" t="s">
        <v>1099</v>
      </c>
      <c r="K152" s="633" t="s">
        <v>1102</v>
      </c>
      <c r="L152" s="635">
        <v>95.11605190950381</v>
      </c>
      <c r="M152" s="635">
        <v>18</v>
      </c>
      <c r="N152" s="636">
        <v>1712.0889343710685</v>
      </c>
    </row>
    <row r="153" spans="1:14" ht="14.4" customHeight="1" x14ac:dyDescent="0.3">
      <c r="A153" s="631" t="s">
        <v>532</v>
      </c>
      <c r="B153" s="632" t="s">
        <v>533</v>
      </c>
      <c r="C153" s="633" t="s">
        <v>542</v>
      </c>
      <c r="D153" s="634" t="s">
        <v>2763</v>
      </c>
      <c r="E153" s="633" t="s">
        <v>548</v>
      </c>
      <c r="F153" s="634" t="s">
        <v>2765</v>
      </c>
      <c r="G153" s="633" t="s">
        <v>598</v>
      </c>
      <c r="H153" s="633" t="s">
        <v>1103</v>
      </c>
      <c r="I153" s="633" t="s">
        <v>1103</v>
      </c>
      <c r="J153" s="633" t="s">
        <v>1104</v>
      </c>
      <c r="K153" s="633" t="s">
        <v>1105</v>
      </c>
      <c r="L153" s="635">
        <v>106.76100063408983</v>
      </c>
      <c r="M153" s="635">
        <v>36</v>
      </c>
      <c r="N153" s="636">
        <v>3843.3960228272335</v>
      </c>
    </row>
    <row r="154" spans="1:14" ht="14.4" customHeight="1" x14ac:dyDescent="0.3">
      <c r="A154" s="631" t="s">
        <v>532</v>
      </c>
      <c r="B154" s="632" t="s">
        <v>533</v>
      </c>
      <c r="C154" s="633" t="s">
        <v>542</v>
      </c>
      <c r="D154" s="634" t="s">
        <v>2763</v>
      </c>
      <c r="E154" s="633" t="s">
        <v>548</v>
      </c>
      <c r="F154" s="634" t="s">
        <v>2765</v>
      </c>
      <c r="G154" s="633" t="s">
        <v>598</v>
      </c>
      <c r="H154" s="633" t="s">
        <v>1106</v>
      </c>
      <c r="I154" s="633" t="s">
        <v>1107</v>
      </c>
      <c r="J154" s="633" t="s">
        <v>1108</v>
      </c>
      <c r="K154" s="633" t="s">
        <v>1109</v>
      </c>
      <c r="L154" s="635">
        <v>41.677142857142861</v>
      </c>
      <c r="M154" s="635">
        <v>7</v>
      </c>
      <c r="N154" s="636">
        <v>291.74</v>
      </c>
    </row>
    <row r="155" spans="1:14" ht="14.4" customHeight="1" x14ac:dyDescent="0.3">
      <c r="A155" s="631" t="s">
        <v>532</v>
      </c>
      <c r="B155" s="632" t="s">
        <v>533</v>
      </c>
      <c r="C155" s="633" t="s">
        <v>542</v>
      </c>
      <c r="D155" s="634" t="s">
        <v>2763</v>
      </c>
      <c r="E155" s="633" t="s">
        <v>548</v>
      </c>
      <c r="F155" s="634" t="s">
        <v>2765</v>
      </c>
      <c r="G155" s="633" t="s">
        <v>598</v>
      </c>
      <c r="H155" s="633" t="s">
        <v>1110</v>
      </c>
      <c r="I155" s="633" t="s">
        <v>1111</v>
      </c>
      <c r="J155" s="633" t="s">
        <v>1112</v>
      </c>
      <c r="K155" s="633" t="s">
        <v>1113</v>
      </c>
      <c r="L155" s="635">
        <v>392.8900000000001</v>
      </c>
      <c r="M155" s="635">
        <v>2</v>
      </c>
      <c r="N155" s="636">
        <v>785.7800000000002</v>
      </c>
    </row>
    <row r="156" spans="1:14" ht="14.4" customHeight="1" x14ac:dyDescent="0.3">
      <c r="A156" s="631" t="s">
        <v>532</v>
      </c>
      <c r="B156" s="632" t="s">
        <v>533</v>
      </c>
      <c r="C156" s="633" t="s">
        <v>542</v>
      </c>
      <c r="D156" s="634" t="s">
        <v>2763</v>
      </c>
      <c r="E156" s="633" t="s">
        <v>548</v>
      </c>
      <c r="F156" s="634" t="s">
        <v>2765</v>
      </c>
      <c r="G156" s="633" t="s">
        <v>598</v>
      </c>
      <c r="H156" s="633" t="s">
        <v>1114</v>
      </c>
      <c r="I156" s="633" t="s">
        <v>1115</v>
      </c>
      <c r="J156" s="633" t="s">
        <v>1116</v>
      </c>
      <c r="K156" s="633" t="s">
        <v>1117</v>
      </c>
      <c r="L156" s="635">
        <v>49.599953979760322</v>
      </c>
      <c r="M156" s="635">
        <v>14</v>
      </c>
      <c r="N156" s="636">
        <v>694.39935571664455</v>
      </c>
    </row>
    <row r="157" spans="1:14" ht="14.4" customHeight="1" x14ac:dyDescent="0.3">
      <c r="A157" s="631" t="s">
        <v>532</v>
      </c>
      <c r="B157" s="632" t="s">
        <v>533</v>
      </c>
      <c r="C157" s="633" t="s">
        <v>542</v>
      </c>
      <c r="D157" s="634" t="s">
        <v>2763</v>
      </c>
      <c r="E157" s="633" t="s">
        <v>548</v>
      </c>
      <c r="F157" s="634" t="s">
        <v>2765</v>
      </c>
      <c r="G157" s="633" t="s">
        <v>598</v>
      </c>
      <c r="H157" s="633" t="s">
        <v>1118</v>
      </c>
      <c r="I157" s="633" t="s">
        <v>1119</v>
      </c>
      <c r="J157" s="633" t="s">
        <v>1116</v>
      </c>
      <c r="K157" s="633" t="s">
        <v>1120</v>
      </c>
      <c r="L157" s="635">
        <v>91.760849104772703</v>
      </c>
      <c r="M157" s="635">
        <v>101</v>
      </c>
      <c r="N157" s="636">
        <v>9267.8457595820437</v>
      </c>
    </row>
    <row r="158" spans="1:14" ht="14.4" customHeight="1" x14ac:dyDescent="0.3">
      <c r="A158" s="631" t="s">
        <v>532</v>
      </c>
      <c r="B158" s="632" t="s">
        <v>533</v>
      </c>
      <c r="C158" s="633" t="s">
        <v>542</v>
      </c>
      <c r="D158" s="634" t="s">
        <v>2763</v>
      </c>
      <c r="E158" s="633" t="s">
        <v>548</v>
      </c>
      <c r="F158" s="634" t="s">
        <v>2765</v>
      </c>
      <c r="G158" s="633" t="s">
        <v>598</v>
      </c>
      <c r="H158" s="633" t="s">
        <v>1121</v>
      </c>
      <c r="I158" s="633" t="s">
        <v>1122</v>
      </c>
      <c r="J158" s="633" t="s">
        <v>1123</v>
      </c>
      <c r="K158" s="633" t="s">
        <v>1124</v>
      </c>
      <c r="L158" s="635">
        <v>524.15166666666676</v>
      </c>
      <c r="M158" s="635">
        <v>12</v>
      </c>
      <c r="N158" s="636">
        <v>6289.8200000000006</v>
      </c>
    </row>
    <row r="159" spans="1:14" ht="14.4" customHeight="1" x14ac:dyDescent="0.3">
      <c r="A159" s="631" t="s">
        <v>532</v>
      </c>
      <c r="B159" s="632" t="s">
        <v>533</v>
      </c>
      <c r="C159" s="633" t="s">
        <v>542</v>
      </c>
      <c r="D159" s="634" t="s">
        <v>2763</v>
      </c>
      <c r="E159" s="633" t="s">
        <v>548</v>
      </c>
      <c r="F159" s="634" t="s">
        <v>2765</v>
      </c>
      <c r="G159" s="633" t="s">
        <v>598</v>
      </c>
      <c r="H159" s="633" t="s">
        <v>1125</v>
      </c>
      <c r="I159" s="633" t="s">
        <v>1126</v>
      </c>
      <c r="J159" s="633" t="s">
        <v>1127</v>
      </c>
      <c r="K159" s="633" t="s">
        <v>1128</v>
      </c>
      <c r="L159" s="635">
        <v>55.449907842847878</v>
      </c>
      <c r="M159" s="635">
        <v>2</v>
      </c>
      <c r="N159" s="636">
        <v>110.89981568569576</v>
      </c>
    </row>
    <row r="160" spans="1:14" ht="14.4" customHeight="1" x14ac:dyDescent="0.3">
      <c r="A160" s="631" t="s">
        <v>532</v>
      </c>
      <c r="B160" s="632" t="s">
        <v>533</v>
      </c>
      <c r="C160" s="633" t="s">
        <v>542</v>
      </c>
      <c r="D160" s="634" t="s">
        <v>2763</v>
      </c>
      <c r="E160" s="633" t="s">
        <v>548</v>
      </c>
      <c r="F160" s="634" t="s">
        <v>2765</v>
      </c>
      <c r="G160" s="633" t="s">
        <v>598</v>
      </c>
      <c r="H160" s="633" t="s">
        <v>1129</v>
      </c>
      <c r="I160" s="633" t="s">
        <v>1130</v>
      </c>
      <c r="J160" s="633" t="s">
        <v>1131</v>
      </c>
      <c r="K160" s="633" t="s">
        <v>1132</v>
      </c>
      <c r="L160" s="635">
        <v>37.92014339411449</v>
      </c>
      <c r="M160" s="635">
        <v>3</v>
      </c>
      <c r="N160" s="636">
        <v>113.76043018234347</v>
      </c>
    </row>
    <row r="161" spans="1:14" ht="14.4" customHeight="1" x14ac:dyDescent="0.3">
      <c r="A161" s="631" t="s">
        <v>532</v>
      </c>
      <c r="B161" s="632" t="s">
        <v>533</v>
      </c>
      <c r="C161" s="633" t="s">
        <v>542</v>
      </c>
      <c r="D161" s="634" t="s">
        <v>2763</v>
      </c>
      <c r="E161" s="633" t="s">
        <v>548</v>
      </c>
      <c r="F161" s="634" t="s">
        <v>2765</v>
      </c>
      <c r="G161" s="633" t="s">
        <v>598</v>
      </c>
      <c r="H161" s="633" t="s">
        <v>1133</v>
      </c>
      <c r="I161" s="633" t="s">
        <v>1134</v>
      </c>
      <c r="J161" s="633" t="s">
        <v>1135</v>
      </c>
      <c r="K161" s="633" t="s">
        <v>1136</v>
      </c>
      <c r="L161" s="635">
        <v>39.063333333333333</v>
      </c>
      <c r="M161" s="635">
        <v>6</v>
      </c>
      <c r="N161" s="636">
        <v>234.38</v>
      </c>
    </row>
    <row r="162" spans="1:14" ht="14.4" customHeight="1" x14ac:dyDescent="0.3">
      <c r="A162" s="631" t="s">
        <v>532</v>
      </c>
      <c r="B162" s="632" t="s">
        <v>533</v>
      </c>
      <c r="C162" s="633" t="s">
        <v>542</v>
      </c>
      <c r="D162" s="634" t="s">
        <v>2763</v>
      </c>
      <c r="E162" s="633" t="s">
        <v>548</v>
      </c>
      <c r="F162" s="634" t="s">
        <v>2765</v>
      </c>
      <c r="G162" s="633" t="s">
        <v>598</v>
      </c>
      <c r="H162" s="633" t="s">
        <v>1137</v>
      </c>
      <c r="I162" s="633" t="s">
        <v>1138</v>
      </c>
      <c r="J162" s="633" t="s">
        <v>1139</v>
      </c>
      <c r="K162" s="633" t="s">
        <v>1140</v>
      </c>
      <c r="L162" s="635">
        <v>160.39214455028903</v>
      </c>
      <c r="M162" s="635">
        <v>9</v>
      </c>
      <c r="N162" s="636">
        <v>1443.5293009526013</v>
      </c>
    </row>
    <row r="163" spans="1:14" ht="14.4" customHeight="1" x14ac:dyDescent="0.3">
      <c r="A163" s="631" t="s">
        <v>532</v>
      </c>
      <c r="B163" s="632" t="s">
        <v>533</v>
      </c>
      <c r="C163" s="633" t="s">
        <v>542</v>
      </c>
      <c r="D163" s="634" t="s">
        <v>2763</v>
      </c>
      <c r="E163" s="633" t="s">
        <v>548</v>
      </c>
      <c r="F163" s="634" t="s">
        <v>2765</v>
      </c>
      <c r="G163" s="633" t="s">
        <v>598</v>
      </c>
      <c r="H163" s="633" t="s">
        <v>1141</v>
      </c>
      <c r="I163" s="633" t="s">
        <v>1142</v>
      </c>
      <c r="J163" s="633" t="s">
        <v>1143</v>
      </c>
      <c r="K163" s="633" t="s">
        <v>1144</v>
      </c>
      <c r="L163" s="635">
        <v>116.998</v>
      </c>
      <c r="M163" s="635">
        <v>10</v>
      </c>
      <c r="N163" s="636">
        <v>1169.98</v>
      </c>
    </row>
    <row r="164" spans="1:14" ht="14.4" customHeight="1" x14ac:dyDescent="0.3">
      <c r="A164" s="631" t="s">
        <v>532</v>
      </c>
      <c r="B164" s="632" t="s">
        <v>533</v>
      </c>
      <c r="C164" s="633" t="s">
        <v>542</v>
      </c>
      <c r="D164" s="634" t="s">
        <v>2763</v>
      </c>
      <c r="E164" s="633" t="s">
        <v>548</v>
      </c>
      <c r="F164" s="634" t="s">
        <v>2765</v>
      </c>
      <c r="G164" s="633" t="s">
        <v>598</v>
      </c>
      <c r="H164" s="633" t="s">
        <v>1145</v>
      </c>
      <c r="I164" s="633" t="s">
        <v>1146</v>
      </c>
      <c r="J164" s="633" t="s">
        <v>780</v>
      </c>
      <c r="K164" s="633" t="s">
        <v>1147</v>
      </c>
      <c r="L164" s="635">
        <v>167.12468294872073</v>
      </c>
      <c r="M164" s="635">
        <v>3</v>
      </c>
      <c r="N164" s="636">
        <v>501.37404884616217</v>
      </c>
    </row>
    <row r="165" spans="1:14" ht="14.4" customHeight="1" x14ac:dyDescent="0.3">
      <c r="A165" s="631" t="s">
        <v>532</v>
      </c>
      <c r="B165" s="632" t="s">
        <v>533</v>
      </c>
      <c r="C165" s="633" t="s">
        <v>542</v>
      </c>
      <c r="D165" s="634" t="s">
        <v>2763</v>
      </c>
      <c r="E165" s="633" t="s">
        <v>548</v>
      </c>
      <c r="F165" s="634" t="s">
        <v>2765</v>
      </c>
      <c r="G165" s="633" t="s">
        <v>598</v>
      </c>
      <c r="H165" s="633" t="s">
        <v>1148</v>
      </c>
      <c r="I165" s="633" t="s">
        <v>1149</v>
      </c>
      <c r="J165" s="633" t="s">
        <v>1150</v>
      </c>
      <c r="K165" s="633" t="s">
        <v>1151</v>
      </c>
      <c r="L165" s="635">
        <v>54.841821245722166</v>
      </c>
      <c r="M165" s="635">
        <v>44</v>
      </c>
      <c r="N165" s="636">
        <v>2413.0401348117753</v>
      </c>
    </row>
    <row r="166" spans="1:14" ht="14.4" customHeight="1" x14ac:dyDescent="0.3">
      <c r="A166" s="631" t="s">
        <v>532</v>
      </c>
      <c r="B166" s="632" t="s">
        <v>533</v>
      </c>
      <c r="C166" s="633" t="s">
        <v>542</v>
      </c>
      <c r="D166" s="634" t="s">
        <v>2763</v>
      </c>
      <c r="E166" s="633" t="s">
        <v>548</v>
      </c>
      <c r="F166" s="634" t="s">
        <v>2765</v>
      </c>
      <c r="G166" s="633" t="s">
        <v>598</v>
      </c>
      <c r="H166" s="633" t="s">
        <v>1152</v>
      </c>
      <c r="I166" s="633" t="s">
        <v>1153</v>
      </c>
      <c r="J166" s="633" t="s">
        <v>1154</v>
      </c>
      <c r="K166" s="633" t="s">
        <v>1155</v>
      </c>
      <c r="L166" s="635">
        <v>27.469864519258927</v>
      </c>
      <c r="M166" s="635">
        <v>2</v>
      </c>
      <c r="N166" s="636">
        <v>54.939729038517854</v>
      </c>
    </row>
    <row r="167" spans="1:14" ht="14.4" customHeight="1" x14ac:dyDescent="0.3">
      <c r="A167" s="631" t="s">
        <v>532</v>
      </c>
      <c r="B167" s="632" t="s">
        <v>533</v>
      </c>
      <c r="C167" s="633" t="s">
        <v>542</v>
      </c>
      <c r="D167" s="634" t="s">
        <v>2763</v>
      </c>
      <c r="E167" s="633" t="s">
        <v>548</v>
      </c>
      <c r="F167" s="634" t="s">
        <v>2765</v>
      </c>
      <c r="G167" s="633" t="s">
        <v>598</v>
      </c>
      <c r="H167" s="633" t="s">
        <v>1156</v>
      </c>
      <c r="I167" s="633" t="s">
        <v>1157</v>
      </c>
      <c r="J167" s="633" t="s">
        <v>1158</v>
      </c>
      <c r="K167" s="633" t="s">
        <v>1159</v>
      </c>
      <c r="L167" s="635">
        <v>224.75990699033451</v>
      </c>
      <c r="M167" s="635">
        <v>9</v>
      </c>
      <c r="N167" s="636">
        <v>2022.8391629130106</v>
      </c>
    </row>
    <row r="168" spans="1:14" ht="14.4" customHeight="1" x14ac:dyDescent="0.3">
      <c r="A168" s="631" t="s">
        <v>532</v>
      </c>
      <c r="B168" s="632" t="s">
        <v>533</v>
      </c>
      <c r="C168" s="633" t="s">
        <v>542</v>
      </c>
      <c r="D168" s="634" t="s">
        <v>2763</v>
      </c>
      <c r="E168" s="633" t="s">
        <v>548</v>
      </c>
      <c r="F168" s="634" t="s">
        <v>2765</v>
      </c>
      <c r="G168" s="633" t="s">
        <v>598</v>
      </c>
      <c r="H168" s="633" t="s">
        <v>1160</v>
      </c>
      <c r="I168" s="633" t="s">
        <v>1160</v>
      </c>
      <c r="J168" s="633" t="s">
        <v>1161</v>
      </c>
      <c r="K168" s="633" t="s">
        <v>1162</v>
      </c>
      <c r="L168" s="635">
        <v>331.61744985180661</v>
      </c>
      <c r="M168" s="635">
        <v>16</v>
      </c>
      <c r="N168" s="636">
        <v>5305.8791976289058</v>
      </c>
    </row>
    <row r="169" spans="1:14" ht="14.4" customHeight="1" x14ac:dyDescent="0.3">
      <c r="A169" s="631" t="s">
        <v>532</v>
      </c>
      <c r="B169" s="632" t="s">
        <v>533</v>
      </c>
      <c r="C169" s="633" t="s">
        <v>542</v>
      </c>
      <c r="D169" s="634" t="s">
        <v>2763</v>
      </c>
      <c r="E169" s="633" t="s">
        <v>548</v>
      </c>
      <c r="F169" s="634" t="s">
        <v>2765</v>
      </c>
      <c r="G169" s="633" t="s">
        <v>598</v>
      </c>
      <c r="H169" s="633" t="s">
        <v>1163</v>
      </c>
      <c r="I169" s="633" t="s">
        <v>238</v>
      </c>
      <c r="J169" s="633" t="s">
        <v>1164</v>
      </c>
      <c r="K169" s="633"/>
      <c r="L169" s="635">
        <v>41.039999999999992</v>
      </c>
      <c r="M169" s="635">
        <v>2</v>
      </c>
      <c r="N169" s="636">
        <v>82.079999999999984</v>
      </c>
    </row>
    <row r="170" spans="1:14" ht="14.4" customHeight="1" x14ac:dyDescent="0.3">
      <c r="A170" s="631" t="s">
        <v>532</v>
      </c>
      <c r="B170" s="632" t="s">
        <v>533</v>
      </c>
      <c r="C170" s="633" t="s">
        <v>542</v>
      </c>
      <c r="D170" s="634" t="s">
        <v>2763</v>
      </c>
      <c r="E170" s="633" t="s">
        <v>548</v>
      </c>
      <c r="F170" s="634" t="s">
        <v>2765</v>
      </c>
      <c r="G170" s="633" t="s">
        <v>598</v>
      </c>
      <c r="H170" s="633" t="s">
        <v>1165</v>
      </c>
      <c r="I170" s="633" t="s">
        <v>238</v>
      </c>
      <c r="J170" s="633" t="s">
        <v>1166</v>
      </c>
      <c r="K170" s="633"/>
      <c r="L170" s="635">
        <v>183.09333333333336</v>
      </c>
      <c r="M170" s="635">
        <v>6</v>
      </c>
      <c r="N170" s="636">
        <v>1098.5600000000002</v>
      </c>
    </row>
    <row r="171" spans="1:14" ht="14.4" customHeight="1" x14ac:dyDescent="0.3">
      <c r="A171" s="631" t="s">
        <v>532</v>
      </c>
      <c r="B171" s="632" t="s">
        <v>533</v>
      </c>
      <c r="C171" s="633" t="s">
        <v>542</v>
      </c>
      <c r="D171" s="634" t="s">
        <v>2763</v>
      </c>
      <c r="E171" s="633" t="s">
        <v>548</v>
      </c>
      <c r="F171" s="634" t="s">
        <v>2765</v>
      </c>
      <c r="G171" s="633" t="s">
        <v>598</v>
      </c>
      <c r="H171" s="633" t="s">
        <v>1167</v>
      </c>
      <c r="I171" s="633" t="s">
        <v>238</v>
      </c>
      <c r="J171" s="633" t="s">
        <v>1168</v>
      </c>
      <c r="K171" s="633" t="s">
        <v>1169</v>
      </c>
      <c r="L171" s="635">
        <v>39.131950018915362</v>
      </c>
      <c r="M171" s="635">
        <v>5</v>
      </c>
      <c r="N171" s="636">
        <v>195.65975009457679</v>
      </c>
    </row>
    <row r="172" spans="1:14" ht="14.4" customHeight="1" x14ac:dyDescent="0.3">
      <c r="A172" s="631" t="s">
        <v>532</v>
      </c>
      <c r="B172" s="632" t="s">
        <v>533</v>
      </c>
      <c r="C172" s="633" t="s">
        <v>542</v>
      </c>
      <c r="D172" s="634" t="s">
        <v>2763</v>
      </c>
      <c r="E172" s="633" t="s">
        <v>548</v>
      </c>
      <c r="F172" s="634" t="s">
        <v>2765</v>
      </c>
      <c r="G172" s="633" t="s">
        <v>598</v>
      </c>
      <c r="H172" s="633" t="s">
        <v>1170</v>
      </c>
      <c r="I172" s="633" t="s">
        <v>1171</v>
      </c>
      <c r="J172" s="633" t="s">
        <v>1172</v>
      </c>
      <c r="K172" s="633" t="s">
        <v>1173</v>
      </c>
      <c r="L172" s="635">
        <v>70.136701072465044</v>
      </c>
      <c r="M172" s="635">
        <v>40</v>
      </c>
      <c r="N172" s="636">
        <v>2805.4680428986017</v>
      </c>
    </row>
    <row r="173" spans="1:14" ht="14.4" customHeight="1" x14ac:dyDescent="0.3">
      <c r="A173" s="631" t="s">
        <v>532</v>
      </c>
      <c r="B173" s="632" t="s">
        <v>533</v>
      </c>
      <c r="C173" s="633" t="s">
        <v>542</v>
      </c>
      <c r="D173" s="634" t="s">
        <v>2763</v>
      </c>
      <c r="E173" s="633" t="s">
        <v>548</v>
      </c>
      <c r="F173" s="634" t="s">
        <v>2765</v>
      </c>
      <c r="G173" s="633" t="s">
        <v>598</v>
      </c>
      <c r="H173" s="633" t="s">
        <v>1174</v>
      </c>
      <c r="I173" s="633" t="s">
        <v>1175</v>
      </c>
      <c r="J173" s="633" t="s">
        <v>1176</v>
      </c>
      <c r="K173" s="633" t="s">
        <v>1177</v>
      </c>
      <c r="L173" s="635">
        <v>28.76</v>
      </c>
      <c r="M173" s="635">
        <v>4</v>
      </c>
      <c r="N173" s="636">
        <v>115.04</v>
      </c>
    </row>
    <row r="174" spans="1:14" ht="14.4" customHeight="1" x14ac:dyDescent="0.3">
      <c r="A174" s="631" t="s">
        <v>532</v>
      </c>
      <c r="B174" s="632" t="s">
        <v>533</v>
      </c>
      <c r="C174" s="633" t="s">
        <v>542</v>
      </c>
      <c r="D174" s="634" t="s">
        <v>2763</v>
      </c>
      <c r="E174" s="633" t="s">
        <v>548</v>
      </c>
      <c r="F174" s="634" t="s">
        <v>2765</v>
      </c>
      <c r="G174" s="633" t="s">
        <v>598</v>
      </c>
      <c r="H174" s="633" t="s">
        <v>1178</v>
      </c>
      <c r="I174" s="633" t="s">
        <v>1179</v>
      </c>
      <c r="J174" s="633" t="s">
        <v>1180</v>
      </c>
      <c r="K174" s="633" t="s">
        <v>1181</v>
      </c>
      <c r="L174" s="635">
        <v>95.700083320341875</v>
      </c>
      <c r="M174" s="635">
        <v>9</v>
      </c>
      <c r="N174" s="636">
        <v>861.30074988307683</v>
      </c>
    </row>
    <row r="175" spans="1:14" ht="14.4" customHeight="1" x14ac:dyDescent="0.3">
      <c r="A175" s="631" t="s">
        <v>532</v>
      </c>
      <c r="B175" s="632" t="s">
        <v>533</v>
      </c>
      <c r="C175" s="633" t="s">
        <v>542</v>
      </c>
      <c r="D175" s="634" t="s">
        <v>2763</v>
      </c>
      <c r="E175" s="633" t="s">
        <v>548</v>
      </c>
      <c r="F175" s="634" t="s">
        <v>2765</v>
      </c>
      <c r="G175" s="633" t="s">
        <v>598</v>
      </c>
      <c r="H175" s="633" t="s">
        <v>1182</v>
      </c>
      <c r="I175" s="633" t="s">
        <v>1183</v>
      </c>
      <c r="J175" s="633" t="s">
        <v>1184</v>
      </c>
      <c r="K175" s="633" t="s">
        <v>1020</v>
      </c>
      <c r="L175" s="635">
        <v>175.31000000000006</v>
      </c>
      <c r="M175" s="635">
        <v>2</v>
      </c>
      <c r="N175" s="636">
        <v>350.62000000000012</v>
      </c>
    </row>
    <row r="176" spans="1:14" ht="14.4" customHeight="1" x14ac:dyDescent="0.3">
      <c r="A176" s="631" t="s">
        <v>532</v>
      </c>
      <c r="B176" s="632" t="s">
        <v>533</v>
      </c>
      <c r="C176" s="633" t="s">
        <v>542</v>
      </c>
      <c r="D176" s="634" t="s">
        <v>2763</v>
      </c>
      <c r="E176" s="633" t="s">
        <v>548</v>
      </c>
      <c r="F176" s="634" t="s">
        <v>2765</v>
      </c>
      <c r="G176" s="633" t="s">
        <v>598</v>
      </c>
      <c r="H176" s="633" t="s">
        <v>1185</v>
      </c>
      <c r="I176" s="633" t="s">
        <v>238</v>
      </c>
      <c r="J176" s="633" t="s">
        <v>1186</v>
      </c>
      <c r="K176" s="633" t="s">
        <v>1187</v>
      </c>
      <c r="L176" s="635">
        <v>1440.1225000000038</v>
      </c>
      <c r="M176" s="635">
        <v>1</v>
      </c>
      <c r="N176" s="636">
        <v>1440.1225000000038</v>
      </c>
    </row>
    <row r="177" spans="1:14" ht="14.4" customHeight="1" x14ac:dyDescent="0.3">
      <c r="A177" s="631" t="s">
        <v>532</v>
      </c>
      <c r="B177" s="632" t="s">
        <v>533</v>
      </c>
      <c r="C177" s="633" t="s">
        <v>542</v>
      </c>
      <c r="D177" s="634" t="s">
        <v>2763</v>
      </c>
      <c r="E177" s="633" t="s">
        <v>548</v>
      </c>
      <c r="F177" s="634" t="s">
        <v>2765</v>
      </c>
      <c r="G177" s="633" t="s">
        <v>598</v>
      </c>
      <c r="H177" s="633" t="s">
        <v>1188</v>
      </c>
      <c r="I177" s="633" t="s">
        <v>1189</v>
      </c>
      <c r="J177" s="633" t="s">
        <v>1154</v>
      </c>
      <c r="K177" s="633" t="s">
        <v>1190</v>
      </c>
      <c r="L177" s="635">
        <v>59.35840214962154</v>
      </c>
      <c r="M177" s="635">
        <v>13</v>
      </c>
      <c r="N177" s="636">
        <v>771.65922794508003</v>
      </c>
    </row>
    <row r="178" spans="1:14" ht="14.4" customHeight="1" x14ac:dyDescent="0.3">
      <c r="A178" s="631" t="s">
        <v>532</v>
      </c>
      <c r="B178" s="632" t="s">
        <v>533</v>
      </c>
      <c r="C178" s="633" t="s">
        <v>542</v>
      </c>
      <c r="D178" s="634" t="s">
        <v>2763</v>
      </c>
      <c r="E178" s="633" t="s">
        <v>548</v>
      </c>
      <c r="F178" s="634" t="s">
        <v>2765</v>
      </c>
      <c r="G178" s="633" t="s">
        <v>598</v>
      </c>
      <c r="H178" s="633" t="s">
        <v>1191</v>
      </c>
      <c r="I178" s="633" t="s">
        <v>1192</v>
      </c>
      <c r="J178" s="633" t="s">
        <v>1193</v>
      </c>
      <c r="K178" s="633" t="s">
        <v>1194</v>
      </c>
      <c r="L178" s="635">
        <v>64.555999999999969</v>
      </c>
      <c r="M178" s="635">
        <v>5</v>
      </c>
      <c r="N178" s="636">
        <v>322.77999999999986</v>
      </c>
    </row>
    <row r="179" spans="1:14" ht="14.4" customHeight="1" x14ac:dyDescent="0.3">
      <c r="A179" s="631" t="s">
        <v>532</v>
      </c>
      <c r="B179" s="632" t="s">
        <v>533</v>
      </c>
      <c r="C179" s="633" t="s">
        <v>542</v>
      </c>
      <c r="D179" s="634" t="s">
        <v>2763</v>
      </c>
      <c r="E179" s="633" t="s">
        <v>548</v>
      </c>
      <c r="F179" s="634" t="s">
        <v>2765</v>
      </c>
      <c r="G179" s="633" t="s">
        <v>598</v>
      </c>
      <c r="H179" s="633" t="s">
        <v>1195</v>
      </c>
      <c r="I179" s="633" t="s">
        <v>1196</v>
      </c>
      <c r="J179" s="633" t="s">
        <v>1197</v>
      </c>
      <c r="K179" s="633" t="s">
        <v>1198</v>
      </c>
      <c r="L179" s="635">
        <v>366.25439187913497</v>
      </c>
      <c r="M179" s="635">
        <v>4</v>
      </c>
      <c r="N179" s="636">
        <v>1465.0175675165399</v>
      </c>
    </row>
    <row r="180" spans="1:14" ht="14.4" customHeight="1" x14ac:dyDescent="0.3">
      <c r="A180" s="631" t="s">
        <v>532</v>
      </c>
      <c r="B180" s="632" t="s">
        <v>533</v>
      </c>
      <c r="C180" s="633" t="s">
        <v>542</v>
      </c>
      <c r="D180" s="634" t="s">
        <v>2763</v>
      </c>
      <c r="E180" s="633" t="s">
        <v>548</v>
      </c>
      <c r="F180" s="634" t="s">
        <v>2765</v>
      </c>
      <c r="G180" s="633" t="s">
        <v>598</v>
      </c>
      <c r="H180" s="633" t="s">
        <v>1199</v>
      </c>
      <c r="I180" s="633" t="s">
        <v>1200</v>
      </c>
      <c r="J180" s="633" t="s">
        <v>1201</v>
      </c>
      <c r="K180" s="633" t="s">
        <v>1202</v>
      </c>
      <c r="L180" s="635">
        <v>99.660000000000025</v>
      </c>
      <c r="M180" s="635">
        <v>3</v>
      </c>
      <c r="N180" s="636">
        <v>298.98000000000008</v>
      </c>
    </row>
    <row r="181" spans="1:14" ht="14.4" customHeight="1" x14ac:dyDescent="0.3">
      <c r="A181" s="631" t="s">
        <v>532</v>
      </c>
      <c r="B181" s="632" t="s">
        <v>533</v>
      </c>
      <c r="C181" s="633" t="s">
        <v>542</v>
      </c>
      <c r="D181" s="634" t="s">
        <v>2763</v>
      </c>
      <c r="E181" s="633" t="s">
        <v>548</v>
      </c>
      <c r="F181" s="634" t="s">
        <v>2765</v>
      </c>
      <c r="G181" s="633" t="s">
        <v>598</v>
      </c>
      <c r="H181" s="633" t="s">
        <v>1203</v>
      </c>
      <c r="I181" s="633" t="s">
        <v>1204</v>
      </c>
      <c r="J181" s="633" t="s">
        <v>1180</v>
      </c>
      <c r="K181" s="633" t="s">
        <v>1205</v>
      </c>
      <c r="L181" s="635">
        <v>266.42007007658498</v>
      </c>
      <c r="M181" s="635">
        <v>3</v>
      </c>
      <c r="N181" s="636">
        <v>799.26021022975488</v>
      </c>
    </row>
    <row r="182" spans="1:14" ht="14.4" customHeight="1" x14ac:dyDescent="0.3">
      <c r="A182" s="631" t="s">
        <v>532</v>
      </c>
      <c r="B182" s="632" t="s">
        <v>533</v>
      </c>
      <c r="C182" s="633" t="s">
        <v>542</v>
      </c>
      <c r="D182" s="634" t="s">
        <v>2763</v>
      </c>
      <c r="E182" s="633" t="s">
        <v>548</v>
      </c>
      <c r="F182" s="634" t="s">
        <v>2765</v>
      </c>
      <c r="G182" s="633" t="s">
        <v>598</v>
      </c>
      <c r="H182" s="633" t="s">
        <v>1206</v>
      </c>
      <c r="I182" s="633" t="s">
        <v>1207</v>
      </c>
      <c r="J182" s="633" t="s">
        <v>1208</v>
      </c>
      <c r="K182" s="633" t="s">
        <v>1209</v>
      </c>
      <c r="L182" s="635">
        <v>114.86714285714288</v>
      </c>
      <c r="M182" s="635">
        <v>14</v>
      </c>
      <c r="N182" s="636">
        <v>1608.1400000000003</v>
      </c>
    </row>
    <row r="183" spans="1:14" ht="14.4" customHeight="1" x14ac:dyDescent="0.3">
      <c r="A183" s="631" t="s">
        <v>532</v>
      </c>
      <c r="B183" s="632" t="s">
        <v>533</v>
      </c>
      <c r="C183" s="633" t="s">
        <v>542</v>
      </c>
      <c r="D183" s="634" t="s">
        <v>2763</v>
      </c>
      <c r="E183" s="633" t="s">
        <v>548</v>
      </c>
      <c r="F183" s="634" t="s">
        <v>2765</v>
      </c>
      <c r="G183" s="633" t="s">
        <v>598</v>
      </c>
      <c r="H183" s="633" t="s">
        <v>1210</v>
      </c>
      <c r="I183" s="633" t="s">
        <v>1211</v>
      </c>
      <c r="J183" s="633" t="s">
        <v>1212</v>
      </c>
      <c r="K183" s="633" t="s">
        <v>1213</v>
      </c>
      <c r="L183" s="635">
        <v>24.770590615940041</v>
      </c>
      <c r="M183" s="635">
        <v>17</v>
      </c>
      <c r="N183" s="636">
        <v>421.10004047098067</v>
      </c>
    </row>
    <row r="184" spans="1:14" ht="14.4" customHeight="1" x14ac:dyDescent="0.3">
      <c r="A184" s="631" t="s">
        <v>532</v>
      </c>
      <c r="B184" s="632" t="s">
        <v>533</v>
      </c>
      <c r="C184" s="633" t="s">
        <v>542</v>
      </c>
      <c r="D184" s="634" t="s">
        <v>2763</v>
      </c>
      <c r="E184" s="633" t="s">
        <v>548</v>
      </c>
      <c r="F184" s="634" t="s">
        <v>2765</v>
      </c>
      <c r="G184" s="633" t="s">
        <v>598</v>
      </c>
      <c r="H184" s="633" t="s">
        <v>1214</v>
      </c>
      <c r="I184" s="633" t="s">
        <v>1215</v>
      </c>
      <c r="J184" s="633" t="s">
        <v>1216</v>
      </c>
      <c r="K184" s="633" t="s">
        <v>1217</v>
      </c>
      <c r="L184" s="635">
        <v>34.849896923652622</v>
      </c>
      <c r="M184" s="635">
        <v>3</v>
      </c>
      <c r="N184" s="636">
        <v>104.54969077095787</v>
      </c>
    </row>
    <row r="185" spans="1:14" ht="14.4" customHeight="1" x14ac:dyDescent="0.3">
      <c r="A185" s="631" t="s">
        <v>532</v>
      </c>
      <c r="B185" s="632" t="s">
        <v>533</v>
      </c>
      <c r="C185" s="633" t="s">
        <v>542</v>
      </c>
      <c r="D185" s="634" t="s">
        <v>2763</v>
      </c>
      <c r="E185" s="633" t="s">
        <v>548</v>
      </c>
      <c r="F185" s="634" t="s">
        <v>2765</v>
      </c>
      <c r="G185" s="633" t="s">
        <v>598</v>
      </c>
      <c r="H185" s="633" t="s">
        <v>1218</v>
      </c>
      <c r="I185" s="633" t="s">
        <v>1219</v>
      </c>
      <c r="J185" s="633" t="s">
        <v>1220</v>
      </c>
      <c r="K185" s="633" t="s">
        <v>1221</v>
      </c>
      <c r="L185" s="635">
        <v>121.27992117528278</v>
      </c>
      <c r="M185" s="635">
        <v>9</v>
      </c>
      <c r="N185" s="636">
        <v>1091.519290577545</v>
      </c>
    </row>
    <row r="186" spans="1:14" ht="14.4" customHeight="1" x14ac:dyDescent="0.3">
      <c r="A186" s="631" t="s">
        <v>532</v>
      </c>
      <c r="B186" s="632" t="s">
        <v>533</v>
      </c>
      <c r="C186" s="633" t="s">
        <v>542</v>
      </c>
      <c r="D186" s="634" t="s">
        <v>2763</v>
      </c>
      <c r="E186" s="633" t="s">
        <v>548</v>
      </c>
      <c r="F186" s="634" t="s">
        <v>2765</v>
      </c>
      <c r="G186" s="633" t="s">
        <v>598</v>
      </c>
      <c r="H186" s="633" t="s">
        <v>1222</v>
      </c>
      <c r="I186" s="633" t="s">
        <v>238</v>
      </c>
      <c r="J186" s="633" t="s">
        <v>1223</v>
      </c>
      <c r="K186" s="633" t="s">
        <v>1224</v>
      </c>
      <c r="L186" s="635">
        <v>43.48</v>
      </c>
      <c r="M186" s="635">
        <v>2</v>
      </c>
      <c r="N186" s="636">
        <v>86.96</v>
      </c>
    </row>
    <row r="187" spans="1:14" ht="14.4" customHeight="1" x14ac:dyDescent="0.3">
      <c r="A187" s="631" t="s">
        <v>532</v>
      </c>
      <c r="B187" s="632" t="s">
        <v>533</v>
      </c>
      <c r="C187" s="633" t="s">
        <v>542</v>
      </c>
      <c r="D187" s="634" t="s">
        <v>2763</v>
      </c>
      <c r="E187" s="633" t="s">
        <v>548</v>
      </c>
      <c r="F187" s="634" t="s">
        <v>2765</v>
      </c>
      <c r="G187" s="633" t="s">
        <v>598</v>
      </c>
      <c r="H187" s="633" t="s">
        <v>1225</v>
      </c>
      <c r="I187" s="633" t="s">
        <v>1226</v>
      </c>
      <c r="J187" s="633" t="s">
        <v>1227</v>
      </c>
      <c r="K187" s="633" t="s">
        <v>1228</v>
      </c>
      <c r="L187" s="635">
        <v>122.11409477794629</v>
      </c>
      <c r="M187" s="635">
        <v>20</v>
      </c>
      <c r="N187" s="636">
        <v>2442.281895558926</v>
      </c>
    </row>
    <row r="188" spans="1:14" ht="14.4" customHeight="1" x14ac:dyDescent="0.3">
      <c r="A188" s="631" t="s">
        <v>532</v>
      </c>
      <c r="B188" s="632" t="s">
        <v>533</v>
      </c>
      <c r="C188" s="633" t="s">
        <v>542</v>
      </c>
      <c r="D188" s="634" t="s">
        <v>2763</v>
      </c>
      <c r="E188" s="633" t="s">
        <v>548</v>
      </c>
      <c r="F188" s="634" t="s">
        <v>2765</v>
      </c>
      <c r="G188" s="633" t="s">
        <v>598</v>
      </c>
      <c r="H188" s="633" t="s">
        <v>1229</v>
      </c>
      <c r="I188" s="633" t="s">
        <v>1230</v>
      </c>
      <c r="J188" s="633" t="s">
        <v>1231</v>
      </c>
      <c r="K188" s="633" t="s">
        <v>1232</v>
      </c>
      <c r="L188" s="635">
        <v>42.419999999999987</v>
      </c>
      <c r="M188" s="635">
        <v>1</v>
      </c>
      <c r="N188" s="636">
        <v>42.419999999999987</v>
      </c>
    </row>
    <row r="189" spans="1:14" ht="14.4" customHeight="1" x14ac:dyDescent="0.3">
      <c r="A189" s="631" t="s">
        <v>532</v>
      </c>
      <c r="B189" s="632" t="s">
        <v>533</v>
      </c>
      <c r="C189" s="633" t="s">
        <v>542</v>
      </c>
      <c r="D189" s="634" t="s">
        <v>2763</v>
      </c>
      <c r="E189" s="633" t="s">
        <v>548</v>
      </c>
      <c r="F189" s="634" t="s">
        <v>2765</v>
      </c>
      <c r="G189" s="633" t="s">
        <v>598</v>
      </c>
      <c r="H189" s="633" t="s">
        <v>1233</v>
      </c>
      <c r="I189" s="633" t="s">
        <v>1234</v>
      </c>
      <c r="J189" s="633" t="s">
        <v>1235</v>
      </c>
      <c r="K189" s="633" t="s">
        <v>1236</v>
      </c>
      <c r="L189" s="635">
        <v>71.579966844203483</v>
      </c>
      <c r="M189" s="635">
        <v>14</v>
      </c>
      <c r="N189" s="636">
        <v>1002.1195358188488</v>
      </c>
    </row>
    <row r="190" spans="1:14" ht="14.4" customHeight="1" x14ac:dyDescent="0.3">
      <c r="A190" s="631" t="s">
        <v>532</v>
      </c>
      <c r="B190" s="632" t="s">
        <v>533</v>
      </c>
      <c r="C190" s="633" t="s">
        <v>542</v>
      </c>
      <c r="D190" s="634" t="s">
        <v>2763</v>
      </c>
      <c r="E190" s="633" t="s">
        <v>548</v>
      </c>
      <c r="F190" s="634" t="s">
        <v>2765</v>
      </c>
      <c r="G190" s="633" t="s">
        <v>598</v>
      </c>
      <c r="H190" s="633" t="s">
        <v>1237</v>
      </c>
      <c r="I190" s="633" t="s">
        <v>1238</v>
      </c>
      <c r="J190" s="633" t="s">
        <v>1239</v>
      </c>
      <c r="K190" s="633" t="s">
        <v>1240</v>
      </c>
      <c r="L190" s="635">
        <v>73.016525087739012</v>
      </c>
      <c r="M190" s="635">
        <v>23</v>
      </c>
      <c r="N190" s="636">
        <v>1679.3800770179973</v>
      </c>
    </row>
    <row r="191" spans="1:14" ht="14.4" customHeight="1" x14ac:dyDescent="0.3">
      <c r="A191" s="631" t="s">
        <v>532</v>
      </c>
      <c r="B191" s="632" t="s">
        <v>533</v>
      </c>
      <c r="C191" s="633" t="s">
        <v>542</v>
      </c>
      <c r="D191" s="634" t="s">
        <v>2763</v>
      </c>
      <c r="E191" s="633" t="s">
        <v>548</v>
      </c>
      <c r="F191" s="634" t="s">
        <v>2765</v>
      </c>
      <c r="G191" s="633" t="s">
        <v>598</v>
      </c>
      <c r="H191" s="633" t="s">
        <v>1241</v>
      </c>
      <c r="I191" s="633" t="s">
        <v>1242</v>
      </c>
      <c r="J191" s="633" t="s">
        <v>1243</v>
      </c>
      <c r="K191" s="633" t="s">
        <v>1244</v>
      </c>
      <c r="L191" s="635">
        <v>115.09</v>
      </c>
      <c r="M191" s="635">
        <v>1</v>
      </c>
      <c r="N191" s="636">
        <v>115.09</v>
      </c>
    </row>
    <row r="192" spans="1:14" ht="14.4" customHeight="1" x14ac:dyDescent="0.3">
      <c r="A192" s="631" t="s">
        <v>532</v>
      </c>
      <c r="B192" s="632" t="s">
        <v>533</v>
      </c>
      <c r="C192" s="633" t="s">
        <v>542</v>
      </c>
      <c r="D192" s="634" t="s">
        <v>2763</v>
      </c>
      <c r="E192" s="633" t="s">
        <v>548</v>
      </c>
      <c r="F192" s="634" t="s">
        <v>2765</v>
      </c>
      <c r="G192" s="633" t="s">
        <v>598</v>
      </c>
      <c r="H192" s="633" t="s">
        <v>1245</v>
      </c>
      <c r="I192" s="633" t="s">
        <v>1246</v>
      </c>
      <c r="J192" s="633" t="s">
        <v>1247</v>
      </c>
      <c r="K192" s="633" t="s">
        <v>1248</v>
      </c>
      <c r="L192" s="635">
        <v>72.189999999999984</v>
      </c>
      <c r="M192" s="635">
        <v>1</v>
      </c>
      <c r="N192" s="636">
        <v>72.189999999999984</v>
      </c>
    </row>
    <row r="193" spans="1:14" ht="14.4" customHeight="1" x14ac:dyDescent="0.3">
      <c r="A193" s="631" t="s">
        <v>532</v>
      </c>
      <c r="B193" s="632" t="s">
        <v>533</v>
      </c>
      <c r="C193" s="633" t="s">
        <v>542</v>
      </c>
      <c r="D193" s="634" t="s">
        <v>2763</v>
      </c>
      <c r="E193" s="633" t="s">
        <v>548</v>
      </c>
      <c r="F193" s="634" t="s">
        <v>2765</v>
      </c>
      <c r="G193" s="633" t="s">
        <v>598</v>
      </c>
      <c r="H193" s="633" t="s">
        <v>1249</v>
      </c>
      <c r="I193" s="633" t="s">
        <v>1250</v>
      </c>
      <c r="J193" s="633" t="s">
        <v>899</v>
      </c>
      <c r="K193" s="633" t="s">
        <v>1251</v>
      </c>
      <c r="L193" s="635">
        <v>61.38</v>
      </c>
      <c r="M193" s="635">
        <v>4</v>
      </c>
      <c r="N193" s="636">
        <v>245.52</v>
      </c>
    </row>
    <row r="194" spans="1:14" ht="14.4" customHeight="1" x14ac:dyDescent="0.3">
      <c r="A194" s="631" t="s">
        <v>532</v>
      </c>
      <c r="B194" s="632" t="s">
        <v>533</v>
      </c>
      <c r="C194" s="633" t="s">
        <v>542</v>
      </c>
      <c r="D194" s="634" t="s">
        <v>2763</v>
      </c>
      <c r="E194" s="633" t="s">
        <v>548</v>
      </c>
      <c r="F194" s="634" t="s">
        <v>2765</v>
      </c>
      <c r="G194" s="633" t="s">
        <v>598</v>
      </c>
      <c r="H194" s="633" t="s">
        <v>1252</v>
      </c>
      <c r="I194" s="633" t="s">
        <v>1253</v>
      </c>
      <c r="J194" s="633" t="s">
        <v>1254</v>
      </c>
      <c r="K194" s="633" t="s">
        <v>889</v>
      </c>
      <c r="L194" s="635">
        <v>26.805999999999994</v>
      </c>
      <c r="M194" s="635">
        <v>5</v>
      </c>
      <c r="N194" s="636">
        <v>134.02999999999997</v>
      </c>
    </row>
    <row r="195" spans="1:14" ht="14.4" customHeight="1" x14ac:dyDescent="0.3">
      <c r="A195" s="631" t="s">
        <v>532</v>
      </c>
      <c r="B195" s="632" t="s">
        <v>533</v>
      </c>
      <c r="C195" s="633" t="s">
        <v>542</v>
      </c>
      <c r="D195" s="634" t="s">
        <v>2763</v>
      </c>
      <c r="E195" s="633" t="s">
        <v>548</v>
      </c>
      <c r="F195" s="634" t="s">
        <v>2765</v>
      </c>
      <c r="G195" s="633" t="s">
        <v>598</v>
      </c>
      <c r="H195" s="633" t="s">
        <v>1255</v>
      </c>
      <c r="I195" s="633" t="s">
        <v>1256</v>
      </c>
      <c r="J195" s="633" t="s">
        <v>1257</v>
      </c>
      <c r="K195" s="633" t="s">
        <v>1258</v>
      </c>
      <c r="L195" s="635">
        <v>150.82991077758695</v>
      </c>
      <c r="M195" s="635">
        <v>5</v>
      </c>
      <c r="N195" s="636">
        <v>754.14955388793476</v>
      </c>
    </row>
    <row r="196" spans="1:14" ht="14.4" customHeight="1" x14ac:dyDescent="0.3">
      <c r="A196" s="631" t="s">
        <v>532</v>
      </c>
      <c r="B196" s="632" t="s">
        <v>533</v>
      </c>
      <c r="C196" s="633" t="s">
        <v>542</v>
      </c>
      <c r="D196" s="634" t="s">
        <v>2763</v>
      </c>
      <c r="E196" s="633" t="s">
        <v>548</v>
      </c>
      <c r="F196" s="634" t="s">
        <v>2765</v>
      </c>
      <c r="G196" s="633" t="s">
        <v>598</v>
      </c>
      <c r="H196" s="633" t="s">
        <v>1259</v>
      </c>
      <c r="I196" s="633" t="s">
        <v>1260</v>
      </c>
      <c r="J196" s="633" t="s">
        <v>1257</v>
      </c>
      <c r="K196" s="633" t="s">
        <v>1261</v>
      </c>
      <c r="L196" s="635">
        <v>36.275454531868732</v>
      </c>
      <c r="M196" s="635">
        <v>11</v>
      </c>
      <c r="N196" s="636">
        <v>399.02999985055607</v>
      </c>
    </row>
    <row r="197" spans="1:14" ht="14.4" customHeight="1" x14ac:dyDescent="0.3">
      <c r="A197" s="631" t="s">
        <v>532</v>
      </c>
      <c r="B197" s="632" t="s">
        <v>533</v>
      </c>
      <c r="C197" s="633" t="s">
        <v>542</v>
      </c>
      <c r="D197" s="634" t="s">
        <v>2763</v>
      </c>
      <c r="E197" s="633" t="s">
        <v>548</v>
      </c>
      <c r="F197" s="634" t="s">
        <v>2765</v>
      </c>
      <c r="G197" s="633" t="s">
        <v>598</v>
      </c>
      <c r="H197" s="633" t="s">
        <v>1262</v>
      </c>
      <c r="I197" s="633" t="s">
        <v>1263</v>
      </c>
      <c r="J197" s="633" t="s">
        <v>1264</v>
      </c>
      <c r="K197" s="633" t="s">
        <v>1265</v>
      </c>
      <c r="L197" s="635">
        <v>64.606000000000023</v>
      </c>
      <c r="M197" s="635">
        <v>5</v>
      </c>
      <c r="N197" s="636">
        <v>323.03000000000009</v>
      </c>
    </row>
    <row r="198" spans="1:14" ht="14.4" customHeight="1" x14ac:dyDescent="0.3">
      <c r="A198" s="631" t="s">
        <v>532</v>
      </c>
      <c r="B198" s="632" t="s">
        <v>533</v>
      </c>
      <c r="C198" s="633" t="s">
        <v>542</v>
      </c>
      <c r="D198" s="634" t="s">
        <v>2763</v>
      </c>
      <c r="E198" s="633" t="s">
        <v>548</v>
      </c>
      <c r="F198" s="634" t="s">
        <v>2765</v>
      </c>
      <c r="G198" s="633" t="s">
        <v>598</v>
      </c>
      <c r="H198" s="633" t="s">
        <v>1266</v>
      </c>
      <c r="I198" s="633" t="s">
        <v>1267</v>
      </c>
      <c r="J198" s="633" t="s">
        <v>1268</v>
      </c>
      <c r="K198" s="633" t="s">
        <v>1269</v>
      </c>
      <c r="L198" s="635">
        <v>105.85993204791824</v>
      </c>
      <c r="M198" s="635">
        <v>1</v>
      </c>
      <c r="N198" s="636">
        <v>105.85993204791824</v>
      </c>
    </row>
    <row r="199" spans="1:14" ht="14.4" customHeight="1" x14ac:dyDescent="0.3">
      <c r="A199" s="631" t="s">
        <v>532</v>
      </c>
      <c r="B199" s="632" t="s">
        <v>533</v>
      </c>
      <c r="C199" s="633" t="s">
        <v>542</v>
      </c>
      <c r="D199" s="634" t="s">
        <v>2763</v>
      </c>
      <c r="E199" s="633" t="s">
        <v>548</v>
      </c>
      <c r="F199" s="634" t="s">
        <v>2765</v>
      </c>
      <c r="G199" s="633" t="s">
        <v>598</v>
      </c>
      <c r="H199" s="633" t="s">
        <v>1270</v>
      </c>
      <c r="I199" s="633" t="s">
        <v>1271</v>
      </c>
      <c r="J199" s="633" t="s">
        <v>1272</v>
      </c>
      <c r="K199" s="633" t="s">
        <v>1273</v>
      </c>
      <c r="L199" s="635">
        <v>28.16289960652837</v>
      </c>
      <c r="M199" s="635">
        <v>41</v>
      </c>
      <c r="N199" s="636">
        <v>1154.6788838676632</v>
      </c>
    </row>
    <row r="200" spans="1:14" ht="14.4" customHeight="1" x14ac:dyDescent="0.3">
      <c r="A200" s="631" t="s">
        <v>532</v>
      </c>
      <c r="B200" s="632" t="s">
        <v>533</v>
      </c>
      <c r="C200" s="633" t="s">
        <v>542</v>
      </c>
      <c r="D200" s="634" t="s">
        <v>2763</v>
      </c>
      <c r="E200" s="633" t="s">
        <v>548</v>
      </c>
      <c r="F200" s="634" t="s">
        <v>2765</v>
      </c>
      <c r="G200" s="633" t="s">
        <v>598</v>
      </c>
      <c r="H200" s="633" t="s">
        <v>1274</v>
      </c>
      <c r="I200" s="633" t="s">
        <v>1275</v>
      </c>
      <c r="J200" s="633" t="s">
        <v>1276</v>
      </c>
      <c r="K200" s="633" t="s">
        <v>1221</v>
      </c>
      <c r="L200" s="635">
        <v>119.80768983915418</v>
      </c>
      <c r="M200" s="635">
        <v>20</v>
      </c>
      <c r="N200" s="636">
        <v>2396.1537967830836</v>
      </c>
    </row>
    <row r="201" spans="1:14" ht="14.4" customHeight="1" x14ac:dyDescent="0.3">
      <c r="A201" s="631" t="s">
        <v>532</v>
      </c>
      <c r="B201" s="632" t="s">
        <v>533</v>
      </c>
      <c r="C201" s="633" t="s">
        <v>542</v>
      </c>
      <c r="D201" s="634" t="s">
        <v>2763</v>
      </c>
      <c r="E201" s="633" t="s">
        <v>548</v>
      </c>
      <c r="F201" s="634" t="s">
        <v>2765</v>
      </c>
      <c r="G201" s="633" t="s">
        <v>598</v>
      </c>
      <c r="H201" s="633" t="s">
        <v>1277</v>
      </c>
      <c r="I201" s="633" t="s">
        <v>1278</v>
      </c>
      <c r="J201" s="633" t="s">
        <v>1279</v>
      </c>
      <c r="K201" s="633"/>
      <c r="L201" s="635">
        <v>527.84999580131569</v>
      </c>
      <c r="M201" s="635">
        <v>5</v>
      </c>
      <c r="N201" s="636">
        <v>2639.2499790065785</v>
      </c>
    </row>
    <row r="202" spans="1:14" ht="14.4" customHeight="1" x14ac:dyDescent="0.3">
      <c r="A202" s="631" t="s">
        <v>532</v>
      </c>
      <c r="B202" s="632" t="s">
        <v>533</v>
      </c>
      <c r="C202" s="633" t="s">
        <v>542</v>
      </c>
      <c r="D202" s="634" t="s">
        <v>2763</v>
      </c>
      <c r="E202" s="633" t="s">
        <v>548</v>
      </c>
      <c r="F202" s="634" t="s">
        <v>2765</v>
      </c>
      <c r="G202" s="633" t="s">
        <v>598</v>
      </c>
      <c r="H202" s="633" t="s">
        <v>1280</v>
      </c>
      <c r="I202" s="633" t="s">
        <v>238</v>
      </c>
      <c r="J202" s="633" t="s">
        <v>1281</v>
      </c>
      <c r="K202" s="633"/>
      <c r="L202" s="635">
        <v>191.13043251646636</v>
      </c>
      <c r="M202" s="635">
        <v>25</v>
      </c>
      <c r="N202" s="636">
        <v>4778.2608129116588</v>
      </c>
    </row>
    <row r="203" spans="1:14" ht="14.4" customHeight="1" x14ac:dyDescent="0.3">
      <c r="A203" s="631" t="s">
        <v>532</v>
      </c>
      <c r="B203" s="632" t="s">
        <v>533</v>
      </c>
      <c r="C203" s="633" t="s">
        <v>542</v>
      </c>
      <c r="D203" s="634" t="s">
        <v>2763</v>
      </c>
      <c r="E203" s="633" t="s">
        <v>548</v>
      </c>
      <c r="F203" s="634" t="s">
        <v>2765</v>
      </c>
      <c r="G203" s="633" t="s">
        <v>598</v>
      </c>
      <c r="H203" s="633" t="s">
        <v>1282</v>
      </c>
      <c r="I203" s="633" t="s">
        <v>1283</v>
      </c>
      <c r="J203" s="633" t="s">
        <v>646</v>
      </c>
      <c r="K203" s="633" t="s">
        <v>1284</v>
      </c>
      <c r="L203" s="635">
        <v>40.909897695220543</v>
      </c>
      <c r="M203" s="635">
        <v>1</v>
      </c>
      <c r="N203" s="636">
        <v>40.909897695220543</v>
      </c>
    </row>
    <row r="204" spans="1:14" ht="14.4" customHeight="1" x14ac:dyDescent="0.3">
      <c r="A204" s="631" t="s">
        <v>532</v>
      </c>
      <c r="B204" s="632" t="s">
        <v>533</v>
      </c>
      <c r="C204" s="633" t="s">
        <v>542</v>
      </c>
      <c r="D204" s="634" t="s">
        <v>2763</v>
      </c>
      <c r="E204" s="633" t="s">
        <v>548</v>
      </c>
      <c r="F204" s="634" t="s">
        <v>2765</v>
      </c>
      <c r="G204" s="633" t="s">
        <v>598</v>
      </c>
      <c r="H204" s="633" t="s">
        <v>1285</v>
      </c>
      <c r="I204" s="633" t="s">
        <v>1286</v>
      </c>
      <c r="J204" s="633" t="s">
        <v>1287</v>
      </c>
      <c r="K204" s="633" t="s">
        <v>628</v>
      </c>
      <c r="L204" s="635">
        <v>56.025000000000006</v>
      </c>
      <c r="M204" s="635">
        <v>4</v>
      </c>
      <c r="N204" s="636">
        <v>224.10000000000002</v>
      </c>
    </row>
    <row r="205" spans="1:14" ht="14.4" customHeight="1" x14ac:dyDescent="0.3">
      <c r="A205" s="631" t="s">
        <v>532</v>
      </c>
      <c r="B205" s="632" t="s">
        <v>533</v>
      </c>
      <c r="C205" s="633" t="s">
        <v>542</v>
      </c>
      <c r="D205" s="634" t="s">
        <v>2763</v>
      </c>
      <c r="E205" s="633" t="s">
        <v>548</v>
      </c>
      <c r="F205" s="634" t="s">
        <v>2765</v>
      </c>
      <c r="G205" s="633" t="s">
        <v>598</v>
      </c>
      <c r="H205" s="633" t="s">
        <v>1288</v>
      </c>
      <c r="I205" s="633" t="s">
        <v>1289</v>
      </c>
      <c r="J205" s="633" t="s">
        <v>1290</v>
      </c>
      <c r="K205" s="633" t="s">
        <v>624</v>
      </c>
      <c r="L205" s="635">
        <v>121.72973980742185</v>
      </c>
      <c r="M205" s="635">
        <v>1</v>
      </c>
      <c r="N205" s="636">
        <v>121.72973980742185</v>
      </c>
    </row>
    <row r="206" spans="1:14" ht="14.4" customHeight="1" x14ac:dyDescent="0.3">
      <c r="A206" s="631" t="s">
        <v>532</v>
      </c>
      <c r="B206" s="632" t="s">
        <v>533</v>
      </c>
      <c r="C206" s="633" t="s">
        <v>542</v>
      </c>
      <c r="D206" s="634" t="s">
        <v>2763</v>
      </c>
      <c r="E206" s="633" t="s">
        <v>548</v>
      </c>
      <c r="F206" s="634" t="s">
        <v>2765</v>
      </c>
      <c r="G206" s="633" t="s">
        <v>598</v>
      </c>
      <c r="H206" s="633" t="s">
        <v>1291</v>
      </c>
      <c r="I206" s="633" t="s">
        <v>1292</v>
      </c>
      <c r="J206" s="633" t="s">
        <v>1293</v>
      </c>
      <c r="K206" s="633" t="s">
        <v>1294</v>
      </c>
      <c r="L206" s="635">
        <v>59.539528278328227</v>
      </c>
      <c r="M206" s="635">
        <v>2</v>
      </c>
      <c r="N206" s="636">
        <v>119.07905655665645</v>
      </c>
    </row>
    <row r="207" spans="1:14" ht="14.4" customHeight="1" x14ac:dyDescent="0.3">
      <c r="A207" s="631" t="s">
        <v>532</v>
      </c>
      <c r="B207" s="632" t="s">
        <v>533</v>
      </c>
      <c r="C207" s="633" t="s">
        <v>542</v>
      </c>
      <c r="D207" s="634" t="s">
        <v>2763</v>
      </c>
      <c r="E207" s="633" t="s">
        <v>548</v>
      </c>
      <c r="F207" s="634" t="s">
        <v>2765</v>
      </c>
      <c r="G207" s="633" t="s">
        <v>598</v>
      </c>
      <c r="H207" s="633" t="s">
        <v>1295</v>
      </c>
      <c r="I207" s="633" t="s">
        <v>1296</v>
      </c>
      <c r="J207" s="633" t="s">
        <v>696</v>
      </c>
      <c r="K207" s="633" t="s">
        <v>1297</v>
      </c>
      <c r="L207" s="635">
        <v>34.450417038660206</v>
      </c>
      <c r="M207" s="635">
        <v>1</v>
      </c>
      <c r="N207" s="636">
        <v>34.450417038660206</v>
      </c>
    </row>
    <row r="208" spans="1:14" ht="14.4" customHeight="1" x14ac:dyDescent="0.3">
      <c r="A208" s="631" t="s">
        <v>532</v>
      </c>
      <c r="B208" s="632" t="s">
        <v>533</v>
      </c>
      <c r="C208" s="633" t="s">
        <v>542</v>
      </c>
      <c r="D208" s="634" t="s">
        <v>2763</v>
      </c>
      <c r="E208" s="633" t="s">
        <v>548</v>
      </c>
      <c r="F208" s="634" t="s">
        <v>2765</v>
      </c>
      <c r="G208" s="633" t="s">
        <v>598</v>
      </c>
      <c r="H208" s="633" t="s">
        <v>1298</v>
      </c>
      <c r="I208" s="633" t="s">
        <v>1299</v>
      </c>
      <c r="J208" s="633" t="s">
        <v>1300</v>
      </c>
      <c r="K208" s="633" t="s">
        <v>1301</v>
      </c>
      <c r="L208" s="635">
        <v>57.720000000000006</v>
      </c>
      <c r="M208" s="635">
        <v>1</v>
      </c>
      <c r="N208" s="636">
        <v>57.720000000000006</v>
      </c>
    </row>
    <row r="209" spans="1:14" ht="14.4" customHeight="1" x14ac:dyDescent="0.3">
      <c r="A209" s="631" t="s">
        <v>532</v>
      </c>
      <c r="B209" s="632" t="s">
        <v>533</v>
      </c>
      <c r="C209" s="633" t="s">
        <v>542</v>
      </c>
      <c r="D209" s="634" t="s">
        <v>2763</v>
      </c>
      <c r="E209" s="633" t="s">
        <v>548</v>
      </c>
      <c r="F209" s="634" t="s">
        <v>2765</v>
      </c>
      <c r="G209" s="633" t="s">
        <v>598</v>
      </c>
      <c r="H209" s="633" t="s">
        <v>1302</v>
      </c>
      <c r="I209" s="633" t="s">
        <v>1303</v>
      </c>
      <c r="J209" s="633" t="s">
        <v>1304</v>
      </c>
      <c r="K209" s="633" t="s">
        <v>1305</v>
      </c>
      <c r="L209" s="635">
        <v>108.94166666666666</v>
      </c>
      <c r="M209" s="635">
        <v>18</v>
      </c>
      <c r="N209" s="636">
        <v>1960.95</v>
      </c>
    </row>
    <row r="210" spans="1:14" ht="14.4" customHeight="1" x14ac:dyDescent="0.3">
      <c r="A210" s="631" t="s">
        <v>532</v>
      </c>
      <c r="B210" s="632" t="s">
        <v>533</v>
      </c>
      <c r="C210" s="633" t="s">
        <v>542</v>
      </c>
      <c r="D210" s="634" t="s">
        <v>2763</v>
      </c>
      <c r="E210" s="633" t="s">
        <v>548</v>
      </c>
      <c r="F210" s="634" t="s">
        <v>2765</v>
      </c>
      <c r="G210" s="633" t="s">
        <v>598</v>
      </c>
      <c r="H210" s="633" t="s">
        <v>1306</v>
      </c>
      <c r="I210" s="633" t="s">
        <v>1307</v>
      </c>
      <c r="J210" s="633" t="s">
        <v>1308</v>
      </c>
      <c r="K210" s="633" t="s">
        <v>1309</v>
      </c>
      <c r="L210" s="635">
        <v>25.4000006251364</v>
      </c>
      <c r="M210" s="635">
        <v>1</v>
      </c>
      <c r="N210" s="636">
        <v>25.4000006251364</v>
      </c>
    </row>
    <row r="211" spans="1:14" ht="14.4" customHeight="1" x14ac:dyDescent="0.3">
      <c r="A211" s="631" t="s">
        <v>532</v>
      </c>
      <c r="B211" s="632" t="s">
        <v>533</v>
      </c>
      <c r="C211" s="633" t="s">
        <v>542</v>
      </c>
      <c r="D211" s="634" t="s">
        <v>2763</v>
      </c>
      <c r="E211" s="633" t="s">
        <v>548</v>
      </c>
      <c r="F211" s="634" t="s">
        <v>2765</v>
      </c>
      <c r="G211" s="633" t="s">
        <v>598</v>
      </c>
      <c r="H211" s="633" t="s">
        <v>1310</v>
      </c>
      <c r="I211" s="633" t="s">
        <v>1311</v>
      </c>
      <c r="J211" s="633" t="s">
        <v>1312</v>
      </c>
      <c r="K211" s="633" t="s">
        <v>1313</v>
      </c>
      <c r="L211" s="635">
        <v>81.437928931037504</v>
      </c>
      <c r="M211" s="635">
        <v>5</v>
      </c>
      <c r="N211" s="636">
        <v>407.18964465518752</v>
      </c>
    </row>
    <row r="212" spans="1:14" ht="14.4" customHeight="1" x14ac:dyDescent="0.3">
      <c r="A212" s="631" t="s">
        <v>532</v>
      </c>
      <c r="B212" s="632" t="s">
        <v>533</v>
      </c>
      <c r="C212" s="633" t="s">
        <v>542</v>
      </c>
      <c r="D212" s="634" t="s">
        <v>2763</v>
      </c>
      <c r="E212" s="633" t="s">
        <v>548</v>
      </c>
      <c r="F212" s="634" t="s">
        <v>2765</v>
      </c>
      <c r="G212" s="633" t="s">
        <v>598</v>
      </c>
      <c r="H212" s="633" t="s">
        <v>1314</v>
      </c>
      <c r="I212" s="633" t="s">
        <v>1315</v>
      </c>
      <c r="J212" s="633" t="s">
        <v>1316</v>
      </c>
      <c r="K212" s="633" t="s">
        <v>1317</v>
      </c>
      <c r="L212" s="635">
        <v>706.99995624290568</v>
      </c>
      <c r="M212" s="635">
        <v>2</v>
      </c>
      <c r="N212" s="636">
        <v>1413.9999124858114</v>
      </c>
    </row>
    <row r="213" spans="1:14" ht="14.4" customHeight="1" x14ac:dyDescent="0.3">
      <c r="A213" s="631" t="s">
        <v>532</v>
      </c>
      <c r="B213" s="632" t="s">
        <v>533</v>
      </c>
      <c r="C213" s="633" t="s">
        <v>542</v>
      </c>
      <c r="D213" s="634" t="s">
        <v>2763</v>
      </c>
      <c r="E213" s="633" t="s">
        <v>548</v>
      </c>
      <c r="F213" s="634" t="s">
        <v>2765</v>
      </c>
      <c r="G213" s="633" t="s">
        <v>598</v>
      </c>
      <c r="H213" s="633" t="s">
        <v>1318</v>
      </c>
      <c r="I213" s="633" t="s">
        <v>1319</v>
      </c>
      <c r="J213" s="633" t="s">
        <v>1320</v>
      </c>
      <c r="K213" s="633" t="s">
        <v>1321</v>
      </c>
      <c r="L213" s="635">
        <v>63.910000000000011</v>
      </c>
      <c r="M213" s="635">
        <v>2</v>
      </c>
      <c r="N213" s="636">
        <v>127.82000000000002</v>
      </c>
    </row>
    <row r="214" spans="1:14" ht="14.4" customHeight="1" x14ac:dyDescent="0.3">
      <c r="A214" s="631" t="s">
        <v>532</v>
      </c>
      <c r="B214" s="632" t="s">
        <v>533</v>
      </c>
      <c r="C214" s="633" t="s">
        <v>542</v>
      </c>
      <c r="D214" s="634" t="s">
        <v>2763</v>
      </c>
      <c r="E214" s="633" t="s">
        <v>548</v>
      </c>
      <c r="F214" s="634" t="s">
        <v>2765</v>
      </c>
      <c r="G214" s="633" t="s">
        <v>598</v>
      </c>
      <c r="H214" s="633" t="s">
        <v>1322</v>
      </c>
      <c r="I214" s="633" t="s">
        <v>1323</v>
      </c>
      <c r="J214" s="633" t="s">
        <v>1324</v>
      </c>
      <c r="K214" s="633" t="s">
        <v>1325</v>
      </c>
      <c r="L214" s="635">
        <v>357.47572609028703</v>
      </c>
      <c r="M214" s="635">
        <v>1</v>
      </c>
      <c r="N214" s="636">
        <v>357.47572609028703</v>
      </c>
    </row>
    <row r="215" spans="1:14" ht="14.4" customHeight="1" x14ac:dyDescent="0.3">
      <c r="A215" s="631" t="s">
        <v>532</v>
      </c>
      <c r="B215" s="632" t="s">
        <v>533</v>
      </c>
      <c r="C215" s="633" t="s">
        <v>542</v>
      </c>
      <c r="D215" s="634" t="s">
        <v>2763</v>
      </c>
      <c r="E215" s="633" t="s">
        <v>548</v>
      </c>
      <c r="F215" s="634" t="s">
        <v>2765</v>
      </c>
      <c r="G215" s="633" t="s">
        <v>598</v>
      </c>
      <c r="H215" s="633" t="s">
        <v>1326</v>
      </c>
      <c r="I215" s="633" t="s">
        <v>1327</v>
      </c>
      <c r="J215" s="633" t="s">
        <v>1328</v>
      </c>
      <c r="K215" s="633" t="s">
        <v>1329</v>
      </c>
      <c r="L215" s="635">
        <v>119.56986334559184</v>
      </c>
      <c r="M215" s="635">
        <v>4</v>
      </c>
      <c r="N215" s="636">
        <v>478.27945338236736</v>
      </c>
    </row>
    <row r="216" spans="1:14" ht="14.4" customHeight="1" x14ac:dyDescent="0.3">
      <c r="A216" s="631" t="s">
        <v>532</v>
      </c>
      <c r="B216" s="632" t="s">
        <v>533</v>
      </c>
      <c r="C216" s="633" t="s">
        <v>542</v>
      </c>
      <c r="D216" s="634" t="s">
        <v>2763</v>
      </c>
      <c r="E216" s="633" t="s">
        <v>548</v>
      </c>
      <c r="F216" s="634" t="s">
        <v>2765</v>
      </c>
      <c r="G216" s="633" t="s">
        <v>598</v>
      </c>
      <c r="H216" s="633" t="s">
        <v>1330</v>
      </c>
      <c r="I216" s="633" t="s">
        <v>1331</v>
      </c>
      <c r="J216" s="633" t="s">
        <v>1332</v>
      </c>
      <c r="K216" s="633" t="s">
        <v>1333</v>
      </c>
      <c r="L216" s="635">
        <v>78.507999999999981</v>
      </c>
      <c r="M216" s="635">
        <v>5</v>
      </c>
      <c r="N216" s="636">
        <v>392.53999999999991</v>
      </c>
    </row>
    <row r="217" spans="1:14" ht="14.4" customHeight="1" x14ac:dyDescent="0.3">
      <c r="A217" s="631" t="s">
        <v>532</v>
      </c>
      <c r="B217" s="632" t="s">
        <v>533</v>
      </c>
      <c r="C217" s="633" t="s">
        <v>542</v>
      </c>
      <c r="D217" s="634" t="s">
        <v>2763</v>
      </c>
      <c r="E217" s="633" t="s">
        <v>548</v>
      </c>
      <c r="F217" s="634" t="s">
        <v>2765</v>
      </c>
      <c r="G217" s="633" t="s">
        <v>598</v>
      </c>
      <c r="H217" s="633" t="s">
        <v>1334</v>
      </c>
      <c r="I217" s="633" t="s">
        <v>1335</v>
      </c>
      <c r="J217" s="633" t="s">
        <v>1336</v>
      </c>
      <c r="K217" s="633" t="s">
        <v>1337</v>
      </c>
      <c r="L217" s="635">
        <v>61.939333333333344</v>
      </c>
      <c r="M217" s="635">
        <v>1</v>
      </c>
      <c r="N217" s="636">
        <v>61.939333333333344</v>
      </c>
    </row>
    <row r="218" spans="1:14" ht="14.4" customHeight="1" x14ac:dyDescent="0.3">
      <c r="A218" s="631" t="s">
        <v>532</v>
      </c>
      <c r="B218" s="632" t="s">
        <v>533</v>
      </c>
      <c r="C218" s="633" t="s">
        <v>542</v>
      </c>
      <c r="D218" s="634" t="s">
        <v>2763</v>
      </c>
      <c r="E218" s="633" t="s">
        <v>548</v>
      </c>
      <c r="F218" s="634" t="s">
        <v>2765</v>
      </c>
      <c r="G218" s="633" t="s">
        <v>598</v>
      </c>
      <c r="H218" s="633" t="s">
        <v>1338</v>
      </c>
      <c r="I218" s="633" t="s">
        <v>1339</v>
      </c>
      <c r="J218" s="633" t="s">
        <v>1340</v>
      </c>
      <c r="K218" s="633" t="s">
        <v>1341</v>
      </c>
      <c r="L218" s="635">
        <v>65.459999999999994</v>
      </c>
      <c r="M218" s="635">
        <v>3</v>
      </c>
      <c r="N218" s="636">
        <v>196.38</v>
      </c>
    </row>
    <row r="219" spans="1:14" ht="14.4" customHeight="1" x14ac:dyDescent="0.3">
      <c r="A219" s="631" t="s">
        <v>532</v>
      </c>
      <c r="B219" s="632" t="s">
        <v>533</v>
      </c>
      <c r="C219" s="633" t="s">
        <v>542</v>
      </c>
      <c r="D219" s="634" t="s">
        <v>2763</v>
      </c>
      <c r="E219" s="633" t="s">
        <v>548</v>
      </c>
      <c r="F219" s="634" t="s">
        <v>2765</v>
      </c>
      <c r="G219" s="633" t="s">
        <v>598</v>
      </c>
      <c r="H219" s="633" t="s">
        <v>1342</v>
      </c>
      <c r="I219" s="633" t="s">
        <v>1343</v>
      </c>
      <c r="J219" s="633" t="s">
        <v>1344</v>
      </c>
      <c r="K219" s="633" t="s">
        <v>1345</v>
      </c>
      <c r="L219" s="635">
        <v>42.290000000000006</v>
      </c>
      <c r="M219" s="635">
        <v>2</v>
      </c>
      <c r="N219" s="636">
        <v>84.580000000000013</v>
      </c>
    </row>
    <row r="220" spans="1:14" ht="14.4" customHeight="1" x14ac:dyDescent="0.3">
      <c r="A220" s="631" t="s">
        <v>532</v>
      </c>
      <c r="B220" s="632" t="s">
        <v>533</v>
      </c>
      <c r="C220" s="633" t="s">
        <v>542</v>
      </c>
      <c r="D220" s="634" t="s">
        <v>2763</v>
      </c>
      <c r="E220" s="633" t="s">
        <v>548</v>
      </c>
      <c r="F220" s="634" t="s">
        <v>2765</v>
      </c>
      <c r="G220" s="633" t="s">
        <v>598</v>
      </c>
      <c r="H220" s="633" t="s">
        <v>1346</v>
      </c>
      <c r="I220" s="633" t="s">
        <v>1347</v>
      </c>
      <c r="J220" s="633" t="s">
        <v>1348</v>
      </c>
      <c r="K220" s="633" t="s">
        <v>1349</v>
      </c>
      <c r="L220" s="635">
        <v>265.56</v>
      </c>
      <c r="M220" s="635">
        <v>1</v>
      </c>
      <c r="N220" s="636">
        <v>265.56</v>
      </c>
    </row>
    <row r="221" spans="1:14" ht="14.4" customHeight="1" x14ac:dyDescent="0.3">
      <c r="A221" s="631" t="s">
        <v>532</v>
      </c>
      <c r="B221" s="632" t="s">
        <v>533</v>
      </c>
      <c r="C221" s="633" t="s">
        <v>542</v>
      </c>
      <c r="D221" s="634" t="s">
        <v>2763</v>
      </c>
      <c r="E221" s="633" t="s">
        <v>548</v>
      </c>
      <c r="F221" s="634" t="s">
        <v>2765</v>
      </c>
      <c r="G221" s="633" t="s">
        <v>598</v>
      </c>
      <c r="H221" s="633" t="s">
        <v>1350</v>
      </c>
      <c r="I221" s="633" t="s">
        <v>1351</v>
      </c>
      <c r="J221" s="633" t="s">
        <v>1352</v>
      </c>
      <c r="K221" s="633" t="s">
        <v>1353</v>
      </c>
      <c r="L221" s="635">
        <v>51.906020468568727</v>
      </c>
      <c r="M221" s="635">
        <v>5</v>
      </c>
      <c r="N221" s="636">
        <v>259.53010234284363</v>
      </c>
    </row>
    <row r="222" spans="1:14" ht="14.4" customHeight="1" x14ac:dyDescent="0.3">
      <c r="A222" s="631" t="s">
        <v>532</v>
      </c>
      <c r="B222" s="632" t="s">
        <v>533</v>
      </c>
      <c r="C222" s="633" t="s">
        <v>542</v>
      </c>
      <c r="D222" s="634" t="s">
        <v>2763</v>
      </c>
      <c r="E222" s="633" t="s">
        <v>548</v>
      </c>
      <c r="F222" s="634" t="s">
        <v>2765</v>
      </c>
      <c r="G222" s="633" t="s">
        <v>598</v>
      </c>
      <c r="H222" s="633" t="s">
        <v>1354</v>
      </c>
      <c r="I222" s="633" t="s">
        <v>1354</v>
      </c>
      <c r="J222" s="633" t="s">
        <v>1355</v>
      </c>
      <c r="K222" s="633" t="s">
        <v>1356</v>
      </c>
      <c r="L222" s="635">
        <v>49.419519241283503</v>
      </c>
      <c r="M222" s="635">
        <v>1</v>
      </c>
      <c r="N222" s="636">
        <v>49.419519241283503</v>
      </c>
    </row>
    <row r="223" spans="1:14" ht="14.4" customHeight="1" x14ac:dyDescent="0.3">
      <c r="A223" s="631" t="s">
        <v>532</v>
      </c>
      <c r="B223" s="632" t="s">
        <v>533</v>
      </c>
      <c r="C223" s="633" t="s">
        <v>542</v>
      </c>
      <c r="D223" s="634" t="s">
        <v>2763</v>
      </c>
      <c r="E223" s="633" t="s">
        <v>548</v>
      </c>
      <c r="F223" s="634" t="s">
        <v>2765</v>
      </c>
      <c r="G223" s="633" t="s">
        <v>598</v>
      </c>
      <c r="H223" s="633" t="s">
        <v>1357</v>
      </c>
      <c r="I223" s="633" t="s">
        <v>1358</v>
      </c>
      <c r="J223" s="633" t="s">
        <v>1359</v>
      </c>
      <c r="K223" s="633" t="s">
        <v>1360</v>
      </c>
      <c r="L223" s="635">
        <v>979.69</v>
      </c>
      <c r="M223" s="635">
        <v>1</v>
      </c>
      <c r="N223" s="636">
        <v>979.69</v>
      </c>
    </row>
    <row r="224" spans="1:14" ht="14.4" customHeight="1" x14ac:dyDescent="0.3">
      <c r="A224" s="631" t="s">
        <v>532</v>
      </c>
      <c r="B224" s="632" t="s">
        <v>533</v>
      </c>
      <c r="C224" s="633" t="s">
        <v>542</v>
      </c>
      <c r="D224" s="634" t="s">
        <v>2763</v>
      </c>
      <c r="E224" s="633" t="s">
        <v>548</v>
      </c>
      <c r="F224" s="634" t="s">
        <v>2765</v>
      </c>
      <c r="G224" s="633" t="s">
        <v>598</v>
      </c>
      <c r="H224" s="633" t="s">
        <v>1361</v>
      </c>
      <c r="I224" s="633" t="s">
        <v>1362</v>
      </c>
      <c r="J224" s="633" t="s">
        <v>1363</v>
      </c>
      <c r="K224" s="633" t="s">
        <v>1364</v>
      </c>
      <c r="L224" s="635">
        <v>268.41999999999985</v>
      </c>
      <c r="M224" s="635">
        <v>1</v>
      </c>
      <c r="N224" s="636">
        <v>268.41999999999985</v>
      </c>
    </row>
    <row r="225" spans="1:14" ht="14.4" customHeight="1" x14ac:dyDescent="0.3">
      <c r="A225" s="631" t="s">
        <v>532</v>
      </c>
      <c r="B225" s="632" t="s">
        <v>533</v>
      </c>
      <c r="C225" s="633" t="s">
        <v>542</v>
      </c>
      <c r="D225" s="634" t="s">
        <v>2763</v>
      </c>
      <c r="E225" s="633" t="s">
        <v>548</v>
      </c>
      <c r="F225" s="634" t="s">
        <v>2765</v>
      </c>
      <c r="G225" s="633" t="s">
        <v>598</v>
      </c>
      <c r="H225" s="633" t="s">
        <v>1365</v>
      </c>
      <c r="I225" s="633" t="s">
        <v>1366</v>
      </c>
      <c r="J225" s="633" t="s">
        <v>1367</v>
      </c>
      <c r="K225" s="633" t="s">
        <v>1368</v>
      </c>
      <c r="L225" s="635">
        <v>56.88968205050665</v>
      </c>
      <c r="M225" s="635">
        <v>1</v>
      </c>
      <c r="N225" s="636">
        <v>56.88968205050665</v>
      </c>
    </row>
    <row r="226" spans="1:14" ht="14.4" customHeight="1" x14ac:dyDescent="0.3">
      <c r="A226" s="631" t="s">
        <v>532</v>
      </c>
      <c r="B226" s="632" t="s">
        <v>533</v>
      </c>
      <c r="C226" s="633" t="s">
        <v>542</v>
      </c>
      <c r="D226" s="634" t="s">
        <v>2763</v>
      </c>
      <c r="E226" s="633" t="s">
        <v>548</v>
      </c>
      <c r="F226" s="634" t="s">
        <v>2765</v>
      </c>
      <c r="G226" s="633" t="s">
        <v>598</v>
      </c>
      <c r="H226" s="633" t="s">
        <v>1369</v>
      </c>
      <c r="I226" s="633" t="s">
        <v>1369</v>
      </c>
      <c r="J226" s="633" t="s">
        <v>1370</v>
      </c>
      <c r="K226" s="633" t="s">
        <v>1371</v>
      </c>
      <c r="L226" s="635">
        <v>40.050000000000004</v>
      </c>
      <c r="M226" s="635">
        <v>3</v>
      </c>
      <c r="N226" s="636">
        <v>120.15</v>
      </c>
    </row>
    <row r="227" spans="1:14" ht="14.4" customHeight="1" x14ac:dyDescent="0.3">
      <c r="A227" s="631" t="s">
        <v>532</v>
      </c>
      <c r="B227" s="632" t="s">
        <v>533</v>
      </c>
      <c r="C227" s="633" t="s">
        <v>542</v>
      </c>
      <c r="D227" s="634" t="s">
        <v>2763</v>
      </c>
      <c r="E227" s="633" t="s">
        <v>548</v>
      </c>
      <c r="F227" s="634" t="s">
        <v>2765</v>
      </c>
      <c r="G227" s="633" t="s">
        <v>598</v>
      </c>
      <c r="H227" s="633" t="s">
        <v>1372</v>
      </c>
      <c r="I227" s="633" t="s">
        <v>1373</v>
      </c>
      <c r="J227" s="633" t="s">
        <v>1374</v>
      </c>
      <c r="K227" s="633" t="s">
        <v>1375</v>
      </c>
      <c r="L227" s="635">
        <v>95.44</v>
      </c>
      <c r="M227" s="635">
        <v>3</v>
      </c>
      <c r="N227" s="636">
        <v>286.32</v>
      </c>
    </row>
    <row r="228" spans="1:14" ht="14.4" customHeight="1" x14ac:dyDescent="0.3">
      <c r="A228" s="631" t="s">
        <v>532</v>
      </c>
      <c r="B228" s="632" t="s">
        <v>533</v>
      </c>
      <c r="C228" s="633" t="s">
        <v>542</v>
      </c>
      <c r="D228" s="634" t="s">
        <v>2763</v>
      </c>
      <c r="E228" s="633" t="s">
        <v>548</v>
      </c>
      <c r="F228" s="634" t="s">
        <v>2765</v>
      </c>
      <c r="G228" s="633" t="s">
        <v>598</v>
      </c>
      <c r="H228" s="633" t="s">
        <v>1376</v>
      </c>
      <c r="I228" s="633" t="s">
        <v>1377</v>
      </c>
      <c r="J228" s="633" t="s">
        <v>1378</v>
      </c>
      <c r="K228" s="633" t="s">
        <v>1379</v>
      </c>
      <c r="L228" s="635">
        <v>490.48</v>
      </c>
      <c r="M228" s="635">
        <v>1</v>
      </c>
      <c r="N228" s="636">
        <v>490.48</v>
      </c>
    </row>
    <row r="229" spans="1:14" ht="14.4" customHeight="1" x14ac:dyDescent="0.3">
      <c r="A229" s="631" t="s">
        <v>532</v>
      </c>
      <c r="B229" s="632" t="s">
        <v>533</v>
      </c>
      <c r="C229" s="633" t="s">
        <v>542</v>
      </c>
      <c r="D229" s="634" t="s">
        <v>2763</v>
      </c>
      <c r="E229" s="633" t="s">
        <v>548</v>
      </c>
      <c r="F229" s="634" t="s">
        <v>2765</v>
      </c>
      <c r="G229" s="633" t="s">
        <v>598</v>
      </c>
      <c r="H229" s="633" t="s">
        <v>1380</v>
      </c>
      <c r="I229" s="633" t="s">
        <v>1381</v>
      </c>
      <c r="J229" s="633" t="s">
        <v>1382</v>
      </c>
      <c r="K229" s="633" t="s">
        <v>1383</v>
      </c>
      <c r="L229" s="635">
        <v>282.72916376540331</v>
      </c>
      <c r="M229" s="635">
        <v>1</v>
      </c>
      <c r="N229" s="636">
        <v>282.72916376540331</v>
      </c>
    </row>
    <row r="230" spans="1:14" ht="14.4" customHeight="1" x14ac:dyDescent="0.3">
      <c r="A230" s="631" t="s">
        <v>532</v>
      </c>
      <c r="B230" s="632" t="s">
        <v>533</v>
      </c>
      <c r="C230" s="633" t="s">
        <v>542</v>
      </c>
      <c r="D230" s="634" t="s">
        <v>2763</v>
      </c>
      <c r="E230" s="633" t="s">
        <v>548</v>
      </c>
      <c r="F230" s="634" t="s">
        <v>2765</v>
      </c>
      <c r="G230" s="633" t="s">
        <v>598</v>
      </c>
      <c r="H230" s="633" t="s">
        <v>1384</v>
      </c>
      <c r="I230" s="633" t="s">
        <v>1385</v>
      </c>
      <c r="J230" s="633" t="s">
        <v>1386</v>
      </c>
      <c r="K230" s="633" t="s">
        <v>1387</v>
      </c>
      <c r="L230" s="635">
        <v>65.683075090512958</v>
      </c>
      <c r="M230" s="635">
        <v>6</v>
      </c>
      <c r="N230" s="636">
        <v>394.09845054307777</v>
      </c>
    </row>
    <row r="231" spans="1:14" ht="14.4" customHeight="1" x14ac:dyDescent="0.3">
      <c r="A231" s="631" t="s">
        <v>532</v>
      </c>
      <c r="B231" s="632" t="s">
        <v>533</v>
      </c>
      <c r="C231" s="633" t="s">
        <v>542</v>
      </c>
      <c r="D231" s="634" t="s">
        <v>2763</v>
      </c>
      <c r="E231" s="633" t="s">
        <v>548</v>
      </c>
      <c r="F231" s="634" t="s">
        <v>2765</v>
      </c>
      <c r="G231" s="633" t="s">
        <v>598</v>
      </c>
      <c r="H231" s="633" t="s">
        <v>1388</v>
      </c>
      <c r="I231" s="633" t="s">
        <v>1389</v>
      </c>
      <c r="J231" s="633" t="s">
        <v>1390</v>
      </c>
      <c r="K231" s="633" t="s">
        <v>1391</v>
      </c>
      <c r="L231" s="635">
        <v>108.91667557873983</v>
      </c>
      <c r="M231" s="635">
        <v>3</v>
      </c>
      <c r="N231" s="636">
        <v>326.75002673621947</v>
      </c>
    </row>
    <row r="232" spans="1:14" ht="14.4" customHeight="1" x14ac:dyDescent="0.3">
      <c r="A232" s="631" t="s">
        <v>532</v>
      </c>
      <c r="B232" s="632" t="s">
        <v>533</v>
      </c>
      <c r="C232" s="633" t="s">
        <v>542</v>
      </c>
      <c r="D232" s="634" t="s">
        <v>2763</v>
      </c>
      <c r="E232" s="633" t="s">
        <v>548</v>
      </c>
      <c r="F232" s="634" t="s">
        <v>2765</v>
      </c>
      <c r="G232" s="633" t="s">
        <v>598</v>
      </c>
      <c r="H232" s="633" t="s">
        <v>1392</v>
      </c>
      <c r="I232" s="633" t="s">
        <v>1392</v>
      </c>
      <c r="J232" s="633" t="s">
        <v>1004</v>
      </c>
      <c r="K232" s="633" t="s">
        <v>1393</v>
      </c>
      <c r="L232" s="635">
        <v>41.47999999999999</v>
      </c>
      <c r="M232" s="635">
        <v>2</v>
      </c>
      <c r="N232" s="636">
        <v>82.95999999999998</v>
      </c>
    </row>
    <row r="233" spans="1:14" ht="14.4" customHeight="1" x14ac:dyDescent="0.3">
      <c r="A233" s="631" t="s">
        <v>532</v>
      </c>
      <c r="B233" s="632" t="s">
        <v>533</v>
      </c>
      <c r="C233" s="633" t="s">
        <v>542</v>
      </c>
      <c r="D233" s="634" t="s">
        <v>2763</v>
      </c>
      <c r="E233" s="633" t="s">
        <v>548</v>
      </c>
      <c r="F233" s="634" t="s">
        <v>2765</v>
      </c>
      <c r="G233" s="633" t="s">
        <v>598</v>
      </c>
      <c r="H233" s="633" t="s">
        <v>1394</v>
      </c>
      <c r="I233" s="633" t="s">
        <v>1394</v>
      </c>
      <c r="J233" s="633" t="s">
        <v>1395</v>
      </c>
      <c r="K233" s="633" t="s">
        <v>1396</v>
      </c>
      <c r="L233" s="635">
        <v>252.10003319838896</v>
      </c>
      <c r="M233" s="635">
        <v>4</v>
      </c>
      <c r="N233" s="636">
        <v>1008.4001327935558</v>
      </c>
    </row>
    <row r="234" spans="1:14" ht="14.4" customHeight="1" x14ac:dyDescent="0.3">
      <c r="A234" s="631" t="s">
        <v>532</v>
      </c>
      <c r="B234" s="632" t="s">
        <v>533</v>
      </c>
      <c r="C234" s="633" t="s">
        <v>542</v>
      </c>
      <c r="D234" s="634" t="s">
        <v>2763</v>
      </c>
      <c r="E234" s="633" t="s">
        <v>548</v>
      </c>
      <c r="F234" s="634" t="s">
        <v>2765</v>
      </c>
      <c r="G234" s="633" t="s">
        <v>598</v>
      </c>
      <c r="H234" s="633" t="s">
        <v>1397</v>
      </c>
      <c r="I234" s="633" t="s">
        <v>1398</v>
      </c>
      <c r="J234" s="633" t="s">
        <v>1399</v>
      </c>
      <c r="K234" s="633" t="s">
        <v>1400</v>
      </c>
      <c r="L234" s="635">
        <v>67.480768073833531</v>
      </c>
      <c r="M234" s="635">
        <v>6</v>
      </c>
      <c r="N234" s="636">
        <v>404.88460844300118</v>
      </c>
    </row>
    <row r="235" spans="1:14" ht="14.4" customHeight="1" x14ac:dyDescent="0.3">
      <c r="A235" s="631" t="s">
        <v>532</v>
      </c>
      <c r="B235" s="632" t="s">
        <v>533</v>
      </c>
      <c r="C235" s="633" t="s">
        <v>542</v>
      </c>
      <c r="D235" s="634" t="s">
        <v>2763</v>
      </c>
      <c r="E235" s="633" t="s">
        <v>548</v>
      </c>
      <c r="F235" s="634" t="s">
        <v>2765</v>
      </c>
      <c r="G235" s="633" t="s">
        <v>598</v>
      </c>
      <c r="H235" s="633" t="s">
        <v>1401</v>
      </c>
      <c r="I235" s="633" t="s">
        <v>1401</v>
      </c>
      <c r="J235" s="633" t="s">
        <v>1402</v>
      </c>
      <c r="K235" s="633" t="s">
        <v>873</v>
      </c>
      <c r="L235" s="635">
        <v>109.53005104157926</v>
      </c>
      <c r="M235" s="635">
        <v>18</v>
      </c>
      <c r="N235" s="636">
        <v>1971.5409187484265</v>
      </c>
    </row>
    <row r="236" spans="1:14" ht="14.4" customHeight="1" x14ac:dyDescent="0.3">
      <c r="A236" s="631" t="s">
        <v>532</v>
      </c>
      <c r="B236" s="632" t="s">
        <v>533</v>
      </c>
      <c r="C236" s="633" t="s">
        <v>542</v>
      </c>
      <c r="D236" s="634" t="s">
        <v>2763</v>
      </c>
      <c r="E236" s="633" t="s">
        <v>548</v>
      </c>
      <c r="F236" s="634" t="s">
        <v>2765</v>
      </c>
      <c r="G236" s="633" t="s">
        <v>598</v>
      </c>
      <c r="H236" s="633" t="s">
        <v>1403</v>
      </c>
      <c r="I236" s="633" t="s">
        <v>1404</v>
      </c>
      <c r="J236" s="633" t="s">
        <v>1405</v>
      </c>
      <c r="K236" s="633" t="s">
        <v>1406</v>
      </c>
      <c r="L236" s="635">
        <v>592.20000000000027</v>
      </c>
      <c r="M236" s="635">
        <v>1</v>
      </c>
      <c r="N236" s="636">
        <v>592.20000000000027</v>
      </c>
    </row>
    <row r="237" spans="1:14" ht="14.4" customHeight="1" x14ac:dyDescent="0.3">
      <c r="A237" s="631" t="s">
        <v>532</v>
      </c>
      <c r="B237" s="632" t="s">
        <v>533</v>
      </c>
      <c r="C237" s="633" t="s">
        <v>542</v>
      </c>
      <c r="D237" s="634" t="s">
        <v>2763</v>
      </c>
      <c r="E237" s="633" t="s">
        <v>548</v>
      </c>
      <c r="F237" s="634" t="s">
        <v>2765</v>
      </c>
      <c r="G237" s="633" t="s">
        <v>598</v>
      </c>
      <c r="H237" s="633" t="s">
        <v>1407</v>
      </c>
      <c r="I237" s="633" t="s">
        <v>1408</v>
      </c>
      <c r="J237" s="633" t="s">
        <v>1409</v>
      </c>
      <c r="K237" s="633" t="s">
        <v>1410</v>
      </c>
      <c r="L237" s="635">
        <v>1594.89</v>
      </c>
      <c r="M237" s="635">
        <v>2</v>
      </c>
      <c r="N237" s="636">
        <v>3189.78</v>
      </c>
    </row>
    <row r="238" spans="1:14" ht="14.4" customHeight="1" x14ac:dyDescent="0.3">
      <c r="A238" s="631" t="s">
        <v>532</v>
      </c>
      <c r="B238" s="632" t="s">
        <v>533</v>
      </c>
      <c r="C238" s="633" t="s">
        <v>542</v>
      </c>
      <c r="D238" s="634" t="s">
        <v>2763</v>
      </c>
      <c r="E238" s="633" t="s">
        <v>548</v>
      </c>
      <c r="F238" s="634" t="s">
        <v>2765</v>
      </c>
      <c r="G238" s="633" t="s">
        <v>598</v>
      </c>
      <c r="H238" s="633" t="s">
        <v>1411</v>
      </c>
      <c r="I238" s="633" t="s">
        <v>1412</v>
      </c>
      <c r="J238" s="633" t="s">
        <v>1413</v>
      </c>
      <c r="K238" s="633" t="s">
        <v>1414</v>
      </c>
      <c r="L238" s="635">
        <v>97.997151596610735</v>
      </c>
      <c r="M238" s="635">
        <v>18</v>
      </c>
      <c r="N238" s="636">
        <v>1763.9487287389932</v>
      </c>
    </row>
    <row r="239" spans="1:14" ht="14.4" customHeight="1" x14ac:dyDescent="0.3">
      <c r="A239" s="631" t="s">
        <v>532</v>
      </c>
      <c r="B239" s="632" t="s">
        <v>533</v>
      </c>
      <c r="C239" s="633" t="s">
        <v>542</v>
      </c>
      <c r="D239" s="634" t="s">
        <v>2763</v>
      </c>
      <c r="E239" s="633" t="s">
        <v>548</v>
      </c>
      <c r="F239" s="634" t="s">
        <v>2765</v>
      </c>
      <c r="G239" s="633" t="s">
        <v>598</v>
      </c>
      <c r="H239" s="633" t="s">
        <v>1415</v>
      </c>
      <c r="I239" s="633" t="s">
        <v>1416</v>
      </c>
      <c r="J239" s="633" t="s">
        <v>816</v>
      </c>
      <c r="K239" s="633" t="s">
        <v>1002</v>
      </c>
      <c r="L239" s="635">
        <v>57.751237678006923</v>
      </c>
      <c r="M239" s="635">
        <v>7</v>
      </c>
      <c r="N239" s="636">
        <v>404.25866374604846</v>
      </c>
    </row>
    <row r="240" spans="1:14" ht="14.4" customHeight="1" x14ac:dyDescent="0.3">
      <c r="A240" s="631" t="s">
        <v>532</v>
      </c>
      <c r="B240" s="632" t="s">
        <v>533</v>
      </c>
      <c r="C240" s="633" t="s">
        <v>542</v>
      </c>
      <c r="D240" s="634" t="s">
        <v>2763</v>
      </c>
      <c r="E240" s="633" t="s">
        <v>548</v>
      </c>
      <c r="F240" s="634" t="s">
        <v>2765</v>
      </c>
      <c r="G240" s="633" t="s">
        <v>598</v>
      </c>
      <c r="H240" s="633" t="s">
        <v>1417</v>
      </c>
      <c r="I240" s="633" t="s">
        <v>1418</v>
      </c>
      <c r="J240" s="633" t="s">
        <v>1419</v>
      </c>
      <c r="K240" s="633" t="s">
        <v>1420</v>
      </c>
      <c r="L240" s="635">
        <v>72.020229167184198</v>
      </c>
      <c r="M240" s="635">
        <v>3</v>
      </c>
      <c r="N240" s="636">
        <v>216.06068750155259</v>
      </c>
    </row>
    <row r="241" spans="1:14" ht="14.4" customHeight="1" x14ac:dyDescent="0.3">
      <c r="A241" s="631" t="s">
        <v>532</v>
      </c>
      <c r="B241" s="632" t="s">
        <v>533</v>
      </c>
      <c r="C241" s="633" t="s">
        <v>542</v>
      </c>
      <c r="D241" s="634" t="s">
        <v>2763</v>
      </c>
      <c r="E241" s="633" t="s">
        <v>548</v>
      </c>
      <c r="F241" s="634" t="s">
        <v>2765</v>
      </c>
      <c r="G241" s="633" t="s">
        <v>598</v>
      </c>
      <c r="H241" s="633" t="s">
        <v>1421</v>
      </c>
      <c r="I241" s="633" t="s">
        <v>1422</v>
      </c>
      <c r="J241" s="633" t="s">
        <v>1423</v>
      </c>
      <c r="K241" s="633" t="s">
        <v>1424</v>
      </c>
      <c r="L241" s="635">
        <v>80.339833476641004</v>
      </c>
      <c r="M241" s="635">
        <v>1</v>
      </c>
      <c r="N241" s="636">
        <v>80.339833476641004</v>
      </c>
    </row>
    <row r="242" spans="1:14" ht="14.4" customHeight="1" x14ac:dyDescent="0.3">
      <c r="A242" s="631" t="s">
        <v>532</v>
      </c>
      <c r="B242" s="632" t="s">
        <v>533</v>
      </c>
      <c r="C242" s="633" t="s">
        <v>542</v>
      </c>
      <c r="D242" s="634" t="s">
        <v>2763</v>
      </c>
      <c r="E242" s="633" t="s">
        <v>548</v>
      </c>
      <c r="F242" s="634" t="s">
        <v>2765</v>
      </c>
      <c r="G242" s="633" t="s">
        <v>598</v>
      </c>
      <c r="H242" s="633" t="s">
        <v>1425</v>
      </c>
      <c r="I242" s="633" t="s">
        <v>1426</v>
      </c>
      <c r="J242" s="633" t="s">
        <v>1427</v>
      </c>
      <c r="K242" s="633" t="s">
        <v>1428</v>
      </c>
      <c r="L242" s="635">
        <v>44.229932443559306</v>
      </c>
      <c r="M242" s="635">
        <v>3</v>
      </c>
      <c r="N242" s="636">
        <v>132.68979733067792</v>
      </c>
    </row>
    <row r="243" spans="1:14" ht="14.4" customHeight="1" x14ac:dyDescent="0.3">
      <c r="A243" s="631" t="s">
        <v>532</v>
      </c>
      <c r="B243" s="632" t="s">
        <v>533</v>
      </c>
      <c r="C243" s="633" t="s">
        <v>542</v>
      </c>
      <c r="D243" s="634" t="s">
        <v>2763</v>
      </c>
      <c r="E243" s="633" t="s">
        <v>548</v>
      </c>
      <c r="F243" s="634" t="s">
        <v>2765</v>
      </c>
      <c r="G243" s="633" t="s">
        <v>598</v>
      </c>
      <c r="H243" s="633" t="s">
        <v>1429</v>
      </c>
      <c r="I243" s="633" t="s">
        <v>1430</v>
      </c>
      <c r="J243" s="633" t="s">
        <v>1431</v>
      </c>
      <c r="K243" s="633" t="s">
        <v>1432</v>
      </c>
      <c r="L243" s="635">
        <v>37.63000000000001</v>
      </c>
      <c r="M243" s="635">
        <v>4</v>
      </c>
      <c r="N243" s="636">
        <v>150.52000000000004</v>
      </c>
    </row>
    <row r="244" spans="1:14" ht="14.4" customHeight="1" x14ac:dyDescent="0.3">
      <c r="A244" s="631" t="s">
        <v>532</v>
      </c>
      <c r="B244" s="632" t="s">
        <v>533</v>
      </c>
      <c r="C244" s="633" t="s">
        <v>542</v>
      </c>
      <c r="D244" s="634" t="s">
        <v>2763</v>
      </c>
      <c r="E244" s="633" t="s">
        <v>548</v>
      </c>
      <c r="F244" s="634" t="s">
        <v>2765</v>
      </c>
      <c r="G244" s="633" t="s">
        <v>598</v>
      </c>
      <c r="H244" s="633" t="s">
        <v>1433</v>
      </c>
      <c r="I244" s="633" t="s">
        <v>1434</v>
      </c>
      <c r="J244" s="633" t="s">
        <v>1431</v>
      </c>
      <c r="K244" s="633" t="s">
        <v>1435</v>
      </c>
      <c r="L244" s="635">
        <v>66.251627036530763</v>
      </c>
      <c r="M244" s="635">
        <v>17</v>
      </c>
      <c r="N244" s="636">
        <v>1126.2776596210231</v>
      </c>
    </row>
    <row r="245" spans="1:14" ht="14.4" customHeight="1" x14ac:dyDescent="0.3">
      <c r="A245" s="631" t="s">
        <v>532</v>
      </c>
      <c r="B245" s="632" t="s">
        <v>533</v>
      </c>
      <c r="C245" s="633" t="s">
        <v>542</v>
      </c>
      <c r="D245" s="634" t="s">
        <v>2763</v>
      </c>
      <c r="E245" s="633" t="s">
        <v>548</v>
      </c>
      <c r="F245" s="634" t="s">
        <v>2765</v>
      </c>
      <c r="G245" s="633" t="s">
        <v>598</v>
      </c>
      <c r="H245" s="633" t="s">
        <v>1436</v>
      </c>
      <c r="I245" s="633" t="s">
        <v>1437</v>
      </c>
      <c r="J245" s="633" t="s">
        <v>1438</v>
      </c>
      <c r="K245" s="633" t="s">
        <v>1439</v>
      </c>
      <c r="L245" s="635">
        <v>84.889926465492749</v>
      </c>
      <c r="M245" s="635">
        <v>2</v>
      </c>
      <c r="N245" s="636">
        <v>169.7798529309855</v>
      </c>
    </row>
    <row r="246" spans="1:14" ht="14.4" customHeight="1" x14ac:dyDescent="0.3">
      <c r="A246" s="631" t="s">
        <v>532</v>
      </c>
      <c r="B246" s="632" t="s">
        <v>533</v>
      </c>
      <c r="C246" s="633" t="s">
        <v>542</v>
      </c>
      <c r="D246" s="634" t="s">
        <v>2763</v>
      </c>
      <c r="E246" s="633" t="s">
        <v>548</v>
      </c>
      <c r="F246" s="634" t="s">
        <v>2765</v>
      </c>
      <c r="G246" s="633" t="s">
        <v>598</v>
      </c>
      <c r="H246" s="633" t="s">
        <v>1440</v>
      </c>
      <c r="I246" s="633" t="s">
        <v>1441</v>
      </c>
      <c r="J246" s="633" t="s">
        <v>1442</v>
      </c>
      <c r="K246" s="633" t="s">
        <v>1443</v>
      </c>
      <c r="L246" s="635">
        <v>54.539999999999978</v>
      </c>
      <c r="M246" s="635">
        <v>1</v>
      </c>
      <c r="N246" s="636">
        <v>54.539999999999978</v>
      </c>
    </row>
    <row r="247" spans="1:14" ht="14.4" customHeight="1" x14ac:dyDescent="0.3">
      <c r="A247" s="631" t="s">
        <v>532</v>
      </c>
      <c r="B247" s="632" t="s">
        <v>533</v>
      </c>
      <c r="C247" s="633" t="s">
        <v>542</v>
      </c>
      <c r="D247" s="634" t="s">
        <v>2763</v>
      </c>
      <c r="E247" s="633" t="s">
        <v>548</v>
      </c>
      <c r="F247" s="634" t="s">
        <v>2765</v>
      </c>
      <c r="G247" s="633" t="s">
        <v>598</v>
      </c>
      <c r="H247" s="633" t="s">
        <v>1444</v>
      </c>
      <c r="I247" s="633" t="s">
        <v>1445</v>
      </c>
      <c r="J247" s="633" t="s">
        <v>1446</v>
      </c>
      <c r="K247" s="633" t="s">
        <v>1447</v>
      </c>
      <c r="L247" s="635">
        <v>94.337018524947766</v>
      </c>
      <c r="M247" s="635">
        <v>7</v>
      </c>
      <c r="N247" s="636">
        <v>660.35912967463435</v>
      </c>
    </row>
    <row r="248" spans="1:14" ht="14.4" customHeight="1" x14ac:dyDescent="0.3">
      <c r="A248" s="631" t="s">
        <v>532</v>
      </c>
      <c r="B248" s="632" t="s">
        <v>533</v>
      </c>
      <c r="C248" s="633" t="s">
        <v>542</v>
      </c>
      <c r="D248" s="634" t="s">
        <v>2763</v>
      </c>
      <c r="E248" s="633" t="s">
        <v>548</v>
      </c>
      <c r="F248" s="634" t="s">
        <v>2765</v>
      </c>
      <c r="G248" s="633" t="s">
        <v>598</v>
      </c>
      <c r="H248" s="633" t="s">
        <v>1448</v>
      </c>
      <c r="I248" s="633" t="s">
        <v>1449</v>
      </c>
      <c r="J248" s="633" t="s">
        <v>1450</v>
      </c>
      <c r="K248" s="633" t="s">
        <v>1451</v>
      </c>
      <c r="L248" s="635">
        <v>27.160032043816361</v>
      </c>
      <c r="M248" s="635">
        <v>1</v>
      </c>
      <c r="N248" s="636">
        <v>27.160032043816361</v>
      </c>
    </row>
    <row r="249" spans="1:14" ht="14.4" customHeight="1" x14ac:dyDescent="0.3">
      <c r="A249" s="631" t="s">
        <v>532</v>
      </c>
      <c r="B249" s="632" t="s">
        <v>533</v>
      </c>
      <c r="C249" s="633" t="s">
        <v>542</v>
      </c>
      <c r="D249" s="634" t="s">
        <v>2763</v>
      </c>
      <c r="E249" s="633" t="s">
        <v>548</v>
      </c>
      <c r="F249" s="634" t="s">
        <v>2765</v>
      </c>
      <c r="G249" s="633" t="s">
        <v>598</v>
      </c>
      <c r="H249" s="633" t="s">
        <v>1452</v>
      </c>
      <c r="I249" s="633" t="s">
        <v>1453</v>
      </c>
      <c r="J249" s="633" t="s">
        <v>1454</v>
      </c>
      <c r="K249" s="633" t="s">
        <v>1455</v>
      </c>
      <c r="L249" s="635">
        <v>52.429999999999993</v>
      </c>
      <c r="M249" s="635">
        <v>1</v>
      </c>
      <c r="N249" s="636">
        <v>52.429999999999993</v>
      </c>
    </row>
    <row r="250" spans="1:14" ht="14.4" customHeight="1" x14ac:dyDescent="0.3">
      <c r="A250" s="631" t="s">
        <v>532</v>
      </c>
      <c r="B250" s="632" t="s">
        <v>533</v>
      </c>
      <c r="C250" s="633" t="s">
        <v>542</v>
      </c>
      <c r="D250" s="634" t="s">
        <v>2763</v>
      </c>
      <c r="E250" s="633" t="s">
        <v>548</v>
      </c>
      <c r="F250" s="634" t="s">
        <v>2765</v>
      </c>
      <c r="G250" s="633" t="s">
        <v>598</v>
      </c>
      <c r="H250" s="633" t="s">
        <v>1456</v>
      </c>
      <c r="I250" s="633" t="s">
        <v>1457</v>
      </c>
      <c r="J250" s="633" t="s">
        <v>1458</v>
      </c>
      <c r="K250" s="633" t="s">
        <v>1459</v>
      </c>
      <c r="L250" s="635">
        <v>153.66945278388189</v>
      </c>
      <c r="M250" s="635">
        <v>7</v>
      </c>
      <c r="N250" s="636">
        <v>1075.6861694871732</v>
      </c>
    </row>
    <row r="251" spans="1:14" ht="14.4" customHeight="1" x14ac:dyDescent="0.3">
      <c r="A251" s="631" t="s">
        <v>532</v>
      </c>
      <c r="B251" s="632" t="s">
        <v>533</v>
      </c>
      <c r="C251" s="633" t="s">
        <v>542</v>
      </c>
      <c r="D251" s="634" t="s">
        <v>2763</v>
      </c>
      <c r="E251" s="633" t="s">
        <v>548</v>
      </c>
      <c r="F251" s="634" t="s">
        <v>2765</v>
      </c>
      <c r="G251" s="633" t="s">
        <v>598</v>
      </c>
      <c r="H251" s="633" t="s">
        <v>1460</v>
      </c>
      <c r="I251" s="633" t="s">
        <v>1461</v>
      </c>
      <c r="J251" s="633" t="s">
        <v>1220</v>
      </c>
      <c r="K251" s="633" t="s">
        <v>1396</v>
      </c>
      <c r="L251" s="635">
        <v>345.29999999999995</v>
      </c>
      <c r="M251" s="635">
        <v>1</v>
      </c>
      <c r="N251" s="636">
        <v>345.29999999999995</v>
      </c>
    </row>
    <row r="252" spans="1:14" ht="14.4" customHeight="1" x14ac:dyDescent="0.3">
      <c r="A252" s="631" t="s">
        <v>532</v>
      </c>
      <c r="B252" s="632" t="s">
        <v>533</v>
      </c>
      <c r="C252" s="633" t="s">
        <v>542</v>
      </c>
      <c r="D252" s="634" t="s">
        <v>2763</v>
      </c>
      <c r="E252" s="633" t="s">
        <v>548</v>
      </c>
      <c r="F252" s="634" t="s">
        <v>2765</v>
      </c>
      <c r="G252" s="633" t="s">
        <v>598</v>
      </c>
      <c r="H252" s="633" t="s">
        <v>1462</v>
      </c>
      <c r="I252" s="633" t="s">
        <v>1463</v>
      </c>
      <c r="J252" s="633" t="s">
        <v>1464</v>
      </c>
      <c r="K252" s="633" t="s">
        <v>1465</v>
      </c>
      <c r="L252" s="635">
        <v>107.22767240234008</v>
      </c>
      <c r="M252" s="635">
        <v>14</v>
      </c>
      <c r="N252" s="636">
        <v>1501.187413632761</v>
      </c>
    </row>
    <row r="253" spans="1:14" ht="14.4" customHeight="1" x14ac:dyDescent="0.3">
      <c r="A253" s="631" t="s">
        <v>532</v>
      </c>
      <c r="B253" s="632" t="s">
        <v>533</v>
      </c>
      <c r="C253" s="633" t="s">
        <v>542</v>
      </c>
      <c r="D253" s="634" t="s">
        <v>2763</v>
      </c>
      <c r="E253" s="633" t="s">
        <v>548</v>
      </c>
      <c r="F253" s="634" t="s">
        <v>2765</v>
      </c>
      <c r="G253" s="633" t="s">
        <v>598</v>
      </c>
      <c r="H253" s="633" t="s">
        <v>1466</v>
      </c>
      <c r="I253" s="633" t="s">
        <v>1467</v>
      </c>
      <c r="J253" s="633" t="s">
        <v>1468</v>
      </c>
      <c r="K253" s="633" t="s">
        <v>1058</v>
      </c>
      <c r="L253" s="635">
        <v>191.46000000000004</v>
      </c>
      <c r="M253" s="635">
        <v>2</v>
      </c>
      <c r="N253" s="636">
        <v>382.92000000000007</v>
      </c>
    </row>
    <row r="254" spans="1:14" ht="14.4" customHeight="1" x14ac:dyDescent="0.3">
      <c r="A254" s="631" t="s">
        <v>532</v>
      </c>
      <c r="B254" s="632" t="s">
        <v>533</v>
      </c>
      <c r="C254" s="633" t="s">
        <v>542</v>
      </c>
      <c r="D254" s="634" t="s">
        <v>2763</v>
      </c>
      <c r="E254" s="633" t="s">
        <v>548</v>
      </c>
      <c r="F254" s="634" t="s">
        <v>2765</v>
      </c>
      <c r="G254" s="633" t="s">
        <v>598</v>
      </c>
      <c r="H254" s="633" t="s">
        <v>1469</v>
      </c>
      <c r="I254" s="633" t="s">
        <v>238</v>
      </c>
      <c r="J254" s="633" t="s">
        <v>1470</v>
      </c>
      <c r="K254" s="633"/>
      <c r="L254" s="635">
        <v>574.23</v>
      </c>
      <c r="M254" s="635">
        <v>2</v>
      </c>
      <c r="N254" s="636">
        <v>1148.46</v>
      </c>
    </row>
    <row r="255" spans="1:14" ht="14.4" customHeight="1" x14ac:dyDescent="0.3">
      <c r="A255" s="631" t="s">
        <v>532</v>
      </c>
      <c r="B255" s="632" t="s">
        <v>533</v>
      </c>
      <c r="C255" s="633" t="s">
        <v>542</v>
      </c>
      <c r="D255" s="634" t="s">
        <v>2763</v>
      </c>
      <c r="E255" s="633" t="s">
        <v>548</v>
      </c>
      <c r="F255" s="634" t="s">
        <v>2765</v>
      </c>
      <c r="G255" s="633" t="s">
        <v>598</v>
      </c>
      <c r="H255" s="633" t="s">
        <v>1471</v>
      </c>
      <c r="I255" s="633" t="s">
        <v>1472</v>
      </c>
      <c r="J255" s="633" t="s">
        <v>1473</v>
      </c>
      <c r="K255" s="633" t="s">
        <v>1020</v>
      </c>
      <c r="L255" s="635">
        <v>1908.2800000000004</v>
      </c>
      <c r="M255" s="635">
        <v>1</v>
      </c>
      <c r="N255" s="636">
        <v>1908.2800000000004</v>
      </c>
    </row>
    <row r="256" spans="1:14" ht="14.4" customHeight="1" x14ac:dyDescent="0.3">
      <c r="A256" s="631" t="s">
        <v>532</v>
      </c>
      <c r="B256" s="632" t="s">
        <v>533</v>
      </c>
      <c r="C256" s="633" t="s">
        <v>542</v>
      </c>
      <c r="D256" s="634" t="s">
        <v>2763</v>
      </c>
      <c r="E256" s="633" t="s">
        <v>548</v>
      </c>
      <c r="F256" s="634" t="s">
        <v>2765</v>
      </c>
      <c r="G256" s="633" t="s">
        <v>598</v>
      </c>
      <c r="H256" s="633" t="s">
        <v>1474</v>
      </c>
      <c r="I256" s="633" t="s">
        <v>1475</v>
      </c>
      <c r="J256" s="633" t="s">
        <v>1370</v>
      </c>
      <c r="K256" s="633" t="s">
        <v>1221</v>
      </c>
      <c r="L256" s="635">
        <v>113.44335294978562</v>
      </c>
      <c r="M256" s="635">
        <v>34</v>
      </c>
      <c r="N256" s="636">
        <v>3857.0740002927109</v>
      </c>
    </row>
    <row r="257" spans="1:14" ht="14.4" customHeight="1" x14ac:dyDescent="0.3">
      <c r="A257" s="631" t="s">
        <v>532</v>
      </c>
      <c r="B257" s="632" t="s">
        <v>533</v>
      </c>
      <c r="C257" s="633" t="s">
        <v>542</v>
      </c>
      <c r="D257" s="634" t="s">
        <v>2763</v>
      </c>
      <c r="E257" s="633" t="s">
        <v>548</v>
      </c>
      <c r="F257" s="634" t="s">
        <v>2765</v>
      </c>
      <c r="G257" s="633" t="s">
        <v>598</v>
      </c>
      <c r="H257" s="633" t="s">
        <v>1476</v>
      </c>
      <c r="I257" s="633" t="s">
        <v>1477</v>
      </c>
      <c r="J257" s="633" t="s">
        <v>1478</v>
      </c>
      <c r="K257" s="633" t="s">
        <v>591</v>
      </c>
      <c r="L257" s="635">
        <v>106.39513388532953</v>
      </c>
      <c r="M257" s="635">
        <v>12</v>
      </c>
      <c r="N257" s="636">
        <v>1276.7416066239543</v>
      </c>
    </row>
    <row r="258" spans="1:14" ht="14.4" customHeight="1" x14ac:dyDescent="0.3">
      <c r="A258" s="631" t="s">
        <v>532</v>
      </c>
      <c r="B258" s="632" t="s">
        <v>533</v>
      </c>
      <c r="C258" s="633" t="s">
        <v>542</v>
      </c>
      <c r="D258" s="634" t="s">
        <v>2763</v>
      </c>
      <c r="E258" s="633" t="s">
        <v>548</v>
      </c>
      <c r="F258" s="634" t="s">
        <v>2765</v>
      </c>
      <c r="G258" s="633" t="s">
        <v>598</v>
      </c>
      <c r="H258" s="633" t="s">
        <v>1479</v>
      </c>
      <c r="I258" s="633" t="s">
        <v>1480</v>
      </c>
      <c r="J258" s="633" t="s">
        <v>1481</v>
      </c>
      <c r="K258" s="633" t="s">
        <v>1482</v>
      </c>
      <c r="L258" s="635">
        <v>177.49999999999997</v>
      </c>
      <c r="M258" s="635">
        <v>2</v>
      </c>
      <c r="N258" s="636">
        <v>354.99999999999994</v>
      </c>
    </row>
    <row r="259" spans="1:14" ht="14.4" customHeight="1" x14ac:dyDescent="0.3">
      <c r="A259" s="631" t="s">
        <v>532</v>
      </c>
      <c r="B259" s="632" t="s">
        <v>533</v>
      </c>
      <c r="C259" s="633" t="s">
        <v>542</v>
      </c>
      <c r="D259" s="634" t="s">
        <v>2763</v>
      </c>
      <c r="E259" s="633" t="s">
        <v>548</v>
      </c>
      <c r="F259" s="634" t="s">
        <v>2765</v>
      </c>
      <c r="G259" s="633" t="s">
        <v>598</v>
      </c>
      <c r="H259" s="633" t="s">
        <v>1483</v>
      </c>
      <c r="I259" s="633" t="s">
        <v>1484</v>
      </c>
      <c r="J259" s="633" t="s">
        <v>1370</v>
      </c>
      <c r="K259" s="633" t="s">
        <v>1485</v>
      </c>
      <c r="L259" s="635">
        <v>71.795146133582904</v>
      </c>
      <c r="M259" s="635">
        <v>12</v>
      </c>
      <c r="N259" s="636">
        <v>861.54175360299485</v>
      </c>
    </row>
    <row r="260" spans="1:14" ht="14.4" customHeight="1" x14ac:dyDescent="0.3">
      <c r="A260" s="631" t="s">
        <v>532</v>
      </c>
      <c r="B260" s="632" t="s">
        <v>533</v>
      </c>
      <c r="C260" s="633" t="s">
        <v>542</v>
      </c>
      <c r="D260" s="634" t="s">
        <v>2763</v>
      </c>
      <c r="E260" s="633" t="s">
        <v>548</v>
      </c>
      <c r="F260" s="634" t="s">
        <v>2765</v>
      </c>
      <c r="G260" s="633" t="s">
        <v>598</v>
      </c>
      <c r="H260" s="633" t="s">
        <v>1486</v>
      </c>
      <c r="I260" s="633" t="s">
        <v>1487</v>
      </c>
      <c r="J260" s="633" t="s">
        <v>1488</v>
      </c>
      <c r="K260" s="633" t="s">
        <v>1489</v>
      </c>
      <c r="L260" s="635">
        <v>49.92198946248827</v>
      </c>
      <c r="M260" s="635">
        <v>16</v>
      </c>
      <c r="N260" s="636">
        <v>798.75183139981232</v>
      </c>
    </row>
    <row r="261" spans="1:14" ht="14.4" customHeight="1" x14ac:dyDescent="0.3">
      <c r="A261" s="631" t="s">
        <v>532</v>
      </c>
      <c r="B261" s="632" t="s">
        <v>533</v>
      </c>
      <c r="C261" s="633" t="s">
        <v>542</v>
      </c>
      <c r="D261" s="634" t="s">
        <v>2763</v>
      </c>
      <c r="E261" s="633" t="s">
        <v>548</v>
      </c>
      <c r="F261" s="634" t="s">
        <v>2765</v>
      </c>
      <c r="G261" s="633" t="s">
        <v>598</v>
      </c>
      <c r="H261" s="633" t="s">
        <v>1490</v>
      </c>
      <c r="I261" s="633" t="s">
        <v>1491</v>
      </c>
      <c r="J261" s="633" t="s">
        <v>1492</v>
      </c>
      <c r="K261" s="633" t="s">
        <v>1493</v>
      </c>
      <c r="L261" s="635">
        <v>59.04999999999999</v>
      </c>
      <c r="M261" s="635">
        <v>12</v>
      </c>
      <c r="N261" s="636">
        <v>708.59999999999991</v>
      </c>
    </row>
    <row r="262" spans="1:14" ht="14.4" customHeight="1" x14ac:dyDescent="0.3">
      <c r="A262" s="631" t="s">
        <v>532</v>
      </c>
      <c r="B262" s="632" t="s">
        <v>533</v>
      </c>
      <c r="C262" s="633" t="s">
        <v>542</v>
      </c>
      <c r="D262" s="634" t="s">
        <v>2763</v>
      </c>
      <c r="E262" s="633" t="s">
        <v>548</v>
      </c>
      <c r="F262" s="634" t="s">
        <v>2765</v>
      </c>
      <c r="G262" s="633" t="s">
        <v>598</v>
      </c>
      <c r="H262" s="633" t="s">
        <v>1494</v>
      </c>
      <c r="I262" s="633" t="s">
        <v>1495</v>
      </c>
      <c r="J262" s="633" t="s">
        <v>1496</v>
      </c>
      <c r="K262" s="633" t="s">
        <v>1497</v>
      </c>
      <c r="L262" s="635">
        <v>34.629816398866801</v>
      </c>
      <c r="M262" s="635">
        <v>2</v>
      </c>
      <c r="N262" s="636">
        <v>69.259632797733602</v>
      </c>
    </row>
    <row r="263" spans="1:14" ht="14.4" customHeight="1" x14ac:dyDescent="0.3">
      <c r="A263" s="631" t="s">
        <v>532</v>
      </c>
      <c r="B263" s="632" t="s">
        <v>533</v>
      </c>
      <c r="C263" s="633" t="s">
        <v>542</v>
      </c>
      <c r="D263" s="634" t="s">
        <v>2763</v>
      </c>
      <c r="E263" s="633" t="s">
        <v>548</v>
      </c>
      <c r="F263" s="634" t="s">
        <v>2765</v>
      </c>
      <c r="G263" s="633" t="s">
        <v>598</v>
      </c>
      <c r="H263" s="633" t="s">
        <v>1498</v>
      </c>
      <c r="I263" s="633" t="s">
        <v>1499</v>
      </c>
      <c r="J263" s="633" t="s">
        <v>634</v>
      </c>
      <c r="K263" s="633" t="s">
        <v>1500</v>
      </c>
      <c r="L263" s="635">
        <v>49.539960668885605</v>
      </c>
      <c r="M263" s="635">
        <v>15</v>
      </c>
      <c r="N263" s="636">
        <v>743.09941003328413</v>
      </c>
    </row>
    <row r="264" spans="1:14" ht="14.4" customHeight="1" x14ac:dyDescent="0.3">
      <c r="A264" s="631" t="s">
        <v>532</v>
      </c>
      <c r="B264" s="632" t="s">
        <v>533</v>
      </c>
      <c r="C264" s="633" t="s">
        <v>542</v>
      </c>
      <c r="D264" s="634" t="s">
        <v>2763</v>
      </c>
      <c r="E264" s="633" t="s">
        <v>548</v>
      </c>
      <c r="F264" s="634" t="s">
        <v>2765</v>
      </c>
      <c r="G264" s="633" t="s">
        <v>598</v>
      </c>
      <c r="H264" s="633" t="s">
        <v>1501</v>
      </c>
      <c r="I264" s="633" t="s">
        <v>1502</v>
      </c>
      <c r="J264" s="633" t="s">
        <v>688</v>
      </c>
      <c r="K264" s="633" t="s">
        <v>1503</v>
      </c>
      <c r="L264" s="635">
        <v>147.91999999999993</v>
      </c>
      <c r="M264" s="635">
        <v>2</v>
      </c>
      <c r="N264" s="636">
        <v>295.83999999999986</v>
      </c>
    </row>
    <row r="265" spans="1:14" ht="14.4" customHeight="1" x14ac:dyDescent="0.3">
      <c r="A265" s="631" t="s">
        <v>532</v>
      </c>
      <c r="B265" s="632" t="s">
        <v>533</v>
      </c>
      <c r="C265" s="633" t="s">
        <v>542</v>
      </c>
      <c r="D265" s="634" t="s">
        <v>2763</v>
      </c>
      <c r="E265" s="633" t="s">
        <v>548</v>
      </c>
      <c r="F265" s="634" t="s">
        <v>2765</v>
      </c>
      <c r="G265" s="633" t="s">
        <v>598</v>
      </c>
      <c r="H265" s="633" t="s">
        <v>1504</v>
      </c>
      <c r="I265" s="633" t="s">
        <v>1505</v>
      </c>
      <c r="J265" s="633" t="s">
        <v>1506</v>
      </c>
      <c r="K265" s="633" t="s">
        <v>1507</v>
      </c>
      <c r="L265" s="635">
        <v>65.599999999999994</v>
      </c>
      <c r="M265" s="635">
        <v>2</v>
      </c>
      <c r="N265" s="636">
        <v>131.19999999999999</v>
      </c>
    </row>
    <row r="266" spans="1:14" ht="14.4" customHeight="1" x14ac:dyDescent="0.3">
      <c r="A266" s="631" t="s">
        <v>532</v>
      </c>
      <c r="B266" s="632" t="s">
        <v>533</v>
      </c>
      <c r="C266" s="633" t="s">
        <v>542</v>
      </c>
      <c r="D266" s="634" t="s">
        <v>2763</v>
      </c>
      <c r="E266" s="633" t="s">
        <v>548</v>
      </c>
      <c r="F266" s="634" t="s">
        <v>2765</v>
      </c>
      <c r="G266" s="633" t="s">
        <v>598</v>
      </c>
      <c r="H266" s="633" t="s">
        <v>1508</v>
      </c>
      <c r="I266" s="633" t="s">
        <v>1508</v>
      </c>
      <c r="J266" s="633" t="s">
        <v>606</v>
      </c>
      <c r="K266" s="633" t="s">
        <v>1509</v>
      </c>
      <c r="L266" s="635">
        <v>300.14999999999998</v>
      </c>
      <c r="M266" s="635">
        <v>2</v>
      </c>
      <c r="N266" s="636">
        <v>600.29999999999995</v>
      </c>
    </row>
    <row r="267" spans="1:14" ht="14.4" customHeight="1" x14ac:dyDescent="0.3">
      <c r="A267" s="631" t="s">
        <v>532</v>
      </c>
      <c r="B267" s="632" t="s">
        <v>533</v>
      </c>
      <c r="C267" s="633" t="s">
        <v>542</v>
      </c>
      <c r="D267" s="634" t="s">
        <v>2763</v>
      </c>
      <c r="E267" s="633" t="s">
        <v>548</v>
      </c>
      <c r="F267" s="634" t="s">
        <v>2765</v>
      </c>
      <c r="G267" s="633" t="s">
        <v>598</v>
      </c>
      <c r="H267" s="633" t="s">
        <v>1510</v>
      </c>
      <c r="I267" s="633" t="s">
        <v>1511</v>
      </c>
      <c r="J267" s="633" t="s">
        <v>1512</v>
      </c>
      <c r="K267" s="633" t="s">
        <v>658</v>
      </c>
      <c r="L267" s="635">
        <v>41.61</v>
      </c>
      <c r="M267" s="635">
        <v>2</v>
      </c>
      <c r="N267" s="636">
        <v>83.22</v>
      </c>
    </row>
    <row r="268" spans="1:14" ht="14.4" customHeight="1" x14ac:dyDescent="0.3">
      <c r="A268" s="631" t="s">
        <v>532</v>
      </c>
      <c r="B268" s="632" t="s">
        <v>533</v>
      </c>
      <c r="C268" s="633" t="s">
        <v>542</v>
      </c>
      <c r="D268" s="634" t="s">
        <v>2763</v>
      </c>
      <c r="E268" s="633" t="s">
        <v>548</v>
      </c>
      <c r="F268" s="634" t="s">
        <v>2765</v>
      </c>
      <c r="G268" s="633" t="s">
        <v>598</v>
      </c>
      <c r="H268" s="633" t="s">
        <v>1513</v>
      </c>
      <c r="I268" s="633" t="s">
        <v>1514</v>
      </c>
      <c r="J268" s="633" t="s">
        <v>1515</v>
      </c>
      <c r="K268" s="633" t="s">
        <v>1516</v>
      </c>
      <c r="L268" s="635">
        <v>155.25000000000003</v>
      </c>
      <c r="M268" s="635">
        <v>5</v>
      </c>
      <c r="N268" s="636">
        <v>776.25000000000011</v>
      </c>
    </row>
    <row r="269" spans="1:14" ht="14.4" customHeight="1" x14ac:dyDescent="0.3">
      <c r="A269" s="631" t="s">
        <v>532</v>
      </c>
      <c r="B269" s="632" t="s">
        <v>533</v>
      </c>
      <c r="C269" s="633" t="s">
        <v>542</v>
      </c>
      <c r="D269" s="634" t="s">
        <v>2763</v>
      </c>
      <c r="E269" s="633" t="s">
        <v>548</v>
      </c>
      <c r="F269" s="634" t="s">
        <v>2765</v>
      </c>
      <c r="G269" s="633" t="s">
        <v>598</v>
      </c>
      <c r="H269" s="633" t="s">
        <v>1517</v>
      </c>
      <c r="I269" s="633" t="s">
        <v>1518</v>
      </c>
      <c r="J269" s="633" t="s">
        <v>1519</v>
      </c>
      <c r="K269" s="633" t="s">
        <v>1520</v>
      </c>
      <c r="L269" s="635">
        <v>64.100098624096816</v>
      </c>
      <c r="M269" s="635">
        <v>6</v>
      </c>
      <c r="N269" s="636">
        <v>384.60059174458092</v>
      </c>
    </row>
    <row r="270" spans="1:14" ht="14.4" customHeight="1" x14ac:dyDescent="0.3">
      <c r="A270" s="631" t="s">
        <v>532</v>
      </c>
      <c r="B270" s="632" t="s">
        <v>533</v>
      </c>
      <c r="C270" s="633" t="s">
        <v>542</v>
      </c>
      <c r="D270" s="634" t="s">
        <v>2763</v>
      </c>
      <c r="E270" s="633" t="s">
        <v>548</v>
      </c>
      <c r="F270" s="634" t="s">
        <v>2765</v>
      </c>
      <c r="G270" s="633" t="s">
        <v>598</v>
      </c>
      <c r="H270" s="633" t="s">
        <v>1521</v>
      </c>
      <c r="I270" s="633" t="s">
        <v>1522</v>
      </c>
      <c r="J270" s="633" t="s">
        <v>1523</v>
      </c>
      <c r="K270" s="633" t="s">
        <v>1524</v>
      </c>
      <c r="L270" s="635">
        <v>266.56933629214177</v>
      </c>
      <c r="M270" s="635">
        <v>19</v>
      </c>
      <c r="N270" s="636">
        <v>5064.8173895506934</v>
      </c>
    </row>
    <row r="271" spans="1:14" ht="14.4" customHeight="1" x14ac:dyDescent="0.3">
      <c r="A271" s="631" t="s">
        <v>532</v>
      </c>
      <c r="B271" s="632" t="s">
        <v>533</v>
      </c>
      <c r="C271" s="633" t="s">
        <v>542</v>
      </c>
      <c r="D271" s="634" t="s">
        <v>2763</v>
      </c>
      <c r="E271" s="633" t="s">
        <v>548</v>
      </c>
      <c r="F271" s="634" t="s">
        <v>2765</v>
      </c>
      <c r="G271" s="633" t="s">
        <v>598</v>
      </c>
      <c r="H271" s="633" t="s">
        <v>1525</v>
      </c>
      <c r="I271" s="633" t="s">
        <v>1525</v>
      </c>
      <c r="J271" s="633" t="s">
        <v>1526</v>
      </c>
      <c r="K271" s="633" t="s">
        <v>1058</v>
      </c>
      <c r="L271" s="635">
        <v>169.73000000000002</v>
      </c>
      <c r="M271" s="635">
        <v>6</v>
      </c>
      <c r="N271" s="636">
        <v>1018.3800000000001</v>
      </c>
    </row>
    <row r="272" spans="1:14" ht="14.4" customHeight="1" x14ac:dyDescent="0.3">
      <c r="A272" s="631" t="s">
        <v>532</v>
      </c>
      <c r="B272" s="632" t="s">
        <v>533</v>
      </c>
      <c r="C272" s="633" t="s">
        <v>542</v>
      </c>
      <c r="D272" s="634" t="s">
        <v>2763</v>
      </c>
      <c r="E272" s="633" t="s">
        <v>548</v>
      </c>
      <c r="F272" s="634" t="s">
        <v>2765</v>
      </c>
      <c r="G272" s="633" t="s">
        <v>598</v>
      </c>
      <c r="H272" s="633" t="s">
        <v>1527</v>
      </c>
      <c r="I272" s="633" t="s">
        <v>1528</v>
      </c>
      <c r="J272" s="633" t="s">
        <v>1427</v>
      </c>
      <c r="K272" s="633" t="s">
        <v>1529</v>
      </c>
      <c r="L272" s="635">
        <v>89.887978832775616</v>
      </c>
      <c r="M272" s="635">
        <v>12</v>
      </c>
      <c r="N272" s="636">
        <v>1078.6557459933074</v>
      </c>
    </row>
    <row r="273" spans="1:14" ht="14.4" customHeight="1" x14ac:dyDescent="0.3">
      <c r="A273" s="631" t="s">
        <v>532</v>
      </c>
      <c r="B273" s="632" t="s">
        <v>533</v>
      </c>
      <c r="C273" s="633" t="s">
        <v>542</v>
      </c>
      <c r="D273" s="634" t="s">
        <v>2763</v>
      </c>
      <c r="E273" s="633" t="s">
        <v>548</v>
      </c>
      <c r="F273" s="634" t="s">
        <v>2765</v>
      </c>
      <c r="G273" s="633" t="s">
        <v>598</v>
      </c>
      <c r="H273" s="633" t="s">
        <v>1530</v>
      </c>
      <c r="I273" s="633" t="s">
        <v>238</v>
      </c>
      <c r="J273" s="633" t="s">
        <v>1531</v>
      </c>
      <c r="K273" s="633"/>
      <c r="L273" s="635">
        <v>63.048717712434708</v>
      </c>
      <c r="M273" s="635">
        <v>8</v>
      </c>
      <c r="N273" s="636">
        <v>504.38974169947767</v>
      </c>
    </row>
    <row r="274" spans="1:14" ht="14.4" customHeight="1" x14ac:dyDescent="0.3">
      <c r="A274" s="631" t="s">
        <v>532</v>
      </c>
      <c r="B274" s="632" t="s">
        <v>533</v>
      </c>
      <c r="C274" s="633" t="s">
        <v>542</v>
      </c>
      <c r="D274" s="634" t="s">
        <v>2763</v>
      </c>
      <c r="E274" s="633" t="s">
        <v>548</v>
      </c>
      <c r="F274" s="634" t="s">
        <v>2765</v>
      </c>
      <c r="G274" s="633" t="s">
        <v>598</v>
      </c>
      <c r="H274" s="633" t="s">
        <v>1532</v>
      </c>
      <c r="I274" s="633" t="s">
        <v>238</v>
      </c>
      <c r="J274" s="633" t="s">
        <v>1533</v>
      </c>
      <c r="K274" s="633"/>
      <c r="L274" s="635">
        <v>82.903401337331601</v>
      </c>
      <c r="M274" s="635">
        <v>1</v>
      </c>
      <c r="N274" s="636">
        <v>82.903401337331601</v>
      </c>
    </row>
    <row r="275" spans="1:14" ht="14.4" customHeight="1" x14ac:dyDescent="0.3">
      <c r="A275" s="631" t="s">
        <v>532</v>
      </c>
      <c r="B275" s="632" t="s">
        <v>533</v>
      </c>
      <c r="C275" s="633" t="s">
        <v>542</v>
      </c>
      <c r="D275" s="634" t="s">
        <v>2763</v>
      </c>
      <c r="E275" s="633" t="s">
        <v>548</v>
      </c>
      <c r="F275" s="634" t="s">
        <v>2765</v>
      </c>
      <c r="G275" s="633" t="s">
        <v>598</v>
      </c>
      <c r="H275" s="633" t="s">
        <v>1534</v>
      </c>
      <c r="I275" s="633" t="s">
        <v>1535</v>
      </c>
      <c r="J275" s="633" t="s">
        <v>1519</v>
      </c>
      <c r="K275" s="633" t="s">
        <v>1536</v>
      </c>
      <c r="L275" s="635">
        <v>56.879981272476812</v>
      </c>
      <c r="M275" s="635">
        <v>6</v>
      </c>
      <c r="N275" s="636">
        <v>341.27988763486087</v>
      </c>
    </row>
    <row r="276" spans="1:14" ht="14.4" customHeight="1" x14ac:dyDescent="0.3">
      <c r="A276" s="631" t="s">
        <v>532</v>
      </c>
      <c r="B276" s="632" t="s">
        <v>533</v>
      </c>
      <c r="C276" s="633" t="s">
        <v>542</v>
      </c>
      <c r="D276" s="634" t="s">
        <v>2763</v>
      </c>
      <c r="E276" s="633" t="s">
        <v>548</v>
      </c>
      <c r="F276" s="634" t="s">
        <v>2765</v>
      </c>
      <c r="G276" s="633" t="s">
        <v>598</v>
      </c>
      <c r="H276" s="633" t="s">
        <v>1537</v>
      </c>
      <c r="I276" s="633" t="s">
        <v>1538</v>
      </c>
      <c r="J276" s="633" t="s">
        <v>1539</v>
      </c>
      <c r="K276" s="633" t="s">
        <v>1540</v>
      </c>
      <c r="L276" s="635">
        <v>128.65</v>
      </c>
      <c r="M276" s="635">
        <v>2</v>
      </c>
      <c r="N276" s="636">
        <v>257.3</v>
      </c>
    </row>
    <row r="277" spans="1:14" ht="14.4" customHeight="1" x14ac:dyDescent="0.3">
      <c r="A277" s="631" t="s">
        <v>532</v>
      </c>
      <c r="B277" s="632" t="s">
        <v>533</v>
      </c>
      <c r="C277" s="633" t="s">
        <v>542</v>
      </c>
      <c r="D277" s="634" t="s">
        <v>2763</v>
      </c>
      <c r="E277" s="633" t="s">
        <v>548</v>
      </c>
      <c r="F277" s="634" t="s">
        <v>2765</v>
      </c>
      <c r="G277" s="633" t="s">
        <v>598</v>
      </c>
      <c r="H277" s="633" t="s">
        <v>1541</v>
      </c>
      <c r="I277" s="633" t="s">
        <v>1542</v>
      </c>
      <c r="J277" s="633" t="s">
        <v>1543</v>
      </c>
      <c r="K277" s="633" t="s">
        <v>1544</v>
      </c>
      <c r="L277" s="635">
        <v>555.41999999999996</v>
      </c>
      <c r="M277" s="635">
        <v>2</v>
      </c>
      <c r="N277" s="636">
        <v>1110.8399999999999</v>
      </c>
    </row>
    <row r="278" spans="1:14" ht="14.4" customHeight="1" x14ac:dyDescent="0.3">
      <c r="A278" s="631" t="s">
        <v>532</v>
      </c>
      <c r="B278" s="632" t="s">
        <v>533</v>
      </c>
      <c r="C278" s="633" t="s">
        <v>542</v>
      </c>
      <c r="D278" s="634" t="s">
        <v>2763</v>
      </c>
      <c r="E278" s="633" t="s">
        <v>548</v>
      </c>
      <c r="F278" s="634" t="s">
        <v>2765</v>
      </c>
      <c r="G278" s="633" t="s">
        <v>598</v>
      </c>
      <c r="H278" s="633" t="s">
        <v>1545</v>
      </c>
      <c r="I278" s="633" t="s">
        <v>238</v>
      </c>
      <c r="J278" s="633" t="s">
        <v>1546</v>
      </c>
      <c r="K278" s="633"/>
      <c r="L278" s="635">
        <v>128.24303148444639</v>
      </c>
      <c r="M278" s="635">
        <v>5</v>
      </c>
      <c r="N278" s="636">
        <v>641.21515742223198</v>
      </c>
    </row>
    <row r="279" spans="1:14" ht="14.4" customHeight="1" x14ac:dyDescent="0.3">
      <c r="A279" s="631" t="s">
        <v>532</v>
      </c>
      <c r="B279" s="632" t="s">
        <v>533</v>
      </c>
      <c r="C279" s="633" t="s">
        <v>542</v>
      </c>
      <c r="D279" s="634" t="s">
        <v>2763</v>
      </c>
      <c r="E279" s="633" t="s">
        <v>548</v>
      </c>
      <c r="F279" s="634" t="s">
        <v>2765</v>
      </c>
      <c r="G279" s="633" t="s">
        <v>598</v>
      </c>
      <c r="H279" s="633" t="s">
        <v>1547</v>
      </c>
      <c r="I279" s="633" t="s">
        <v>1547</v>
      </c>
      <c r="J279" s="633" t="s">
        <v>1548</v>
      </c>
      <c r="K279" s="633" t="s">
        <v>1549</v>
      </c>
      <c r="L279" s="635">
        <v>142.59998187557792</v>
      </c>
      <c r="M279" s="635">
        <v>3</v>
      </c>
      <c r="N279" s="636">
        <v>427.7999456267338</v>
      </c>
    </row>
    <row r="280" spans="1:14" ht="14.4" customHeight="1" x14ac:dyDescent="0.3">
      <c r="A280" s="631" t="s">
        <v>532</v>
      </c>
      <c r="B280" s="632" t="s">
        <v>533</v>
      </c>
      <c r="C280" s="633" t="s">
        <v>542</v>
      </c>
      <c r="D280" s="634" t="s">
        <v>2763</v>
      </c>
      <c r="E280" s="633" t="s">
        <v>548</v>
      </c>
      <c r="F280" s="634" t="s">
        <v>2765</v>
      </c>
      <c r="G280" s="633" t="s">
        <v>598</v>
      </c>
      <c r="H280" s="633" t="s">
        <v>1550</v>
      </c>
      <c r="I280" s="633" t="s">
        <v>1551</v>
      </c>
      <c r="J280" s="633" t="s">
        <v>1287</v>
      </c>
      <c r="K280" s="633" t="s">
        <v>1552</v>
      </c>
      <c r="L280" s="635">
        <v>59.646726782237316</v>
      </c>
      <c r="M280" s="635">
        <v>6</v>
      </c>
      <c r="N280" s="636">
        <v>357.88036069342388</v>
      </c>
    </row>
    <row r="281" spans="1:14" ht="14.4" customHeight="1" x14ac:dyDescent="0.3">
      <c r="A281" s="631" t="s">
        <v>532</v>
      </c>
      <c r="B281" s="632" t="s">
        <v>533</v>
      </c>
      <c r="C281" s="633" t="s">
        <v>542</v>
      </c>
      <c r="D281" s="634" t="s">
        <v>2763</v>
      </c>
      <c r="E281" s="633" t="s">
        <v>548</v>
      </c>
      <c r="F281" s="634" t="s">
        <v>2765</v>
      </c>
      <c r="G281" s="633" t="s">
        <v>598</v>
      </c>
      <c r="H281" s="633" t="s">
        <v>1553</v>
      </c>
      <c r="I281" s="633" t="s">
        <v>1554</v>
      </c>
      <c r="J281" s="633" t="s">
        <v>1555</v>
      </c>
      <c r="K281" s="633" t="s">
        <v>1556</v>
      </c>
      <c r="L281" s="635">
        <v>30.61</v>
      </c>
      <c r="M281" s="635">
        <v>3</v>
      </c>
      <c r="N281" s="636">
        <v>91.83</v>
      </c>
    </row>
    <row r="282" spans="1:14" ht="14.4" customHeight="1" x14ac:dyDescent="0.3">
      <c r="A282" s="631" t="s">
        <v>532</v>
      </c>
      <c r="B282" s="632" t="s">
        <v>533</v>
      </c>
      <c r="C282" s="633" t="s">
        <v>542</v>
      </c>
      <c r="D282" s="634" t="s">
        <v>2763</v>
      </c>
      <c r="E282" s="633" t="s">
        <v>548</v>
      </c>
      <c r="F282" s="634" t="s">
        <v>2765</v>
      </c>
      <c r="G282" s="633" t="s">
        <v>598</v>
      </c>
      <c r="H282" s="633" t="s">
        <v>1557</v>
      </c>
      <c r="I282" s="633" t="s">
        <v>1558</v>
      </c>
      <c r="J282" s="633" t="s">
        <v>1559</v>
      </c>
      <c r="K282" s="633" t="s">
        <v>1560</v>
      </c>
      <c r="L282" s="635">
        <v>25.541176376684835</v>
      </c>
      <c r="M282" s="635">
        <v>17</v>
      </c>
      <c r="N282" s="636">
        <v>434.19999840364221</v>
      </c>
    </row>
    <row r="283" spans="1:14" ht="14.4" customHeight="1" x14ac:dyDescent="0.3">
      <c r="A283" s="631" t="s">
        <v>532</v>
      </c>
      <c r="B283" s="632" t="s">
        <v>533</v>
      </c>
      <c r="C283" s="633" t="s">
        <v>542</v>
      </c>
      <c r="D283" s="634" t="s">
        <v>2763</v>
      </c>
      <c r="E283" s="633" t="s">
        <v>548</v>
      </c>
      <c r="F283" s="634" t="s">
        <v>2765</v>
      </c>
      <c r="G283" s="633" t="s">
        <v>598</v>
      </c>
      <c r="H283" s="633" t="s">
        <v>1561</v>
      </c>
      <c r="I283" s="633" t="s">
        <v>1562</v>
      </c>
      <c r="J283" s="633" t="s">
        <v>1563</v>
      </c>
      <c r="K283" s="633" t="s">
        <v>1564</v>
      </c>
      <c r="L283" s="635">
        <v>67.739999999999995</v>
      </c>
      <c r="M283" s="635">
        <v>2</v>
      </c>
      <c r="N283" s="636">
        <v>135.47999999999999</v>
      </c>
    </row>
    <row r="284" spans="1:14" ht="14.4" customHeight="1" x14ac:dyDescent="0.3">
      <c r="A284" s="631" t="s">
        <v>532</v>
      </c>
      <c r="B284" s="632" t="s">
        <v>533</v>
      </c>
      <c r="C284" s="633" t="s">
        <v>542</v>
      </c>
      <c r="D284" s="634" t="s">
        <v>2763</v>
      </c>
      <c r="E284" s="633" t="s">
        <v>548</v>
      </c>
      <c r="F284" s="634" t="s">
        <v>2765</v>
      </c>
      <c r="G284" s="633" t="s">
        <v>598</v>
      </c>
      <c r="H284" s="633" t="s">
        <v>1565</v>
      </c>
      <c r="I284" s="633" t="s">
        <v>1566</v>
      </c>
      <c r="J284" s="633" t="s">
        <v>1567</v>
      </c>
      <c r="K284" s="633" t="s">
        <v>1568</v>
      </c>
      <c r="L284" s="635">
        <v>41.89</v>
      </c>
      <c r="M284" s="635">
        <v>2</v>
      </c>
      <c r="N284" s="636">
        <v>83.78</v>
      </c>
    </row>
    <row r="285" spans="1:14" ht="14.4" customHeight="1" x14ac:dyDescent="0.3">
      <c r="A285" s="631" t="s">
        <v>532</v>
      </c>
      <c r="B285" s="632" t="s">
        <v>533</v>
      </c>
      <c r="C285" s="633" t="s">
        <v>542</v>
      </c>
      <c r="D285" s="634" t="s">
        <v>2763</v>
      </c>
      <c r="E285" s="633" t="s">
        <v>548</v>
      </c>
      <c r="F285" s="634" t="s">
        <v>2765</v>
      </c>
      <c r="G285" s="633" t="s">
        <v>598</v>
      </c>
      <c r="H285" s="633" t="s">
        <v>1569</v>
      </c>
      <c r="I285" s="633" t="s">
        <v>1570</v>
      </c>
      <c r="J285" s="633" t="s">
        <v>1571</v>
      </c>
      <c r="K285" s="633" t="s">
        <v>1572</v>
      </c>
      <c r="L285" s="635">
        <v>39.07</v>
      </c>
      <c r="M285" s="635">
        <v>3</v>
      </c>
      <c r="N285" s="636">
        <v>117.21000000000001</v>
      </c>
    </row>
    <row r="286" spans="1:14" ht="14.4" customHeight="1" x14ac:dyDescent="0.3">
      <c r="A286" s="631" t="s">
        <v>532</v>
      </c>
      <c r="B286" s="632" t="s">
        <v>533</v>
      </c>
      <c r="C286" s="633" t="s">
        <v>542</v>
      </c>
      <c r="D286" s="634" t="s">
        <v>2763</v>
      </c>
      <c r="E286" s="633" t="s">
        <v>548</v>
      </c>
      <c r="F286" s="634" t="s">
        <v>2765</v>
      </c>
      <c r="G286" s="633" t="s">
        <v>598</v>
      </c>
      <c r="H286" s="633" t="s">
        <v>1573</v>
      </c>
      <c r="I286" s="633" t="s">
        <v>1574</v>
      </c>
      <c r="J286" s="633" t="s">
        <v>1575</v>
      </c>
      <c r="K286" s="633" t="s">
        <v>1576</v>
      </c>
      <c r="L286" s="635">
        <v>108.06583333333334</v>
      </c>
      <c r="M286" s="635">
        <v>12</v>
      </c>
      <c r="N286" s="636">
        <v>1296.7900000000002</v>
      </c>
    </row>
    <row r="287" spans="1:14" ht="14.4" customHeight="1" x14ac:dyDescent="0.3">
      <c r="A287" s="631" t="s">
        <v>532</v>
      </c>
      <c r="B287" s="632" t="s">
        <v>533</v>
      </c>
      <c r="C287" s="633" t="s">
        <v>542</v>
      </c>
      <c r="D287" s="634" t="s">
        <v>2763</v>
      </c>
      <c r="E287" s="633" t="s">
        <v>548</v>
      </c>
      <c r="F287" s="634" t="s">
        <v>2765</v>
      </c>
      <c r="G287" s="633" t="s">
        <v>598</v>
      </c>
      <c r="H287" s="633" t="s">
        <v>1577</v>
      </c>
      <c r="I287" s="633" t="s">
        <v>1578</v>
      </c>
      <c r="J287" s="633" t="s">
        <v>1579</v>
      </c>
      <c r="K287" s="633" t="s">
        <v>1580</v>
      </c>
      <c r="L287" s="635">
        <v>422.6285846024586</v>
      </c>
      <c r="M287" s="635">
        <v>1</v>
      </c>
      <c r="N287" s="636">
        <v>422.6285846024586</v>
      </c>
    </row>
    <row r="288" spans="1:14" ht="14.4" customHeight="1" x14ac:dyDescent="0.3">
      <c r="A288" s="631" t="s">
        <v>532</v>
      </c>
      <c r="B288" s="632" t="s">
        <v>533</v>
      </c>
      <c r="C288" s="633" t="s">
        <v>542</v>
      </c>
      <c r="D288" s="634" t="s">
        <v>2763</v>
      </c>
      <c r="E288" s="633" t="s">
        <v>548</v>
      </c>
      <c r="F288" s="634" t="s">
        <v>2765</v>
      </c>
      <c r="G288" s="633" t="s">
        <v>598</v>
      </c>
      <c r="H288" s="633" t="s">
        <v>1581</v>
      </c>
      <c r="I288" s="633" t="s">
        <v>1582</v>
      </c>
      <c r="J288" s="633" t="s">
        <v>1583</v>
      </c>
      <c r="K288" s="633" t="s">
        <v>1584</v>
      </c>
      <c r="L288" s="635">
        <v>84.49</v>
      </c>
      <c r="M288" s="635">
        <v>1</v>
      </c>
      <c r="N288" s="636">
        <v>84.49</v>
      </c>
    </row>
    <row r="289" spans="1:14" ht="14.4" customHeight="1" x14ac:dyDescent="0.3">
      <c r="A289" s="631" t="s">
        <v>532</v>
      </c>
      <c r="B289" s="632" t="s">
        <v>533</v>
      </c>
      <c r="C289" s="633" t="s">
        <v>542</v>
      </c>
      <c r="D289" s="634" t="s">
        <v>2763</v>
      </c>
      <c r="E289" s="633" t="s">
        <v>548</v>
      </c>
      <c r="F289" s="634" t="s">
        <v>2765</v>
      </c>
      <c r="G289" s="633" t="s">
        <v>598</v>
      </c>
      <c r="H289" s="633" t="s">
        <v>1585</v>
      </c>
      <c r="I289" s="633" t="s">
        <v>1586</v>
      </c>
      <c r="J289" s="633" t="s">
        <v>914</v>
      </c>
      <c r="K289" s="633" t="s">
        <v>1587</v>
      </c>
      <c r="L289" s="635">
        <v>103.5189945984737</v>
      </c>
      <c r="M289" s="635">
        <v>13</v>
      </c>
      <c r="N289" s="636">
        <v>1345.7469297801581</v>
      </c>
    </row>
    <row r="290" spans="1:14" ht="14.4" customHeight="1" x14ac:dyDescent="0.3">
      <c r="A290" s="631" t="s">
        <v>532</v>
      </c>
      <c r="B290" s="632" t="s">
        <v>533</v>
      </c>
      <c r="C290" s="633" t="s">
        <v>542</v>
      </c>
      <c r="D290" s="634" t="s">
        <v>2763</v>
      </c>
      <c r="E290" s="633" t="s">
        <v>548</v>
      </c>
      <c r="F290" s="634" t="s">
        <v>2765</v>
      </c>
      <c r="G290" s="633" t="s">
        <v>598</v>
      </c>
      <c r="H290" s="633" t="s">
        <v>1588</v>
      </c>
      <c r="I290" s="633" t="s">
        <v>1589</v>
      </c>
      <c r="J290" s="633" t="s">
        <v>1590</v>
      </c>
      <c r="K290" s="633" t="s">
        <v>927</v>
      </c>
      <c r="L290" s="635">
        <v>145.76499999999999</v>
      </c>
      <c r="M290" s="635">
        <v>4</v>
      </c>
      <c r="N290" s="636">
        <v>583.05999999999995</v>
      </c>
    </row>
    <row r="291" spans="1:14" ht="14.4" customHeight="1" x14ac:dyDescent="0.3">
      <c r="A291" s="631" t="s">
        <v>532</v>
      </c>
      <c r="B291" s="632" t="s">
        <v>533</v>
      </c>
      <c r="C291" s="633" t="s">
        <v>542</v>
      </c>
      <c r="D291" s="634" t="s">
        <v>2763</v>
      </c>
      <c r="E291" s="633" t="s">
        <v>548</v>
      </c>
      <c r="F291" s="634" t="s">
        <v>2765</v>
      </c>
      <c r="G291" s="633" t="s">
        <v>598</v>
      </c>
      <c r="H291" s="633" t="s">
        <v>1591</v>
      </c>
      <c r="I291" s="633" t="s">
        <v>1592</v>
      </c>
      <c r="J291" s="633" t="s">
        <v>1593</v>
      </c>
      <c r="K291" s="633" t="s">
        <v>1594</v>
      </c>
      <c r="L291" s="635">
        <v>304.09977537438198</v>
      </c>
      <c r="M291" s="635">
        <v>3</v>
      </c>
      <c r="N291" s="636">
        <v>912.29932612314587</v>
      </c>
    </row>
    <row r="292" spans="1:14" ht="14.4" customHeight="1" x14ac:dyDescent="0.3">
      <c r="A292" s="631" t="s">
        <v>532</v>
      </c>
      <c r="B292" s="632" t="s">
        <v>533</v>
      </c>
      <c r="C292" s="633" t="s">
        <v>542</v>
      </c>
      <c r="D292" s="634" t="s">
        <v>2763</v>
      </c>
      <c r="E292" s="633" t="s">
        <v>548</v>
      </c>
      <c r="F292" s="634" t="s">
        <v>2765</v>
      </c>
      <c r="G292" s="633" t="s">
        <v>598</v>
      </c>
      <c r="H292" s="633" t="s">
        <v>1595</v>
      </c>
      <c r="I292" s="633" t="s">
        <v>1596</v>
      </c>
      <c r="J292" s="633" t="s">
        <v>1597</v>
      </c>
      <c r="K292" s="633" t="s">
        <v>1598</v>
      </c>
      <c r="L292" s="635">
        <v>49.679834865020112</v>
      </c>
      <c r="M292" s="635">
        <v>1</v>
      </c>
      <c r="N292" s="636">
        <v>49.679834865020112</v>
      </c>
    </row>
    <row r="293" spans="1:14" ht="14.4" customHeight="1" x14ac:dyDescent="0.3">
      <c r="A293" s="631" t="s">
        <v>532</v>
      </c>
      <c r="B293" s="632" t="s">
        <v>533</v>
      </c>
      <c r="C293" s="633" t="s">
        <v>542</v>
      </c>
      <c r="D293" s="634" t="s">
        <v>2763</v>
      </c>
      <c r="E293" s="633" t="s">
        <v>548</v>
      </c>
      <c r="F293" s="634" t="s">
        <v>2765</v>
      </c>
      <c r="G293" s="633" t="s">
        <v>598</v>
      </c>
      <c r="H293" s="633" t="s">
        <v>1599</v>
      </c>
      <c r="I293" s="633" t="s">
        <v>1600</v>
      </c>
      <c r="J293" s="633" t="s">
        <v>1601</v>
      </c>
      <c r="K293" s="633" t="s">
        <v>1602</v>
      </c>
      <c r="L293" s="635">
        <v>56.607333333333344</v>
      </c>
      <c r="M293" s="635">
        <v>15</v>
      </c>
      <c r="N293" s="636">
        <v>849.11000000000013</v>
      </c>
    </row>
    <row r="294" spans="1:14" ht="14.4" customHeight="1" x14ac:dyDescent="0.3">
      <c r="A294" s="631" t="s">
        <v>532</v>
      </c>
      <c r="B294" s="632" t="s">
        <v>533</v>
      </c>
      <c r="C294" s="633" t="s">
        <v>542</v>
      </c>
      <c r="D294" s="634" t="s">
        <v>2763</v>
      </c>
      <c r="E294" s="633" t="s">
        <v>548</v>
      </c>
      <c r="F294" s="634" t="s">
        <v>2765</v>
      </c>
      <c r="G294" s="633" t="s">
        <v>598</v>
      </c>
      <c r="H294" s="633" t="s">
        <v>1603</v>
      </c>
      <c r="I294" s="633" t="s">
        <v>1603</v>
      </c>
      <c r="J294" s="633" t="s">
        <v>1604</v>
      </c>
      <c r="K294" s="633" t="s">
        <v>1181</v>
      </c>
      <c r="L294" s="635">
        <v>1081.4899773947539</v>
      </c>
      <c r="M294" s="635">
        <v>5</v>
      </c>
      <c r="N294" s="636">
        <v>5407.449886973769</v>
      </c>
    </row>
    <row r="295" spans="1:14" ht="14.4" customHeight="1" x14ac:dyDescent="0.3">
      <c r="A295" s="631" t="s">
        <v>532</v>
      </c>
      <c r="B295" s="632" t="s">
        <v>533</v>
      </c>
      <c r="C295" s="633" t="s">
        <v>542</v>
      </c>
      <c r="D295" s="634" t="s">
        <v>2763</v>
      </c>
      <c r="E295" s="633" t="s">
        <v>548</v>
      </c>
      <c r="F295" s="634" t="s">
        <v>2765</v>
      </c>
      <c r="G295" s="633" t="s">
        <v>598</v>
      </c>
      <c r="H295" s="633" t="s">
        <v>1605</v>
      </c>
      <c r="I295" s="633" t="s">
        <v>1606</v>
      </c>
      <c r="J295" s="633" t="s">
        <v>1088</v>
      </c>
      <c r="K295" s="633" t="s">
        <v>1607</v>
      </c>
      <c r="L295" s="635">
        <v>106.82000000000001</v>
      </c>
      <c r="M295" s="635">
        <v>6</v>
      </c>
      <c r="N295" s="636">
        <v>640.92000000000007</v>
      </c>
    </row>
    <row r="296" spans="1:14" ht="14.4" customHeight="1" x14ac:dyDescent="0.3">
      <c r="A296" s="631" t="s">
        <v>532</v>
      </c>
      <c r="B296" s="632" t="s">
        <v>533</v>
      </c>
      <c r="C296" s="633" t="s">
        <v>542</v>
      </c>
      <c r="D296" s="634" t="s">
        <v>2763</v>
      </c>
      <c r="E296" s="633" t="s">
        <v>548</v>
      </c>
      <c r="F296" s="634" t="s">
        <v>2765</v>
      </c>
      <c r="G296" s="633" t="s">
        <v>598</v>
      </c>
      <c r="H296" s="633" t="s">
        <v>1608</v>
      </c>
      <c r="I296" s="633" t="s">
        <v>1609</v>
      </c>
      <c r="J296" s="633" t="s">
        <v>1610</v>
      </c>
      <c r="K296" s="633" t="s">
        <v>1611</v>
      </c>
      <c r="L296" s="635">
        <v>96.92</v>
      </c>
      <c r="M296" s="635">
        <v>1</v>
      </c>
      <c r="N296" s="636">
        <v>96.92</v>
      </c>
    </row>
    <row r="297" spans="1:14" ht="14.4" customHeight="1" x14ac:dyDescent="0.3">
      <c r="A297" s="631" t="s">
        <v>532</v>
      </c>
      <c r="B297" s="632" t="s">
        <v>533</v>
      </c>
      <c r="C297" s="633" t="s">
        <v>542</v>
      </c>
      <c r="D297" s="634" t="s">
        <v>2763</v>
      </c>
      <c r="E297" s="633" t="s">
        <v>548</v>
      </c>
      <c r="F297" s="634" t="s">
        <v>2765</v>
      </c>
      <c r="G297" s="633" t="s">
        <v>598</v>
      </c>
      <c r="H297" s="633" t="s">
        <v>1612</v>
      </c>
      <c r="I297" s="633" t="s">
        <v>1613</v>
      </c>
      <c r="J297" s="633" t="s">
        <v>768</v>
      </c>
      <c r="K297" s="633" t="s">
        <v>1614</v>
      </c>
      <c r="L297" s="635">
        <v>723.19068457232152</v>
      </c>
      <c r="M297" s="635">
        <v>4</v>
      </c>
      <c r="N297" s="636">
        <v>2892.7627382892861</v>
      </c>
    </row>
    <row r="298" spans="1:14" ht="14.4" customHeight="1" x14ac:dyDescent="0.3">
      <c r="A298" s="631" t="s">
        <v>532</v>
      </c>
      <c r="B298" s="632" t="s">
        <v>533</v>
      </c>
      <c r="C298" s="633" t="s">
        <v>542</v>
      </c>
      <c r="D298" s="634" t="s">
        <v>2763</v>
      </c>
      <c r="E298" s="633" t="s">
        <v>548</v>
      </c>
      <c r="F298" s="634" t="s">
        <v>2765</v>
      </c>
      <c r="G298" s="633" t="s">
        <v>598</v>
      </c>
      <c r="H298" s="633" t="s">
        <v>1615</v>
      </c>
      <c r="I298" s="633" t="s">
        <v>1616</v>
      </c>
      <c r="J298" s="633" t="s">
        <v>1617</v>
      </c>
      <c r="K298" s="633" t="s">
        <v>1618</v>
      </c>
      <c r="L298" s="635">
        <v>42.400000000000006</v>
      </c>
      <c r="M298" s="635">
        <v>3</v>
      </c>
      <c r="N298" s="636">
        <v>127.20000000000002</v>
      </c>
    </row>
    <row r="299" spans="1:14" ht="14.4" customHeight="1" x14ac:dyDescent="0.3">
      <c r="A299" s="631" t="s">
        <v>532</v>
      </c>
      <c r="B299" s="632" t="s">
        <v>533</v>
      </c>
      <c r="C299" s="633" t="s">
        <v>542</v>
      </c>
      <c r="D299" s="634" t="s">
        <v>2763</v>
      </c>
      <c r="E299" s="633" t="s">
        <v>548</v>
      </c>
      <c r="F299" s="634" t="s">
        <v>2765</v>
      </c>
      <c r="G299" s="633" t="s">
        <v>598</v>
      </c>
      <c r="H299" s="633" t="s">
        <v>1619</v>
      </c>
      <c r="I299" s="633" t="s">
        <v>238</v>
      </c>
      <c r="J299" s="633" t="s">
        <v>1620</v>
      </c>
      <c r="K299" s="633"/>
      <c r="L299" s="635">
        <v>152.13330486594714</v>
      </c>
      <c r="M299" s="635">
        <v>12</v>
      </c>
      <c r="N299" s="636">
        <v>1825.5996583913657</v>
      </c>
    </row>
    <row r="300" spans="1:14" ht="14.4" customHeight="1" x14ac:dyDescent="0.3">
      <c r="A300" s="631" t="s">
        <v>532</v>
      </c>
      <c r="B300" s="632" t="s">
        <v>533</v>
      </c>
      <c r="C300" s="633" t="s">
        <v>542</v>
      </c>
      <c r="D300" s="634" t="s">
        <v>2763</v>
      </c>
      <c r="E300" s="633" t="s">
        <v>548</v>
      </c>
      <c r="F300" s="634" t="s">
        <v>2765</v>
      </c>
      <c r="G300" s="633" t="s">
        <v>598</v>
      </c>
      <c r="H300" s="633" t="s">
        <v>1621</v>
      </c>
      <c r="I300" s="633" t="s">
        <v>1622</v>
      </c>
      <c r="J300" s="633" t="s">
        <v>1623</v>
      </c>
      <c r="K300" s="633" t="s">
        <v>1624</v>
      </c>
      <c r="L300" s="635">
        <v>172.73000000000002</v>
      </c>
      <c r="M300" s="635">
        <v>4</v>
      </c>
      <c r="N300" s="636">
        <v>690.92000000000007</v>
      </c>
    </row>
    <row r="301" spans="1:14" ht="14.4" customHeight="1" x14ac:dyDescent="0.3">
      <c r="A301" s="631" t="s">
        <v>532</v>
      </c>
      <c r="B301" s="632" t="s">
        <v>533</v>
      </c>
      <c r="C301" s="633" t="s">
        <v>542</v>
      </c>
      <c r="D301" s="634" t="s">
        <v>2763</v>
      </c>
      <c r="E301" s="633" t="s">
        <v>548</v>
      </c>
      <c r="F301" s="634" t="s">
        <v>2765</v>
      </c>
      <c r="G301" s="633" t="s">
        <v>598</v>
      </c>
      <c r="H301" s="633" t="s">
        <v>1625</v>
      </c>
      <c r="I301" s="633" t="s">
        <v>1626</v>
      </c>
      <c r="J301" s="633" t="s">
        <v>1627</v>
      </c>
      <c r="K301" s="633" t="s">
        <v>1058</v>
      </c>
      <c r="L301" s="635">
        <v>211.42832770966265</v>
      </c>
      <c r="M301" s="635">
        <v>3</v>
      </c>
      <c r="N301" s="636">
        <v>634.28498312898796</v>
      </c>
    </row>
    <row r="302" spans="1:14" ht="14.4" customHeight="1" x14ac:dyDescent="0.3">
      <c r="A302" s="631" t="s">
        <v>532</v>
      </c>
      <c r="B302" s="632" t="s">
        <v>533</v>
      </c>
      <c r="C302" s="633" t="s">
        <v>542</v>
      </c>
      <c r="D302" s="634" t="s">
        <v>2763</v>
      </c>
      <c r="E302" s="633" t="s">
        <v>548</v>
      </c>
      <c r="F302" s="634" t="s">
        <v>2765</v>
      </c>
      <c r="G302" s="633" t="s">
        <v>598</v>
      </c>
      <c r="H302" s="633" t="s">
        <v>1628</v>
      </c>
      <c r="I302" s="633" t="s">
        <v>1629</v>
      </c>
      <c r="J302" s="633" t="s">
        <v>1630</v>
      </c>
      <c r="K302" s="633" t="s">
        <v>1631</v>
      </c>
      <c r="L302" s="635">
        <v>202.35062976622808</v>
      </c>
      <c r="M302" s="635">
        <v>1</v>
      </c>
      <c r="N302" s="636">
        <v>202.35062976622808</v>
      </c>
    </row>
    <row r="303" spans="1:14" ht="14.4" customHeight="1" x14ac:dyDescent="0.3">
      <c r="A303" s="631" t="s">
        <v>532</v>
      </c>
      <c r="B303" s="632" t="s">
        <v>533</v>
      </c>
      <c r="C303" s="633" t="s">
        <v>542</v>
      </c>
      <c r="D303" s="634" t="s">
        <v>2763</v>
      </c>
      <c r="E303" s="633" t="s">
        <v>548</v>
      </c>
      <c r="F303" s="634" t="s">
        <v>2765</v>
      </c>
      <c r="G303" s="633" t="s">
        <v>598</v>
      </c>
      <c r="H303" s="633" t="s">
        <v>1632</v>
      </c>
      <c r="I303" s="633" t="s">
        <v>1632</v>
      </c>
      <c r="J303" s="633" t="s">
        <v>1633</v>
      </c>
      <c r="K303" s="633" t="s">
        <v>1634</v>
      </c>
      <c r="L303" s="635">
        <v>1206.7200000000003</v>
      </c>
      <c r="M303" s="635">
        <v>2</v>
      </c>
      <c r="N303" s="636">
        <v>2413.4400000000005</v>
      </c>
    </row>
    <row r="304" spans="1:14" ht="14.4" customHeight="1" x14ac:dyDescent="0.3">
      <c r="A304" s="631" t="s">
        <v>532</v>
      </c>
      <c r="B304" s="632" t="s">
        <v>533</v>
      </c>
      <c r="C304" s="633" t="s">
        <v>542</v>
      </c>
      <c r="D304" s="634" t="s">
        <v>2763</v>
      </c>
      <c r="E304" s="633" t="s">
        <v>548</v>
      </c>
      <c r="F304" s="634" t="s">
        <v>2765</v>
      </c>
      <c r="G304" s="633" t="s">
        <v>598</v>
      </c>
      <c r="H304" s="633" t="s">
        <v>1635</v>
      </c>
      <c r="I304" s="633" t="s">
        <v>1636</v>
      </c>
      <c r="J304" s="633" t="s">
        <v>1637</v>
      </c>
      <c r="K304" s="633" t="s">
        <v>1002</v>
      </c>
      <c r="L304" s="635">
        <v>41.119736531329401</v>
      </c>
      <c r="M304" s="635">
        <v>3</v>
      </c>
      <c r="N304" s="636">
        <v>123.3592095939882</v>
      </c>
    </row>
    <row r="305" spans="1:14" ht="14.4" customHeight="1" x14ac:dyDescent="0.3">
      <c r="A305" s="631" t="s">
        <v>532</v>
      </c>
      <c r="B305" s="632" t="s">
        <v>533</v>
      </c>
      <c r="C305" s="633" t="s">
        <v>542</v>
      </c>
      <c r="D305" s="634" t="s">
        <v>2763</v>
      </c>
      <c r="E305" s="633" t="s">
        <v>548</v>
      </c>
      <c r="F305" s="634" t="s">
        <v>2765</v>
      </c>
      <c r="G305" s="633" t="s">
        <v>598</v>
      </c>
      <c r="H305" s="633" t="s">
        <v>1638</v>
      </c>
      <c r="I305" s="633" t="s">
        <v>1639</v>
      </c>
      <c r="J305" s="633" t="s">
        <v>1640</v>
      </c>
      <c r="K305" s="633" t="s">
        <v>1641</v>
      </c>
      <c r="L305" s="635">
        <v>735.125</v>
      </c>
      <c r="M305" s="635">
        <v>1</v>
      </c>
      <c r="N305" s="636">
        <v>735.125</v>
      </c>
    </row>
    <row r="306" spans="1:14" ht="14.4" customHeight="1" x14ac:dyDescent="0.3">
      <c r="A306" s="631" t="s">
        <v>532</v>
      </c>
      <c r="B306" s="632" t="s">
        <v>533</v>
      </c>
      <c r="C306" s="633" t="s">
        <v>542</v>
      </c>
      <c r="D306" s="634" t="s">
        <v>2763</v>
      </c>
      <c r="E306" s="633" t="s">
        <v>548</v>
      </c>
      <c r="F306" s="634" t="s">
        <v>2765</v>
      </c>
      <c r="G306" s="633" t="s">
        <v>598</v>
      </c>
      <c r="H306" s="633" t="s">
        <v>1642</v>
      </c>
      <c r="I306" s="633" t="s">
        <v>1643</v>
      </c>
      <c r="J306" s="633" t="s">
        <v>1644</v>
      </c>
      <c r="K306" s="633" t="s">
        <v>1645</v>
      </c>
      <c r="L306" s="635">
        <v>79.846654249955677</v>
      </c>
      <c r="M306" s="635">
        <v>9</v>
      </c>
      <c r="N306" s="636">
        <v>718.6198882496011</v>
      </c>
    </row>
    <row r="307" spans="1:14" ht="14.4" customHeight="1" x14ac:dyDescent="0.3">
      <c r="A307" s="631" t="s">
        <v>532</v>
      </c>
      <c r="B307" s="632" t="s">
        <v>533</v>
      </c>
      <c r="C307" s="633" t="s">
        <v>542</v>
      </c>
      <c r="D307" s="634" t="s">
        <v>2763</v>
      </c>
      <c r="E307" s="633" t="s">
        <v>548</v>
      </c>
      <c r="F307" s="634" t="s">
        <v>2765</v>
      </c>
      <c r="G307" s="633" t="s">
        <v>598</v>
      </c>
      <c r="H307" s="633" t="s">
        <v>1646</v>
      </c>
      <c r="I307" s="633" t="s">
        <v>1647</v>
      </c>
      <c r="J307" s="633" t="s">
        <v>1648</v>
      </c>
      <c r="K307" s="633" t="s">
        <v>1649</v>
      </c>
      <c r="L307" s="635">
        <v>456.77553590931365</v>
      </c>
      <c r="M307" s="635">
        <v>5</v>
      </c>
      <c r="N307" s="636">
        <v>2283.8776795465683</v>
      </c>
    </row>
    <row r="308" spans="1:14" ht="14.4" customHeight="1" x14ac:dyDescent="0.3">
      <c r="A308" s="631" t="s">
        <v>532</v>
      </c>
      <c r="B308" s="632" t="s">
        <v>533</v>
      </c>
      <c r="C308" s="633" t="s">
        <v>542</v>
      </c>
      <c r="D308" s="634" t="s">
        <v>2763</v>
      </c>
      <c r="E308" s="633" t="s">
        <v>548</v>
      </c>
      <c r="F308" s="634" t="s">
        <v>2765</v>
      </c>
      <c r="G308" s="633" t="s">
        <v>598</v>
      </c>
      <c r="H308" s="633" t="s">
        <v>1650</v>
      </c>
      <c r="I308" s="633" t="s">
        <v>1650</v>
      </c>
      <c r="J308" s="633" t="s">
        <v>1651</v>
      </c>
      <c r="K308" s="633" t="s">
        <v>1652</v>
      </c>
      <c r="L308" s="635">
        <v>1465.6159228448569</v>
      </c>
      <c r="M308" s="635">
        <v>2</v>
      </c>
      <c r="N308" s="636">
        <v>2931.2318456897137</v>
      </c>
    </row>
    <row r="309" spans="1:14" ht="14.4" customHeight="1" x14ac:dyDescent="0.3">
      <c r="A309" s="631" t="s">
        <v>532</v>
      </c>
      <c r="B309" s="632" t="s">
        <v>533</v>
      </c>
      <c r="C309" s="633" t="s">
        <v>542</v>
      </c>
      <c r="D309" s="634" t="s">
        <v>2763</v>
      </c>
      <c r="E309" s="633" t="s">
        <v>548</v>
      </c>
      <c r="F309" s="634" t="s">
        <v>2765</v>
      </c>
      <c r="G309" s="633" t="s">
        <v>598</v>
      </c>
      <c r="H309" s="633" t="s">
        <v>1653</v>
      </c>
      <c r="I309" s="633" t="s">
        <v>1654</v>
      </c>
      <c r="J309" s="633" t="s">
        <v>1655</v>
      </c>
      <c r="K309" s="633" t="s">
        <v>1656</v>
      </c>
      <c r="L309" s="635">
        <v>424.5383346973498</v>
      </c>
      <c r="M309" s="635">
        <v>2</v>
      </c>
      <c r="N309" s="636">
        <v>849.07666939469959</v>
      </c>
    </row>
    <row r="310" spans="1:14" ht="14.4" customHeight="1" x14ac:dyDescent="0.3">
      <c r="A310" s="631" t="s">
        <v>532</v>
      </c>
      <c r="B310" s="632" t="s">
        <v>533</v>
      </c>
      <c r="C310" s="633" t="s">
        <v>542</v>
      </c>
      <c r="D310" s="634" t="s">
        <v>2763</v>
      </c>
      <c r="E310" s="633" t="s">
        <v>548</v>
      </c>
      <c r="F310" s="634" t="s">
        <v>2765</v>
      </c>
      <c r="G310" s="633" t="s">
        <v>598</v>
      </c>
      <c r="H310" s="633" t="s">
        <v>1657</v>
      </c>
      <c r="I310" s="633" t="s">
        <v>1658</v>
      </c>
      <c r="J310" s="633" t="s">
        <v>1659</v>
      </c>
      <c r="K310" s="633" t="s">
        <v>1660</v>
      </c>
      <c r="L310" s="635">
        <v>78.292992725817797</v>
      </c>
      <c r="M310" s="635">
        <v>7</v>
      </c>
      <c r="N310" s="636">
        <v>548.05094908072454</v>
      </c>
    </row>
    <row r="311" spans="1:14" ht="14.4" customHeight="1" x14ac:dyDescent="0.3">
      <c r="A311" s="631" t="s">
        <v>532</v>
      </c>
      <c r="B311" s="632" t="s">
        <v>533</v>
      </c>
      <c r="C311" s="633" t="s">
        <v>542</v>
      </c>
      <c r="D311" s="634" t="s">
        <v>2763</v>
      </c>
      <c r="E311" s="633" t="s">
        <v>548</v>
      </c>
      <c r="F311" s="634" t="s">
        <v>2765</v>
      </c>
      <c r="G311" s="633" t="s">
        <v>598</v>
      </c>
      <c r="H311" s="633" t="s">
        <v>1661</v>
      </c>
      <c r="I311" s="633" t="s">
        <v>1662</v>
      </c>
      <c r="J311" s="633" t="s">
        <v>1663</v>
      </c>
      <c r="K311" s="633" t="s">
        <v>1664</v>
      </c>
      <c r="L311" s="635">
        <v>97.040355559984988</v>
      </c>
      <c r="M311" s="635">
        <v>2</v>
      </c>
      <c r="N311" s="636">
        <v>194.08071111996998</v>
      </c>
    </row>
    <row r="312" spans="1:14" ht="14.4" customHeight="1" x14ac:dyDescent="0.3">
      <c r="A312" s="631" t="s">
        <v>532</v>
      </c>
      <c r="B312" s="632" t="s">
        <v>533</v>
      </c>
      <c r="C312" s="633" t="s">
        <v>542</v>
      </c>
      <c r="D312" s="634" t="s">
        <v>2763</v>
      </c>
      <c r="E312" s="633" t="s">
        <v>548</v>
      </c>
      <c r="F312" s="634" t="s">
        <v>2765</v>
      </c>
      <c r="G312" s="633" t="s">
        <v>598</v>
      </c>
      <c r="H312" s="633" t="s">
        <v>1665</v>
      </c>
      <c r="I312" s="633" t="s">
        <v>1666</v>
      </c>
      <c r="J312" s="633" t="s">
        <v>1667</v>
      </c>
      <c r="K312" s="633" t="s">
        <v>1668</v>
      </c>
      <c r="L312" s="635">
        <v>38.94</v>
      </c>
      <c r="M312" s="635">
        <v>1</v>
      </c>
      <c r="N312" s="636">
        <v>38.94</v>
      </c>
    </row>
    <row r="313" spans="1:14" ht="14.4" customHeight="1" x14ac:dyDescent="0.3">
      <c r="A313" s="631" t="s">
        <v>532</v>
      </c>
      <c r="B313" s="632" t="s">
        <v>533</v>
      </c>
      <c r="C313" s="633" t="s">
        <v>542</v>
      </c>
      <c r="D313" s="634" t="s">
        <v>2763</v>
      </c>
      <c r="E313" s="633" t="s">
        <v>548</v>
      </c>
      <c r="F313" s="634" t="s">
        <v>2765</v>
      </c>
      <c r="G313" s="633" t="s">
        <v>598</v>
      </c>
      <c r="H313" s="633" t="s">
        <v>1669</v>
      </c>
      <c r="I313" s="633" t="s">
        <v>1670</v>
      </c>
      <c r="J313" s="633" t="s">
        <v>1671</v>
      </c>
      <c r="K313" s="633" t="s">
        <v>1672</v>
      </c>
      <c r="L313" s="635">
        <v>102.73010134644625</v>
      </c>
      <c r="M313" s="635">
        <v>1</v>
      </c>
      <c r="N313" s="636">
        <v>102.73010134644625</v>
      </c>
    </row>
    <row r="314" spans="1:14" ht="14.4" customHeight="1" x14ac:dyDescent="0.3">
      <c r="A314" s="631" t="s">
        <v>532</v>
      </c>
      <c r="B314" s="632" t="s">
        <v>533</v>
      </c>
      <c r="C314" s="633" t="s">
        <v>542</v>
      </c>
      <c r="D314" s="634" t="s">
        <v>2763</v>
      </c>
      <c r="E314" s="633" t="s">
        <v>548</v>
      </c>
      <c r="F314" s="634" t="s">
        <v>2765</v>
      </c>
      <c r="G314" s="633" t="s">
        <v>598</v>
      </c>
      <c r="H314" s="633" t="s">
        <v>1673</v>
      </c>
      <c r="I314" s="633" t="s">
        <v>1673</v>
      </c>
      <c r="J314" s="633" t="s">
        <v>1674</v>
      </c>
      <c r="K314" s="633" t="s">
        <v>1675</v>
      </c>
      <c r="L314" s="635">
        <v>96.279758091090642</v>
      </c>
      <c r="M314" s="635">
        <v>12</v>
      </c>
      <c r="N314" s="636">
        <v>1155.3570970930878</v>
      </c>
    </row>
    <row r="315" spans="1:14" ht="14.4" customHeight="1" x14ac:dyDescent="0.3">
      <c r="A315" s="631" t="s">
        <v>532</v>
      </c>
      <c r="B315" s="632" t="s">
        <v>533</v>
      </c>
      <c r="C315" s="633" t="s">
        <v>542</v>
      </c>
      <c r="D315" s="634" t="s">
        <v>2763</v>
      </c>
      <c r="E315" s="633" t="s">
        <v>548</v>
      </c>
      <c r="F315" s="634" t="s">
        <v>2765</v>
      </c>
      <c r="G315" s="633" t="s">
        <v>598</v>
      </c>
      <c r="H315" s="633" t="s">
        <v>1676</v>
      </c>
      <c r="I315" s="633" t="s">
        <v>238</v>
      </c>
      <c r="J315" s="633" t="s">
        <v>1677</v>
      </c>
      <c r="K315" s="633"/>
      <c r="L315" s="635">
        <v>262.75922705882351</v>
      </c>
      <c r="M315" s="635">
        <v>1</v>
      </c>
      <c r="N315" s="636">
        <v>262.75922705882351</v>
      </c>
    </row>
    <row r="316" spans="1:14" ht="14.4" customHeight="1" x14ac:dyDescent="0.3">
      <c r="A316" s="631" t="s">
        <v>532</v>
      </c>
      <c r="B316" s="632" t="s">
        <v>533</v>
      </c>
      <c r="C316" s="633" t="s">
        <v>542</v>
      </c>
      <c r="D316" s="634" t="s">
        <v>2763</v>
      </c>
      <c r="E316" s="633" t="s">
        <v>548</v>
      </c>
      <c r="F316" s="634" t="s">
        <v>2765</v>
      </c>
      <c r="G316" s="633" t="s">
        <v>598</v>
      </c>
      <c r="H316" s="633" t="s">
        <v>1678</v>
      </c>
      <c r="I316" s="633" t="s">
        <v>1679</v>
      </c>
      <c r="J316" s="633" t="s">
        <v>1680</v>
      </c>
      <c r="K316" s="633" t="s">
        <v>1681</v>
      </c>
      <c r="L316" s="635">
        <v>83.595714285714294</v>
      </c>
      <c r="M316" s="635">
        <v>7</v>
      </c>
      <c r="N316" s="636">
        <v>585.17000000000007</v>
      </c>
    </row>
    <row r="317" spans="1:14" ht="14.4" customHeight="1" x14ac:dyDescent="0.3">
      <c r="A317" s="631" t="s">
        <v>532</v>
      </c>
      <c r="B317" s="632" t="s">
        <v>533</v>
      </c>
      <c r="C317" s="633" t="s">
        <v>542</v>
      </c>
      <c r="D317" s="634" t="s">
        <v>2763</v>
      </c>
      <c r="E317" s="633" t="s">
        <v>548</v>
      </c>
      <c r="F317" s="634" t="s">
        <v>2765</v>
      </c>
      <c r="G317" s="633" t="s">
        <v>598</v>
      </c>
      <c r="H317" s="633" t="s">
        <v>1682</v>
      </c>
      <c r="I317" s="633" t="s">
        <v>1683</v>
      </c>
      <c r="J317" s="633" t="s">
        <v>1684</v>
      </c>
      <c r="K317" s="633" t="s">
        <v>1396</v>
      </c>
      <c r="L317" s="635">
        <v>598.70000000000005</v>
      </c>
      <c r="M317" s="635">
        <v>1</v>
      </c>
      <c r="N317" s="636">
        <v>598.70000000000005</v>
      </c>
    </row>
    <row r="318" spans="1:14" ht="14.4" customHeight="1" x14ac:dyDescent="0.3">
      <c r="A318" s="631" t="s">
        <v>532</v>
      </c>
      <c r="B318" s="632" t="s">
        <v>533</v>
      </c>
      <c r="C318" s="633" t="s">
        <v>542</v>
      </c>
      <c r="D318" s="634" t="s">
        <v>2763</v>
      </c>
      <c r="E318" s="633" t="s">
        <v>548</v>
      </c>
      <c r="F318" s="634" t="s">
        <v>2765</v>
      </c>
      <c r="G318" s="633" t="s">
        <v>598</v>
      </c>
      <c r="H318" s="633" t="s">
        <v>1685</v>
      </c>
      <c r="I318" s="633" t="s">
        <v>1686</v>
      </c>
      <c r="J318" s="633" t="s">
        <v>1687</v>
      </c>
      <c r="K318" s="633" t="s">
        <v>1688</v>
      </c>
      <c r="L318" s="635">
        <v>131.77000000000001</v>
      </c>
      <c r="M318" s="635">
        <v>1</v>
      </c>
      <c r="N318" s="636">
        <v>131.77000000000001</v>
      </c>
    </row>
    <row r="319" spans="1:14" ht="14.4" customHeight="1" x14ac:dyDescent="0.3">
      <c r="A319" s="631" t="s">
        <v>532</v>
      </c>
      <c r="B319" s="632" t="s">
        <v>533</v>
      </c>
      <c r="C319" s="633" t="s">
        <v>542</v>
      </c>
      <c r="D319" s="634" t="s">
        <v>2763</v>
      </c>
      <c r="E319" s="633" t="s">
        <v>548</v>
      </c>
      <c r="F319" s="634" t="s">
        <v>2765</v>
      </c>
      <c r="G319" s="633" t="s">
        <v>598</v>
      </c>
      <c r="H319" s="633" t="s">
        <v>1689</v>
      </c>
      <c r="I319" s="633" t="s">
        <v>1690</v>
      </c>
      <c r="J319" s="633" t="s">
        <v>1691</v>
      </c>
      <c r="K319" s="633"/>
      <c r="L319" s="635">
        <v>76.08</v>
      </c>
      <c r="M319" s="635">
        <v>1</v>
      </c>
      <c r="N319" s="636">
        <v>76.08</v>
      </c>
    </row>
    <row r="320" spans="1:14" ht="14.4" customHeight="1" x14ac:dyDescent="0.3">
      <c r="A320" s="631" t="s">
        <v>532</v>
      </c>
      <c r="B320" s="632" t="s">
        <v>533</v>
      </c>
      <c r="C320" s="633" t="s">
        <v>542</v>
      </c>
      <c r="D320" s="634" t="s">
        <v>2763</v>
      </c>
      <c r="E320" s="633" t="s">
        <v>548</v>
      </c>
      <c r="F320" s="634" t="s">
        <v>2765</v>
      </c>
      <c r="G320" s="633" t="s">
        <v>598</v>
      </c>
      <c r="H320" s="633" t="s">
        <v>1692</v>
      </c>
      <c r="I320" s="633" t="s">
        <v>238</v>
      </c>
      <c r="J320" s="633" t="s">
        <v>1693</v>
      </c>
      <c r="K320" s="633"/>
      <c r="L320" s="635">
        <v>92.608599895903723</v>
      </c>
      <c r="M320" s="635">
        <v>16</v>
      </c>
      <c r="N320" s="636">
        <v>1481.7375983344596</v>
      </c>
    </row>
    <row r="321" spans="1:14" ht="14.4" customHeight="1" x14ac:dyDescent="0.3">
      <c r="A321" s="631" t="s">
        <v>532</v>
      </c>
      <c r="B321" s="632" t="s">
        <v>533</v>
      </c>
      <c r="C321" s="633" t="s">
        <v>542</v>
      </c>
      <c r="D321" s="634" t="s">
        <v>2763</v>
      </c>
      <c r="E321" s="633" t="s">
        <v>548</v>
      </c>
      <c r="F321" s="634" t="s">
        <v>2765</v>
      </c>
      <c r="G321" s="633" t="s">
        <v>598</v>
      </c>
      <c r="H321" s="633" t="s">
        <v>1694</v>
      </c>
      <c r="I321" s="633" t="s">
        <v>1695</v>
      </c>
      <c r="J321" s="633" t="s">
        <v>1696</v>
      </c>
      <c r="K321" s="633" t="s">
        <v>1697</v>
      </c>
      <c r="L321" s="635">
        <v>39.659999999999982</v>
      </c>
      <c r="M321" s="635">
        <v>2</v>
      </c>
      <c r="N321" s="636">
        <v>79.319999999999965</v>
      </c>
    </row>
    <row r="322" spans="1:14" ht="14.4" customHeight="1" x14ac:dyDescent="0.3">
      <c r="A322" s="631" t="s">
        <v>532</v>
      </c>
      <c r="B322" s="632" t="s">
        <v>533</v>
      </c>
      <c r="C322" s="633" t="s">
        <v>542</v>
      </c>
      <c r="D322" s="634" t="s">
        <v>2763</v>
      </c>
      <c r="E322" s="633" t="s">
        <v>548</v>
      </c>
      <c r="F322" s="634" t="s">
        <v>2765</v>
      </c>
      <c r="G322" s="633" t="s">
        <v>598</v>
      </c>
      <c r="H322" s="633" t="s">
        <v>1698</v>
      </c>
      <c r="I322" s="633" t="s">
        <v>1699</v>
      </c>
      <c r="J322" s="633" t="s">
        <v>1700</v>
      </c>
      <c r="K322" s="633" t="s">
        <v>1701</v>
      </c>
      <c r="L322" s="635">
        <v>38.24</v>
      </c>
      <c r="M322" s="635">
        <v>1</v>
      </c>
      <c r="N322" s="636">
        <v>38.24</v>
      </c>
    </row>
    <row r="323" spans="1:14" ht="14.4" customHeight="1" x14ac:dyDescent="0.3">
      <c r="A323" s="631" t="s">
        <v>532</v>
      </c>
      <c r="B323" s="632" t="s">
        <v>533</v>
      </c>
      <c r="C323" s="633" t="s">
        <v>542</v>
      </c>
      <c r="D323" s="634" t="s">
        <v>2763</v>
      </c>
      <c r="E323" s="633" t="s">
        <v>548</v>
      </c>
      <c r="F323" s="634" t="s">
        <v>2765</v>
      </c>
      <c r="G323" s="633" t="s">
        <v>598</v>
      </c>
      <c r="H323" s="633" t="s">
        <v>1702</v>
      </c>
      <c r="I323" s="633" t="s">
        <v>1703</v>
      </c>
      <c r="J323" s="633" t="s">
        <v>1704</v>
      </c>
      <c r="K323" s="633" t="s">
        <v>1705</v>
      </c>
      <c r="L323" s="635">
        <v>57.6</v>
      </c>
      <c r="M323" s="635">
        <v>3</v>
      </c>
      <c r="N323" s="636">
        <v>172.8</v>
      </c>
    </row>
    <row r="324" spans="1:14" ht="14.4" customHeight="1" x14ac:dyDescent="0.3">
      <c r="A324" s="631" t="s">
        <v>532</v>
      </c>
      <c r="B324" s="632" t="s">
        <v>533</v>
      </c>
      <c r="C324" s="633" t="s">
        <v>542</v>
      </c>
      <c r="D324" s="634" t="s">
        <v>2763</v>
      </c>
      <c r="E324" s="633" t="s">
        <v>548</v>
      </c>
      <c r="F324" s="634" t="s">
        <v>2765</v>
      </c>
      <c r="G324" s="633" t="s">
        <v>598</v>
      </c>
      <c r="H324" s="633" t="s">
        <v>1706</v>
      </c>
      <c r="I324" s="633" t="s">
        <v>1707</v>
      </c>
      <c r="J324" s="633" t="s">
        <v>1708</v>
      </c>
      <c r="K324" s="633" t="s">
        <v>1709</v>
      </c>
      <c r="L324" s="635">
        <v>74.024358333027081</v>
      </c>
      <c r="M324" s="635">
        <v>16</v>
      </c>
      <c r="N324" s="636">
        <v>1184.3897333284333</v>
      </c>
    </row>
    <row r="325" spans="1:14" ht="14.4" customHeight="1" x14ac:dyDescent="0.3">
      <c r="A325" s="631" t="s">
        <v>532</v>
      </c>
      <c r="B325" s="632" t="s">
        <v>533</v>
      </c>
      <c r="C325" s="633" t="s">
        <v>542</v>
      </c>
      <c r="D325" s="634" t="s">
        <v>2763</v>
      </c>
      <c r="E325" s="633" t="s">
        <v>548</v>
      </c>
      <c r="F325" s="634" t="s">
        <v>2765</v>
      </c>
      <c r="G325" s="633" t="s">
        <v>598</v>
      </c>
      <c r="H325" s="633" t="s">
        <v>1710</v>
      </c>
      <c r="I325" s="633" t="s">
        <v>1711</v>
      </c>
      <c r="J325" s="633" t="s">
        <v>1712</v>
      </c>
      <c r="K325" s="633" t="s">
        <v>931</v>
      </c>
      <c r="L325" s="635">
        <v>56.969901301428273</v>
      </c>
      <c r="M325" s="635">
        <v>3</v>
      </c>
      <c r="N325" s="636">
        <v>170.90970390428481</v>
      </c>
    </row>
    <row r="326" spans="1:14" ht="14.4" customHeight="1" x14ac:dyDescent="0.3">
      <c r="A326" s="631" t="s">
        <v>532</v>
      </c>
      <c r="B326" s="632" t="s">
        <v>533</v>
      </c>
      <c r="C326" s="633" t="s">
        <v>542</v>
      </c>
      <c r="D326" s="634" t="s">
        <v>2763</v>
      </c>
      <c r="E326" s="633" t="s">
        <v>548</v>
      </c>
      <c r="F326" s="634" t="s">
        <v>2765</v>
      </c>
      <c r="G326" s="633" t="s">
        <v>598</v>
      </c>
      <c r="H326" s="633" t="s">
        <v>1713</v>
      </c>
      <c r="I326" s="633" t="s">
        <v>1714</v>
      </c>
      <c r="J326" s="633" t="s">
        <v>1715</v>
      </c>
      <c r="K326" s="633" t="s">
        <v>1716</v>
      </c>
      <c r="L326" s="635">
        <v>154.14000000000001</v>
      </c>
      <c r="M326" s="635">
        <v>2</v>
      </c>
      <c r="N326" s="636">
        <v>308.28000000000003</v>
      </c>
    </row>
    <row r="327" spans="1:14" ht="14.4" customHeight="1" x14ac:dyDescent="0.3">
      <c r="A327" s="631" t="s">
        <v>532</v>
      </c>
      <c r="B327" s="632" t="s">
        <v>533</v>
      </c>
      <c r="C327" s="633" t="s">
        <v>542</v>
      </c>
      <c r="D327" s="634" t="s">
        <v>2763</v>
      </c>
      <c r="E327" s="633" t="s">
        <v>548</v>
      </c>
      <c r="F327" s="634" t="s">
        <v>2765</v>
      </c>
      <c r="G327" s="633" t="s">
        <v>598</v>
      </c>
      <c r="H327" s="633" t="s">
        <v>1717</v>
      </c>
      <c r="I327" s="633" t="s">
        <v>1718</v>
      </c>
      <c r="J327" s="633" t="s">
        <v>1719</v>
      </c>
      <c r="K327" s="633" t="s">
        <v>1720</v>
      </c>
      <c r="L327" s="635">
        <v>107.39000000000004</v>
      </c>
      <c r="M327" s="635">
        <v>1</v>
      </c>
      <c r="N327" s="636">
        <v>107.39000000000004</v>
      </c>
    </row>
    <row r="328" spans="1:14" ht="14.4" customHeight="1" x14ac:dyDescent="0.3">
      <c r="A328" s="631" t="s">
        <v>532</v>
      </c>
      <c r="B328" s="632" t="s">
        <v>533</v>
      </c>
      <c r="C328" s="633" t="s">
        <v>542</v>
      </c>
      <c r="D328" s="634" t="s">
        <v>2763</v>
      </c>
      <c r="E328" s="633" t="s">
        <v>548</v>
      </c>
      <c r="F328" s="634" t="s">
        <v>2765</v>
      </c>
      <c r="G328" s="633" t="s">
        <v>598</v>
      </c>
      <c r="H328" s="633" t="s">
        <v>1721</v>
      </c>
      <c r="I328" s="633" t="s">
        <v>1722</v>
      </c>
      <c r="J328" s="633" t="s">
        <v>1723</v>
      </c>
      <c r="K328" s="633" t="s">
        <v>1724</v>
      </c>
      <c r="L328" s="635">
        <v>1344.35</v>
      </c>
      <c r="M328" s="635">
        <v>1</v>
      </c>
      <c r="N328" s="636">
        <v>1344.35</v>
      </c>
    </row>
    <row r="329" spans="1:14" ht="14.4" customHeight="1" x14ac:dyDescent="0.3">
      <c r="A329" s="631" t="s">
        <v>532</v>
      </c>
      <c r="B329" s="632" t="s">
        <v>533</v>
      </c>
      <c r="C329" s="633" t="s">
        <v>542</v>
      </c>
      <c r="D329" s="634" t="s">
        <v>2763</v>
      </c>
      <c r="E329" s="633" t="s">
        <v>548</v>
      </c>
      <c r="F329" s="634" t="s">
        <v>2765</v>
      </c>
      <c r="G329" s="633" t="s">
        <v>598</v>
      </c>
      <c r="H329" s="633" t="s">
        <v>1725</v>
      </c>
      <c r="I329" s="633" t="s">
        <v>1726</v>
      </c>
      <c r="J329" s="633" t="s">
        <v>1727</v>
      </c>
      <c r="K329" s="633" t="s">
        <v>1728</v>
      </c>
      <c r="L329" s="635">
        <v>117.26971290619301</v>
      </c>
      <c r="M329" s="635">
        <v>1</v>
      </c>
      <c r="N329" s="636">
        <v>117.26971290619301</v>
      </c>
    </row>
    <row r="330" spans="1:14" ht="14.4" customHeight="1" x14ac:dyDescent="0.3">
      <c r="A330" s="631" t="s">
        <v>532</v>
      </c>
      <c r="B330" s="632" t="s">
        <v>533</v>
      </c>
      <c r="C330" s="633" t="s">
        <v>542</v>
      </c>
      <c r="D330" s="634" t="s">
        <v>2763</v>
      </c>
      <c r="E330" s="633" t="s">
        <v>548</v>
      </c>
      <c r="F330" s="634" t="s">
        <v>2765</v>
      </c>
      <c r="G330" s="633" t="s">
        <v>598</v>
      </c>
      <c r="H330" s="633" t="s">
        <v>1729</v>
      </c>
      <c r="I330" s="633" t="s">
        <v>1730</v>
      </c>
      <c r="J330" s="633" t="s">
        <v>1731</v>
      </c>
      <c r="K330" s="633" t="s">
        <v>1732</v>
      </c>
      <c r="L330" s="635">
        <v>103.14960696015119</v>
      </c>
      <c r="M330" s="635">
        <v>5</v>
      </c>
      <c r="N330" s="636">
        <v>515.74803480075593</v>
      </c>
    </row>
    <row r="331" spans="1:14" ht="14.4" customHeight="1" x14ac:dyDescent="0.3">
      <c r="A331" s="631" t="s">
        <v>532</v>
      </c>
      <c r="B331" s="632" t="s">
        <v>533</v>
      </c>
      <c r="C331" s="633" t="s">
        <v>542</v>
      </c>
      <c r="D331" s="634" t="s">
        <v>2763</v>
      </c>
      <c r="E331" s="633" t="s">
        <v>548</v>
      </c>
      <c r="F331" s="634" t="s">
        <v>2765</v>
      </c>
      <c r="G331" s="633" t="s">
        <v>598</v>
      </c>
      <c r="H331" s="633" t="s">
        <v>1733</v>
      </c>
      <c r="I331" s="633" t="s">
        <v>1734</v>
      </c>
      <c r="J331" s="633" t="s">
        <v>1735</v>
      </c>
      <c r="K331" s="633" t="s">
        <v>1736</v>
      </c>
      <c r="L331" s="635">
        <v>294.3539999999997</v>
      </c>
      <c r="M331" s="635">
        <v>1</v>
      </c>
      <c r="N331" s="636">
        <v>294.3539999999997</v>
      </c>
    </row>
    <row r="332" spans="1:14" ht="14.4" customHeight="1" x14ac:dyDescent="0.3">
      <c r="A332" s="631" t="s">
        <v>532</v>
      </c>
      <c r="B332" s="632" t="s">
        <v>533</v>
      </c>
      <c r="C332" s="633" t="s">
        <v>542</v>
      </c>
      <c r="D332" s="634" t="s">
        <v>2763</v>
      </c>
      <c r="E332" s="633" t="s">
        <v>548</v>
      </c>
      <c r="F332" s="634" t="s">
        <v>2765</v>
      </c>
      <c r="G332" s="633" t="s">
        <v>598</v>
      </c>
      <c r="H332" s="633" t="s">
        <v>1737</v>
      </c>
      <c r="I332" s="633" t="s">
        <v>1738</v>
      </c>
      <c r="J332" s="633" t="s">
        <v>1739</v>
      </c>
      <c r="K332" s="633" t="s">
        <v>1740</v>
      </c>
      <c r="L332" s="635">
        <v>67.69</v>
      </c>
      <c r="M332" s="635">
        <v>1</v>
      </c>
      <c r="N332" s="636">
        <v>67.69</v>
      </c>
    </row>
    <row r="333" spans="1:14" ht="14.4" customHeight="1" x14ac:dyDescent="0.3">
      <c r="A333" s="631" t="s">
        <v>532</v>
      </c>
      <c r="B333" s="632" t="s">
        <v>533</v>
      </c>
      <c r="C333" s="633" t="s">
        <v>542</v>
      </c>
      <c r="D333" s="634" t="s">
        <v>2763</v>
      </c>
      <c r="E333" s="633" t="s">
        <v>548</v>
      </c>
      <c r="F333" s="634" t="s">
        <v>2765</v>
      </c>
      <c r="G333" s="633" t="s">
        <v>598</v>
      </c>
      <c r="H333" s="633" t="s">
        <v>1741</v>
      </c>
      <c r="I333" s="633" t="s">
        <v>1742</v>
      </c>
      <c r="J333" s="633" t="s">
        <v>1743</v>
      </c>
      <c r="K333" s="633" t="s">
        <v>1744</v>
      </c>
      <c r="L333" s="635">
        <v>53.73</v>
      </c>
      <c r="M333" s="635">
        <v>2</v>
      </c>
      <c r="N333" s="636">
        <v>107.46</v>
      </c>
    </row>
    <row r="334" spans="1:14" ht="14.4" customHeight="1" x14ac:dyDescent="0.3">
      <c r="A334" s="631" t="s">
        <v>532</v>
      </c>
      <c r="B334" s="632" t="s">
        <v>533</v>
      </c>
      <c r="C334" s="633" t="s">
        <v>542</v>
      </c>
      <c r="D334" s="634" t="s">
        <v>2763</v>
      </c>
      <c r="E334" s="633" t="s">
        <v>548</v>
      </c>
      <c r="F334" s="634" t="s">
        <v>2765</v>
      </c>
      <c r="G334" s="633" t="s">
        <v>598</v>
      </c>
      <c r="H334" s="633" t="s">
        <v>1745</v>
      </c>
      <c r="I334" s="633" t="s">
        <v>1746</v>
      </c>
      <c r="J334" s="633" t="s">
        <v>1747</v>
      </c>
      <c r="K334" s="633" t="s">
        <v>1748</v>
      </c>
      <c r="L334" s="635">
        <v>59.330667314300769</v>
      </c>
      <c r="M334" s="635">
        <v>1</v>
      </c>
      <c r="N334" s="636">
        <v>59.330667314300769</v>
      </c>
    </row>
    <row r="335" spans="1:14" ht="14.4" customHeight="1" x14ac:dyDescent="0.3">
      <c r="A335" s="631" t="s">
        <v>532</v>
      </c>
      <c r="B335" s="632" t="s">
        <v>533</v>
      </c>
      <c r="C335" s="633" t="s">
        <v>542</v>
      </c>
      <c r="D335" s="634" t="s">
        <v>2763</v>
      </c>
      <c r="E335" s="633" t="s">
        <v>548</v>
      </c>
      <c r="F335" s="634" t="s">
        <v>2765</v>
      </c>
      <c r="G335" s="633" t="s">
        <v>598</v>
      </c>
      <c r="H335" s="633" t="s">
        <v>1749</v>
      </c>
      <c r="I335" s="633" t="s">
        <v>1750</v>
      </c>
      <c r="J335" s="633" t="s">
        <v>1751</v>
      </c>
      <c r="K335" s="633" t="s">
        <v>1752</v>
      </c>
      <c r="L335" s="635">
        <v>98.469795897993947</v>
      </c>
      <c r="M335" s="635">
        <v>1</v>
      </c>
      <c r="N335" s="636">
        <v>98.469795897993947</v>
      </c>
    </row>
    <row r="336" spans="1:14" ht="14.4" customHeight="1" x14ac:dyDescent="0.3">
      <c r="A336" s="631" t="s">
        <v>532</v>
      </c>
      <c r="B336" s="632" t="s">
        <v>533</v>
      </c>
      <c r="C336" s="633" t="s">
        <v>542</v>
      </c>
      <c r="D336" s="634" t="s">
        <v>2763</v>
      </c>
      <c r="E336" s="633" t="s">
        <v>548</v>
      </c>
      <c r="F336" s="634" t="s">
        <v>2765</v>
      </c>
      <c r="G336" s="633" t="s">
        <v>598</v>
      </c>
      <c r="H336" s="633" t="s">
        <v>1753</v>
      </c>
      <c r="I336" s="633" t="s">
        <v>1754</v>
      </c>
      <c r="J336" s="633" t="s">
        <v>1755</v>
      </c>
      <c r="K336" s="633"/>
      <c r="L336" s="635">
        <v>390.84752999132422</v>
      </c>
      <c r="M336" s="635">
        <v>1</v>
      </c>
      <c r="N336" s="636">
        <v>390.84752999132422</v>
      </c>
    </row>
    <row r="337" spans="1:14" ht="14.4" customHeight="1" x14ac:dyDescent="0.3">
      <c r="A337" s="631" t="s">
        <v>532</v>
      </c>
      <c r="B337" s="632" t="s">
        <v>533</v>
      </c>
      <c r="C337" s="633" t="s">
        <v>542</v>
      </c>
      <c r="D337" s="634" t="s">
        <v>2763</v>
      </c>
      <c r="E337" s="633" t="s">
        <v>548</v>
      </c>
      <c r="F337" s="634" t="s">
        <v>2765</v>
      </c>
      <c r="G337" s="633" t="s">
        <v>598</v>
      </c>
      <c r="H337" s="633" t="s">
        <v>1756</v>
      </c>
      <c r="I337" s="633" t="s">
        <v>1757</v>
      </c>
      <c r="J337" s="633" t="s">
        <v>1758</v>
      </c>
      <c r="K337" s="633" t="s">
        <v>1759</v>
      </c>
      <c r="L337" s="635">
        <v>297.55996923733801</v>
      </c>
      <c r="M337" s="635">
        <v>1</v>
      </c>
      <c r="N337" s="636">
        <v>297.55996923733801</v>
      </c>
    </row>
    <row r="338" spans="1:14" ht="14.4" customHeight="1" x14ac:dyDescent="0.3">
      <c r="A338" s="631" t="s">
        <v>532</v>
      </c>
      <c r="B338" s="632" t="s">
        <v>533</v>
      </c>
      <c r="C338" s="633" t="s">
        <v>542</v>
      </c>
      <c r="D338" s="634" t="s">
        <v>2763</v>
      </c>
      <c r="E338" s="633" t="s">
        <v>548</v>
      </c>
      <c r="F338" s="634" t="s">
        <v>2765</v>
      </c>
      <c r="G338" s="633" t="s">
        <v>598</v>
      </c>
      <c r="H338" s="633" t="s">
        <v>1760</v>
      </c>
      <c r="I338" s="633" t="s">
        <v>238</v>
      </c>
      <c r="J338" s="633" t="s">
        <v>1761</v>
      </c>
      <c r="K338" s="633"/>
      <c r="L338" s="635">
        <v>65.909818077160551</v>
      </c>
      <c r="M338" s="635">
        <v>1</v>
      </c>
      <c r="N338" s="636">
        <v>65.909818077160551</v>
      </c>
    </row>
    <row r="339" spans="1:14" ht="14.4" customHeight="1" x14ac:dyDescent="0.3">
      <c r="A339" s="631" t="s">
        <v>532</v>
      </c>
      <c r="B339" s="632" t="s">
        <v>533</v>
      </c>
      <c r="C339" s="633" t="s">
        <v>542</v>
      </c>
      <c r="D339" s="634" t="s">
        <v>2763</v>
      </c>
      <c r="E339" s="633" t="s">
        <v>548</v>
      </c>
      <c r="F339" s="634" t="s">
        <v>2765</v>
      </c>
      <c r="G339" s="633" t="s">
        <v>598</v>
      </c>
      <c r="H339" s="633" t="s">
        <v>1762</v>
      </c>
      <c r="I339" s="633" t="s">
        <v>238</v>
      </c>
      <c r="J339" s="633" t="s">
        <v>1763</v>
      </c>
      <c r="K339" s="633"/>
      <c r="L339" s="635">
        <v>163.86966106265055</v>
      </c>
      <c r="M339" s="635">
        <v>5</v>
      </c>
      <c r="N339" s="636">
        <v>819.34830531325281</v>
      </c>
    </row>
    <row r="340" spans="1:14" ht="14.4" customHeight="1" x14ac:dyDescent="0.3">
      <c r="A340" s="631" t="s">
        <v>532</v>
      </c>
      <c r="B340" s="632" t="s">
        <v>533</v>
      </c>
      <c r="C340" s="633" t="s">
        <v>542</v>
      </c>
      <c r="D340" s="634" t="s">
        <v>2763</v>
      </c>
      <c r="E340" s="633" t="s">
        <v>548</v>
      </c>
      <c r="F340" s="634" t="s">
        <v>2765</v>
      </c>
      <c r="G340" s="633" t="s">
        <v>598</v>
      </c>
      <c r="H340" s="633" t="s">
        <v>1764</v>
      </c>
      <c r="I340" s="633" t="s">
        <v>238</v>
      </c>
      <c r="J340" s="633" t="s">
        <v>1765</v>
      </c>
      <c r="K340" s="633"/>
      <c r="L340" s="635">
        <v>234.21770152024817</v>
      </c>
      <c r="M340" s="635">
        <v>1</v>
      </c>
      <c r="N340" s="636">
        <v>234.21770152024817</v>
      </c>
    </row>
    <row r="341" spans="1:14" ht="14.4" customHeight="1" x14ac:dyDescent="0.3">
      <c r="A341" s="631" t="s">
        <v>532</v>
      </c>
      <c r="B341" s="632" t="s">
        <v>533</v>
      </c>
      <c r="C341" s="633" t="s">
        <v>542</v>
      </c>
      <c r="D341" s="634" t="s">
        <v>2763</v>
      </c>
      <c r="E341" s="633" t="s">
        <v>548</v>
      </c>
      <c r="F341" s="634" t="s">
        <v>2765</v>
      </c>
      <c r="G341" s="633" t="s">
        <v>598</v>
      </c>
      <c r="H341" s="633" t="s">
        <v>1766</v>
      </c>
      <c r="I341" s="633" t="s">
        <v>238</v>
      </c>
      <c r="J341" s="633" t="s">
        <v>1767</v>
      </c>
      <c r="K341" s="633"/>
      <c r="L341" s="635">
        <v>291.10511675871925</v>
      </c>
      <c r="M341" s="635">
        <v>2</v>
      </c>
      <c r="N341" s="636">
        <v>582.2102335174385</v>
      </c>
    </row>
    <row r="342" spans="1:14" ht="14.4" customHeight="1" x14ac:dyDescent="0.3">
      <c r="A342" s="631" t="s">
        <v>532</v>
      </c>
      <c r="B342" s="632" t="s">
        <v>533</v>
      </c>
      <c r="C342" s="633" t="s">
        <v>542</v>
      </c>
      <c r="D342" s="634" t="s">
        <v>2763</v>
      </c>
      <c r="E342" s="633" t="s">
        <v>548</v>
      </c>
      <c r="F342" s="634" t="s">
        <v>2765</v>
      </c>
      <c r="G342" s="633" t="s">
        <v>598</v>
      </c>
      <c r="H342" s="633" t="s">
        <v>1768</v>
      </c>
      <c r="I342" s="633" t="s">
        <v>1769</v>
      </c>
      <c r="J342" s="633" t="s">
        <v>1770</v>
      </c>
      <c r="K342" s="633" t="s">
        <v>1771</v>
      </c>
      <c r="L342" s="635">
        <v>816.01</v>
      </c>
      <c r="M342" s="635">
        <v>2</v>
      </c>
      <c r="N342" s="636">
        <v>1632.02</v>
      </c>
    </row>
    <row r="343" spans="1:14" ht="14.4" customHeight="1" x14ac:dyDescent="0.3">
      <c r="A343" s="631" t="s">
        <v>532</v>
      </c>
      <c r="B343" s="632" t="s">
        <v>533</v>
      </c>
      <c r="C343" s="633" t="s">
        <v>542</v>
      </c>
      <c r="D343" s="634" t="s">
        <v>2763</v>
      </c>
      <c r="E343" s="633" t="s">
        <v>548</v>
      </c>
      <c r="F343" s="634" t="s">
        <v>2765</v>
      </c>
      <c r="G343" s="633" t="s">
        <v>598</v>
      </c>
      <c r="H343" s="633" t="s">
        <v>1772</v>
      </c>
      <c r="I343" s="633" t="s">
        <v>1773</v>
      </c>
      <c r="J343" s="633" t="s">
        <v>1774</v>
      </c>
      <c r="K343" s="633" t="s">
        <v>1775</v>
      </c>
      <c r="L343" s="635">
        <v>79.205049873796099</v>
      </c>
      <c r="M343" s="635">
        <v>2</v>
      </c>
      <c r="N343" s="636">
        <v>158.4100997475922</v>
      </c>
    </row>
    <row r="344" spans="1:14" ht="14.4" customHeight="1" x14ac:dyDescent="0.3">
      <c r="A344" s="631" t="s">
        <v>532</v>
      </c>
      <c r="B344" s="632" t="s">
        <v>533</v>
      </c>
      <c r="C344" s="633" t="s">
        <v>542</v>
      </c>
      <c r="D344" s="634" t="s">
        <v>2763</v>
      </c>
      <c r="E344" s="633" t="s">
        <v>548</v>
      </c>
      <c r="F344" s="634" t="s">
        <v>2765</v>
      </c>
      <c r="G344" s="633" t="s">
        <v>598</v>
      </c>
      <c r="H344" s="633" t="s">
        <v>1776</v>
      </c>
      <c r="I344" s="633" t="s">
        <v>1777</v>
      </c>
      <c r="J344" s="633" t="s">
        <v>1774</v>
      </c>
      <c r="K344" s="633" t="s">
        <v>1778</v>
      </c>
      <c r="L344" s="635">
        <v>145.69593977881908</v>
      </c>
      <c r="M344" s="635">
        <v>5</v>
      </c>
      <c r="N344" s="636">
        <v>728.47969889409535</v>
      </c>
    </row>
    <row r="345" spans="1:14" ht="14.4" customHeight="1" x14ac:dyDescent="0.3">
      <c r="A345" s="631" t="s">
        <v>532</v>
      </c>
      <c r="B345" s="632" t="s">
        <v>533</v>
      </c>
      <c r="C345" s="633" t="s">
        <v>542</v>
      </c>
      <c r="D345" s="634" t="s">
        <v>2763</v>
      </c>
      <c r="E345" s="633" t="s">
        <v>548</v>
      </c>
      <c r="F345" s="634" t="s">
        <v>2765</v>
      </c>
      <c r="G345" s="633" t="s">
        <v>598</v>
      </c>
      <c r="H345" s="633" t="s">
        <v>1779</v>
      </c>
      <c r="I345" s="633" t="s">
        <v>1780</v>
      </c>
      <c r="J345" s="633" t="s">
        <v>1781</v>
      </c>
      <c r="K345" s="633" t="s">
        <v>789</v>
      </c>
      <c r="L345" s="635">
        <v>98.500057878218257</v>
      </c>
      <c r="M345" s="635">
        <v>4</v>
      </c>
      <c r="N345" s="636">
        <v>394.00023151287303</v>
      </c>
    </row>
    <row r="346" spans="1:14" ht="14.4" customHeight="1" x14ac:dyDescent="0.3">
      <c r="A346" s="631" t="s">
        <v>532</v>
      </c>
      <c r="B346" s="632" t="s">
        <v>533</v>
      </c>
      <c r="C346" s="633" t="s">
        <v>542</v>
      </c>
      <c r="D346" s="634" t="s">
        <v>2763</v>
      </c>
      <c r="E346" s="633" t="s">
        <v>548</v>
      </c>
      <c r="F346" s="634" t="s">
        <v>2765</v>
      </c>
      <c r="G346" s="633" t="s">
        <v>598</v>
      </c>
      <c r="H346" s="633" t="s">
        <v>1782</v>
      </c>
      <c r="I346" s="633" t="s">
        <v>1783</v>
      </c>
      <c r="J346" s="633" t="s">
        <v>1784</v>
      </c>
      <c r="K346" s="633" t="s">
        <v>1785</v>
      </c>
      <c r="L346" s="635">
        <v>371.92999999999995</v>
      </c>
      <c r="M346" s="635">
        <v>2</v>
      </c>
      <c r="N346" s="636">
        <v>743.8599999999999</v>
      </c>
    </row>
    <row r="347" spans="1:14" ht="14.4" customHeight="1" x14ac:dyDescent="0.3">
      <c r="A347" s="631" t="s">
        <v>532</v>
      </c>
      <c r="B347" s="632" t="s">
        <v>533</v>
      </c>
      <c r="C347" s="633" t="s">
        <v>542</v>
      </c>
      <c r="D347" s="634" t="s">
        <v>2763</v>
      </c>
      <c r="E347" s="633" t="s">
        <v>548</v>
      </c>
      <c r="F347" s="634" t="s">
        <v>2765</v>
      </c>
      <c r="G347" s="633" t="s">
        <v>598</v>
      </c>
      <c r="H347" s="633" t="s">
        <v>1786</v>
      </c>
      <c r="I347" s="633" t="s">
        <v>1787</v>
      </c>
      <c r="J347" s="633" t="s">
        <v>1788</v>
      </c>
      <c r="K347" s="633" t="s">
        <v>1789</v>
      </c>
      <c r="L347" s="635">
        <v>493.1</v>
      </c>
      <c r="M347" s="635">
        <v>1</v>
      </c>
      <c r="N347" s="636">
        <v>493.1</v>
      </c>
    </row>
    <row r="348" spans="1:14" ht="14.4" customHeight="1" x14ac:dyDescent="0.3">
      <c r="A348" s="631" t="s">
        <v>532</v>
      </c>
      <c r="B348" s="632" t="s">
        <v>533</v>
      </c>
      <c r="C348" s="633" t="s">
        <v>542</v>
      </c>
      <c r="D348" s="634" t="s">
        <v>2763</v>
      </c>
      <c r="E348" s="633" t="s">
        <v>548</v>
      </c>
      <c r="F348" s="634" t="s">
        <v>2765</v>
      </c>
      <c r="G348" s="633" t="s">
        <v>598</v>
      </c>
      <c r="H348" s="633" t="s">
        <v>1790</v>
      </c>
      <c r="I348" s="633" t="s">
        <v>1791</v>
      </c>
      <c r="J348" s="633" t="s">
        <v>1792</v>
      </c>
      <c r="K348" s="633" t="s">
        <v>1793</v>
      </c>
      <c r="L348" s="635">
        <v>124.19</v>
      </c>
      <c r="M348" s="635">
        <v>1</v>
      </c>
      <c r="N348" s="636">
        <v>124.19</v>
      </c>
    </row>
    <row r="349" spans="1:14" ht="14.4" customHeight="1" x14ac:dyDescent="0.3">
      <c r="A349" s="631" t="s">
        <v>532</v>
      </c>
      <c r="B349" s="632" t="s">
        <v>533</v>
      </c>
      <c r="C349" s="633" t="s">
        <v>542</v>
      </c>
      <c r="D349" s="634" t="s">
        <v>2763</v>
      </c>
      <c r="E349" s="633" t="s">
        <v>548</v>
      </c>
      <c r="F349" s="634" t="s">
        <v>2765</v>
      </c>
      <c r="G349" s="633" t="s">
        <v>598</v>
      </c>
      <c r="H349" s="633" t="s">
        <v>1794</v>
      </c>
      <c r="I349" s="633" t="s">
        <v>1795</v>
      </c>
      <c r="J349" s="633" t="s">
        <v>1796</v>
      </c>
      <c r="K349" s="633" t="s">
        <v>1797</v>
      </c>
      <c r="L349" s="635">
        <v>142</v>
      </c>
      <c r="M349" s="635">
        <v>1</v>
      </c>
      <c r="N349" s="636">
        <v>142</v>
      </c>
    </row>
    <row r="350" spans="1:14" ht="14.4" customHeight="1" x14ac:dyDescent="0.3">
      <c r="A350" s="631" t="s">
        <v>532</v>
      </c>
      <c r="B350" s="632" t="s">
        <v>533</v>
      </c>
      <c r="C350" s="633" t="s">
        <v>542</v>
      </c>
      <c r="D350" s="634" t="s">
        <v>2763</v>
      </c>
      <c r="E350" s="633" t="s">
        <v>548</v>
      </c>
      <c r="F350" s="634" t="s">
        <v>2765</v>
      </c>
      <c r="G350" s="633" t="s">
        <v>598</v>
      </c>
      <c r="H350" s="633" t="s">
        <v>1798</v>
      </c>
      <c r="I350" s="633" t="s">
        <v>238</v>
      </c>
      <c r="J350" s="633" t="s">
        <v>1799</v>
      </c>
      <c r="K350" s="633"/>
      <c r="L350" s="635">
        <v>126.20798079878743</v>
      </c>
      <c r="M350" s="635">
        <v>5</v>
      </c>
      <c r="N350" s="636">
        <v>631.03990399393717</v>
      </c>
    </row>
    <row r="351" spans="1:14" ht="14.4" customHeight="1" x14ac:dyDescent="0.3">
      <c r="A351" s="631" t="s">
        <v>532</v>
      </c>
      <c r="B351" s="632" t="s">
        <v>533</v>
      </c>
      <c r="C351" s="633" t="s">
        <v>542</v>
      </c>
      <c r="D351" s="634" t="s">
        <v>2763</v>
      </c>
      <c r="E351" s="633" t="s">
        <v>548</v>
      </c>
      <c r="F351" s="634" t="s">
        <v>2765</v>
      </c>
      <c r="G351" s="633" t="s">
        <v>598</v>
      </c>
      <c r="H351" s="633" t="s">
        <v>1800</v>
      </c>
      <c r="I351" s="633" t="s">
        <v>1801</v>
      </c>
      <c r="J351" s="633" t="s">
        <v>1802</v>
      </c>
      <c r="K351" s="633" t="s">
        <v>1803</v>
      </c>
      <c r="L351" s="635">
        <v>109.23</v>
      </c>
      <c r="M351" s="635">
        <v>1</v>
      </c>
      <c r="N351" s="636">
        <v>109.23</v>
      </c>
    </row>
    <row r="352" spans="1:14" ht="14.4" customHeight="1" x14ac:dyDescent="0.3">
      <c r="A352" s="631" t="s">
        <v>532</v>
      </c>
      <c r="B352" s="632" t="s">
        <v>533</v>
      </c>
      <c r="C352" s="633" t="s">
        <v>542</v>
      </c>
      <c r="D352" s="634" t="s">
        <v>2763</v>
      </c>
      <c r="E352" s="633" t="s">
        <v>548</v>
      </c>
      <c r="F352" s="634" t="s">
        <v>2765</v>
      </c>
      <c r="G352" s="633" t="s">
        <v>598</v>
      </c>
      <c r="H352" s="633" t="s">
        <v>1804</v>
      </c>
      <c r="I352" s="633" t="s">
        <v>238</v>
      </c>
      <c r="J352" s="633" t="s">
        <v>1805</v>
      </c>
      <c r="K352" s="633"/>
      <c r="L352" s="635">
        <v>589.21677351657604</v>
      </c>
      <c r="M352" s="635">
        <v>1</v>
      </c>
      <c r="N352" s="636">
        <v>589.21677351657604</v>
      </c>
    </row>
    <row r="353" spans="1:14" ht="14.4" customHeight="1" x14ac:dyDescent="0.3">
      <c r="A353" s="631" t="s">
        <v>532</v>
      </c>
      <c r="B353" s="632" t="s">
        <v>533</v>
      </c>
      <c r="C353" s="633" t="s">
        <v>542</v>
      </c>
      <c r="D353" s="634" t="s">
        <v>2763</v>
      </c>
      <c r="E353" s="633" t="s">
        <v>548</v>
      </c>
      <c r="F353" s="634" t="s">
        <v>2765</v>
      </c>
      <c r="G353" s="633" t="s">
        <v>598</v>
      </c>
      <c r="H353" s="633" t="s">
        <v>1806</v>
      </c>
      <c r="I353" s="633" t="s">
        <v>238</v>
      </c>
      <c r="J353" s="633" t="s">
        <v>1807</v>
      </c>
      <c r="K353" s="633"/>
      <c r="L353" s="635">
        <v>151.80000000000001</v>
      </c>
      <c r="M353" s="635">
        <v>13</v>
      </c>
      <c r="N353" s="636">
        <v>1973.4</v>
      </c>
    </row>
    <row r="354" spans="1:14" ht="14.4" customHeight="1" x14ac:dyDescent="0.3">
      <c r="A354" s="631" t="s">
        <v>532</v>
      </c>
      <c r="B354" s="632" t="s">
        <v>533</v>
      </c>
      <c r="C354" s="633" t="s">
        <v>542</v>
      </c>
      <c r="D354" s="634" t="s">
        <v>2763</v>
      </c>
      <c r="E354" s="633" t="s">
        <v>548</v>
      </c>
      <c r="F354" s="634" t="s">
        <v>2765</v>
      </c>
      <c r="G354" s="633" t="s">
        <v>598</v>
      </c>
      <c r="H354" s="633" t="s">
        <v>1808</v>
      </c>
      <c r="I354" s="633" t="s">
        <v>1809</v>
      </c>
      <c r="J354" s="633" t="s">
        <v>1810</v>
      </c>
      <c r="K354" s="633" t="s">
        <v>1811</v>
      </c>
      <c r="L354" s="635">
        <v>54.499874322135497</v>
      </c>
      <c r="M354" s="635">
        <v>3</v>
      </c>
      <c r="N354" s="636">
        <v>163.49962296640649</v>
      </c>
    </row>
    <row r="355" spans="1:14" ht="14.4" customHeight="1" x14ac:dyDescent="0.3">
      <c r="A355" s="631" t="s">
        <v>532</v>
      </c>
      <c r="B355" s="632" t="s">
        <v>533</v>
      </c>
      <c r="C355" s="633" t="s">
        <v>542</v>
      </c>
      <c r="D355" s="634" t="s">
        <v>2763</v>
      </c>
      <c r="E355" s="633" t="s">
        <v>548</v>
      </c>
      <c r="F355" s="634" t="s">
        <v>2765</v>
      </c>
      <c r="G355" s="633" t="s">
        <v>598</v>
      </c>
      <c r="H355" s="633" t="s">
        <v>1812</v>
      </c>
      <c r="I355" s="633" t="s">
        <v>1813</v>
      </c>
      <c r="J355" s="633" t="s">
        <v>1814</v>
      </c>
      <c r="K355" s="633" t="s">
        <v>1815</v>
      </c>
      <c r="L355" s="635">
        <v>59.649999999999963</v>
      </c>
      <c r="M355" s="635">
        <v>1</v>
      </c>
      <c r="N355" s="636">
        <v>59.649999999999963</v>
      </c>
    </row>
    <row r="356" spans="1:14" ht="14.4" customHeight="1" x14ac:dyDescent="0.3">
      <c r="A356" s="631" t="s">
        <v>532</v>
      </c>
      <c r="B356" s="632" t="s">
        <v>533</v>
      </c>
      <c r="C356" s="633" t="s">
        <v>542</v>
      </c>
      <c r="D356" s="634" t="s">
        <v>2763</v>
      </c>
      <c r="E356" s="633" t="s">
        <v>548</v>
      </c>
      <c r="F356" s="634" t="s">
        <v>2765</v>
      </c>
      <c r="G356" s="633" t="s">
        <v>598</v>
      </c>
      <c r="H356" s="633" t="s">
        <v>1816</v>
      </c>
      <c r="I356" s="633" t="s">
        <v>1817</v>
      </c>
      <c r="J356" s="633" t="s">
        <v>1818</v>
      </c>
      <c r="K356" s="633" t="s">
        <v>1819</v>
      </c>
      <c r="L356" s="635">
        <v>116.56</v>
      </c>
      <c r="M356" s="635">
        <v>2</v>
      </c>
      <c r="N356" s="636">
        <v>233.12</v>
      </c>
    </row>
    <row r="357" spans="1:14" ht="14.4" customHeight="1" x14ac:dyDescent="0.3">
      <c r="A357" s="631" t="s">
        <v>532</v>
      </c>
      <c r="B357" s="632" t="s">
        <v>533</v>
      </c>
      <c r="C357" s="633" t="s">
        <v>542</v>
      </c>
      <c r="D357" s="634" t="s">
        <v>2763</v>
      </c>
      <c r="E357" s="633" t="s">
        <v>548</v>
      </c>
      <c r="F357" s="634" t="s">
        <v>2765</v>
      </c>
      <c r="G357" s="633" t="s">
        <v>598</v>
      </c>
      <c r="H357" s="633" t="s">
        <v>1820</v>
      </c>
      <c r="I357" s="633" t="s">
        <v>1821</v>
      </c>
      <c r="J357" s="633" t="s">
        <v>1822</v>
      </c>
      <c r="K357" s="633" t="s">
        <v>1823</v>
      </c>
      <c r="L357" s="635">
        <v>88.30729956580123</v>
      </c>
      <c r="M357" s="635">
        <v>19</v>
      </c>
      <c r="N357" s="636">
        <v>1677.8386917502235</v>
      </c>
    </row>
    <row r="358" spans="1:14" ht="14.4" customHeight="1" x14ac:dyDescent="0.3">
      <c r="A358" s="631" t="s">
        <v>532</v>
      </c>
      <c r="B358" s="632" t="s">
        <v>533</v>
      </c>
      <c r="C358" s="633" t="s">
        <v>542</v>
      </c>
      <c r="D358" s="634" t="s">
        <v>2763</v>
      </c>
      <c r="E358" s="633" t="s">
        <v>548</v>
      </c>
      <c r="F358" s="634" t="s">
        <v>2765</v>
      </c>
      <c r="G358" s="633" t="s">
        <v>598</v>
      </c>
      <c r="H358" s="633" t="s">
        <v>1824</v>
      </c>
      <c r="I358" s="633" t="s">
        <v>1825</v>
      </c>
      <c r="J358" s="633" t="s">
        <v>1826</v>
      </c>
      <c r="K358" s="633" t="s">
        <v>1827</v>
      </c>
      <c r="L358" s="635">
        <v>339.94000000000005</v>
      </c>
      <c r="M358" s="635">
        <v>3</v>
      </c>
      <c r="N358" s="636">
        <v>1019.8200000000002</v>
      </c>
    </row>
    <row r="359" spans="1:14" ht="14.4" customHeight="1" x14ac:dyDescent="0.3">
      <c r="A359" s="631" t="s">
        <v>532</v>
      </c>
      <c r="B359" s="632" t="s">
        <v>533</v>
      </c>
      <c r="C359" s="633" t="s">
        <v>542</v>
      </c>
      <c r="D359" s="634" t="s">
        <v>2763</v>
      </c>
      <c r="E359" s="633" t="s">
        <v>548</v>
      </c>
      <c r="F359" s="634" t="s">
        <v>2765</v>
      </c>
      <c r="G359" s="633" t="s">
        <v>598</v>
      </c>
      <c r="H359" s="633" t="s">
        <v>1828</v>
      </c>
      <c r="I359" s="633" t="s">
        <v>238</v>
      </c>
      <c r="J359" s="633" t="s">
        <v>1829</v>
      </c>
      <c r="K359" s="633"/>
      <c r="L359" s="635">
        <v>385.15128458829054</v>
      </c>
      <c r="M359" s="635">
        <v>3</v>
      </c>
      <c r="N359" s="636">
        <v>1155.4538537648716</v>
      </c>
    </row>
    <row r="360" spans="1:14" ht="14.4" customHeight="1" x14ac:dyDescent="0.3">
      <c r="A360" s="631" t="s">
        <v>532</v>
      </c>
      <c r="B360" s="632" t="s">
        <v>533</v>
      </c>
      <c r="C360" s="633" t="s">
        <v>542</v>
      </c>
      <c r="D360" s="634" t="s">
        <v>2763</v>
      </c>
      <c r="E360" s="633" t="s">
        <v>548</v>
      </c>
      <c r="F360" s="634" t="s">
        <v>2765</v>
      </c>
      <c r="G360" s="633" t="s">
        <v>598</v>
      </c>
      <c r="H360" s="633" t="s">
        <v>1830</v>
      </c>
      <c r="I360" s="633" t="s">
        <v>238</v>
      </c>
      <c r="J360" s="633" t="s">
        <v>1831</v>
      </c>
      <c r="K360" s="633"/>
      <c r="L360" s="635">
        <v>600.10017278827581</v>
      </c>
      <c r="M360" s="635">
        <v>6</v>
      </c>
      <c r="N360" s="636">
        <v>3600.6010367296549</v>
      </c>
    </row>
    <row r="361" spans="1:14" ht="14.4" customHeight="1" x14ac:dyDescent="0.3">
      <c r="A361" s="631" t="s">
        <v>532</v>
      </c>
      <c r="B361" s="632" t="s">
        <v>533</v>
      </c>
      <c r="C361" s="633" t="s">
        <v>542</v>
      </c>
      <c r="D361" s="634" t="s">
        <v>2763</v>
      </c>
      <c r="E361" s="633" t="s">
        <v>548</v>
      </c>
      <c r="F361" s="634" t="s">
        <v>2765</v>
      </c>
      <c r="G361" s="633" t="s">
        <v>598</v>
      </c>
      <c r="H361" s="633" t="s">
        <v>1832</v>
      </c>
      <c r="I361" s="633" t="s">
        <v>238</v>
      </c>
      <c r="J361" s="633" t="s">
        <v>1833</v>
      </c>
      <c r="K361" s="633"/>
      <c r="L361" s="635">
        <v>1187.9557977901093</v>
      </c>
      <c r="M361" s="635">
        <v>1</v>
      </c>
      <c r="N361" s="636">
        <v>1187.9557977901093</v>
      </c>
    </row>
    <row r="362" spans="1:14" ht="14.4" customHeight="1" x14ac:dyDescent="0.3">
      <c r="A362" s="631" t="s">
        <v>532</v>
      </c>
      <c r="B362" s="632" t="s">
        <v>533</v>
      </c>
      <c r="C362" s="633" t="s">
        <v>542</v>
      </c>
      <c r="D362" s="634" t="s">
        <v>2763</v>
      </c>
      <c r="E362" s="633" t="s">
        <v>548</v>
      </c>
      <c r="F362" s="634" t="s">
        <v>2765</v>
      </c>
      <c r="G362" s="633" t="s">
        <v>598</v>
      </c>
      <c r="H362" s="633" t="s">
        <v>1834</v>
      </c>
      <c r="I362" s="633" t="s">
        <v>1835</v>
      </c>
      <c r="J362" s="633" t="s">
        <v>1836</v>
      </c>
      <c r="K362" s="633" t="s">
        <v>1837</v>
      </c>
      <c r="L362" s="635">
        <v>736.51</v>
      </c>
      <c r="M362" s="635">
        <v>1</v>
      </c>
      <c r="N362" s="636">
        <v>736.51</v>
      </c>
    </row>
    <row r="363" spans="1:14" ht="14.4" customHeight="1" x14ac:dyDescent="0.3">
      <c r="A363" s="631" t="s">
        <v>532</v>
      </c>
      <c r="B363" s="632" t="s">
        <v>533</v>
      </c>
      <c r="C363" s="633" t="s">
        <v>542</v>
      </c>
      <c r="D363" s="634" t="s">
        <v>2763</v>
      </c>
      <c r="E363" s="633" t="s">
        <v>548</v>
      </c>
      <c r="F363" s="634" t="s">
        <v>2765</v>
      </c>
      <c r="G363" s="633" t="s">
        <v>598</v>
      </c>
      <c r="H363" s="633" t="s">
        <v>1838</v>
      </c>
      <c r="I363" s="633" t="s">
        <v>1839</v>
      </c>
      <c r="J363" s="633" t="s">
        <v>1840</v>
      </c>
      <c r="K363" s="633" t="s">
        <v>1841</v>
      </c>
      <c r="L363" s="635">
        <v>37.119999999999997</v>
      </c>
      <c r="M363" s="635">
        <v>2</v>
      </c>
      <c r="N363" s="636">
        <v>74.239999999999995</v>
      </c>
    </row>
    <row r="364" spans="1:14" ht="14.4" customHeight="1" x14ac:dyDescent="0.3">
      <c r="A364" s="631" t="s">
        <v>532</v>
      </c>
      <c r="B364" s="632" t="s">
        <v>533</v>
      </c>
      <c r="C364" s="633" t="s">
        <v>542</v>
      </c>
      <c r="D364" s="634" t="s">
        <v>2763</v>
      </c>
      <c r="E364" s="633" t="s">
        <v>548</v>
      </c>
      <c r="F364" s="634" t="s">
        <v>2765</v>
      </c>
      <c r="G364" s="633" t="s">
        <v>598</v>
      </c>
      <c r="H364" s="633" t="s">
        <v>1842</v>
      </c>
      <c r="I364" s="633" t="s">
        <v>1842</v>
      </c>
      <c r="J364" s="633" t="s">
        <v>1843</v>
      </c>
      <c r="K364" s="633" t="s">
        <v>1844</v>
      </c>
      <c r="L364" s="635">
        <v>115.3195466177134</v>
      </c>
      <c r="M364" s="635">
        <v>1</v>
      </c>
      <c r="N364" s="636">
        <v>115.3195466177134</v>
      </c>
    </row>
    <row r="365" spans="1:14" ht="14.4" customHeight="1" x14ac:dyDescent="0.3">
      <c r="A365" s="631" t="s">
        <v>532</v>
      </c>
      <c r="B365" s="632" t="s">
        <v>533</v>
      </c>
      <c r="C365" s="633" t="s">
        <v>542</v>
      </c>
      <c r="D365" s="634" t="s">
        <v>2763</v>
      </c>
      <c r="E365" s="633" t="s">
        <v>548</v>
      </c>
      <c r="F365" s="634" t="s">
        <v>2765</v>
      </c>
      <c r="G365" s="633" t="s">
        <v>598</v>
      </c>
      <c r="H365" s="633" t="s">
        <v>1845</v>
      </c>
      <c r="I365" s="633" t="s">
        <v>1846</v>
      </c>
      <c r="J365" s="633" t="s">
        <v>1847</v>
      </c>
      <c r="K365" s="633" t="s">
        <v>1848</v>
      </c>
      <c r="L365" s="635">
        <v>45.900054153577699</v>
      </c>
      <c r="M365" s="635">
        <v>1</v>
      </c>
      <c r="N365" s="636">
        <v>45.900054153577699</v>
      </c>
    </row>
    <row r="366" spans="1:14" ht="14.4" customHeight="1" x14ac:dyDescent="0.3">
      <c r="A366" s="631" t="s">
        <v>532</v>
      </c>
      <c r="B366" s="632" t="s">
        <v>533</v>
      </c>
      <c r="C366" s="633" t="s">
        <v>542</v>
      </c>
      <c r="D366" s="634" t="s">
        <v>2763</v>
      </c>
      <c r="E366" s="633" t="s">
        <v>548</v>
      </c>
      <c r="F366" s="634" t="s">
        <v>2765</v>
      </c>
      <c r="G366" s="633" t="s">
        <v>598</v>
      </c>
      <c r="H366" s="633" t="s">
        <v>1849</v>
      </c>
      <c r="I366" s="633" t="s">
        <v>1850</v>
      </c>
      <c r="J366" s="633" t="s">
        <v>1851</v>
      </c>
      <c r="K366" s="633" t="s">
        <v>1852</v>
      </c>
      <c r="L366" s="635">
        <v>968.12931201612412</v>
      </c>
      <c r="M366" s="635">
        <v>1</v>
      </c>
      <c r="N366" s="636">
        <v>968.12931201612412</v>
      </c>
    </row>
    <row r="367" spans="1:14" ht="14.4" customHeight="1" x14ac:dyDescent="0.3">
      <c r="A367" s="631" t="s">
        <v>532</v>
      </c>
      <c r="B367" s="632" t="s">
        <v>533</v>
      </c>
      <c r="C367" s="633" t="s">
        <v>542</v>
      </c>
      <c r="D367" s="634" t="s">
        <v>2763</v>
      </c>
      <c r="E367" s="633" t="s">
        <v>548</v>
      </c>
      <c r="F367" s="634" t="s">
        <v>2765</v>
      </c>
      <c r="G367" s="633" t="s">
        <v>598</v>
      </c>
      <c r="H367" s="633" t="s">
        <v>1853</v>
      </c>
      <c r="I367" s="633" t="s">
        <v>238</v>
      </c>
      <c r="J367" s="633" t="s">
        <v>1854</v>
      </c>
      <c r="K367" s="633"/>
      <c r="L367" s="635">
        <v>127.41101970856126</v>
      </c>
      <c r="M367" s="635">
        <v>5</v>
      </c>
      <c r="N367" s="636">
        <v>637.05509854280626</v>
      </c>
    </row>
    <row r="368" spans="1:14" ht="14.4" customHeight="1" x14ac:dyDescent="0.3">
      <c r="A368" s="631" t="s">
        <v>532</v>
      </c>
      <c r="B368" s="632" t="s">
        <v>533</v>
      </c>
      <c r="C368" s="633" t="s">
        <v>542</v>
      </c>
      <c r="D368" s="634" t="s">
        <v>2763</v>
      </c>
      <c r="E368" s="633" t="s">
        <v>548</v>
      </c>
      <c r="F368" s="634" t="s">
        <v>2765</v>
      </c>
      <c r="G368" s="633" t="s">
        <v>598</v>
      </c>
      <c r="H368" s="633" t="s">
        <v>1855</v>
      </c>
      <c r="I368" s="633" t="s">
        <v>1856</v>
      </c>
      <c r="J368" s="633" t="s">
        <v>1857</v>
      </c>
      <c r="K368" s="633" t="s">
        <v>789</v>
      </c>
      <c r="L368" s="635">
        <v>146.21986264603962</v>
      </c>
      <c r="M368" s="635">
        <v>2</v>
      </c>
      <c r="N368" s="636">
        <v>292.43972529207923</v>
      </c>
    </row>
    <row r="369" spans="1:14" ht="14.4" customHeight="1" x14ac:dyDescent="0.3">
      <c r="A369" s="631" t="s">
        <v>532</v>
      </c>
      <c r="B369" s="632" t="s">
        <v>533</v>
      </c>
      <c r="C369" s="633" t="s">
        <v>542</v>
      </c>
      <c r="D369" s="634" t="s">
        <v>2763</v>
      </c>
      <c r="E369" s="633" t="s">
        <v>548</v>
      </c>
      <c r="F369" s="634" t="s">
        <v>2765</v>
      </c>
      <c r="G369" s="633" t="s">
        <v>598</v>
      </c>
      <c r="H369" s="633" t="s">
        <v>1858</v>
      </c>
      <c r="I369" s="633" t="s">
        <v>238</v>
      </c>
      <c r="J369" s="633" t="s">
        <v>1859</v>
      </c>
      <c r="K369" s="633"/>
      <c r="L369" s="635">
        <v>309.73066471957787</v>
      </c>
      <c r="M369" s="635">
        <v>1</v>
      </c>
      <c r="N369" s="636">
        <v>309.73066471957787</v>
      </c>
    </row>
    <row r="370" spans="1:14" ht="14.4" customHeight="1" x14ac:dyDescent="0.3">
      <c r="A370" s="631" t="s">
        <v>532</v>
      </c>
      <c r="B370" s="632" t="s">
        <v>533</v>
      </c>
      <c r="C370" s="633" t="s">
        <v>542</v>
      </c>
      <c r="D370" s="634" t="s">
        <v>2763</v>
      </c>
      <c r="E370" s="633" t="s">
        <v>548</v>
      </c>
      <c r="F370" s="634" t="s">
        <v>2765</v>
      </c>
      <c r="G370" s="633" t="s">
        <v>598</v>
      </c>
      <c r="H370" s="633" t="s">
        <v>1860</v>
      </c>
      <c r="I370" s="633" t="s">
        <v>238</v>
      </c>
      <c r="J370" s="633" t="s">
        <v>1861</v>
      </c>
      <c r="K370" s="633"/>
      <c r="L370" s="635">
        <v>87.479598941019205</v>
      </c>
      <c r="M370" s="635">
        <v>5</v>
      </c>
      <c r="N370" s="636">
        <v>437.39799470509604</v>
      </c>
    </row>
    <row r="371" spans="1:14" ht="14.4" customHeight="1" x14ac:dyDescent="0.3">
      <c r="A371" s="631" t="s">
        <v>532</v>
      </c>
      <c r="B371" s="632" t="s">
        <v>533</v>
      </c>
      <c r="C371" s="633" t="s">
        <v>542</v>
      </c>
      <c r="D371" s="634" t="s">
        <v>2763</v>
      </c>
      <c r="E371" s="633" t="s">
        <v>548</v>
      </c>
      <c r="F371" s="634" t="s">
        <v>2765</v>
      </c>
      <c r="G371" s="633" t="s">
        <v>598</v>
      </c>
      <c r="H371" s="633" t="s">
        <v>1862</v>
      </c>
      <c r="I371" s="633" t="s">
        <v>1863</v>
      </c>
      <c r="J371" s="633" t="s">
        <v>1864</v>
      </c>
      <c r="K371" s="633" t="s">
        <v>1865</v>
      </c>
      <c r="L371" s="635">
        <v>32.907990082080893</v>
      </c>
      <c r="M371" s="635">
        <v>15</v>
      </c>
      <c r="N371" s="636">
        <v>493.61985123121337</v>
      </c>
    </row>
    <row r="372" spans="1:14" ht="14.4" customHeight="1" x14ac:dyDescent="0.3">
      <c r="A372" s="631" t="s">
        <v>532</v>
      </c>
      <c r="B372" s="632" t="s">
        <v>533</v>
      </c>
      <c r="C372" s="633" t="s">
        <v>542</v>
      </c>
      <c r="D372" s="634" t="s">
        <v>2763</v>
      </c>
      <c r="E372" s="633" t="s">
        <v>548</v>
      </c>
      <c r="F372" s="634" t="s">
        <v>2765</v>
      </c>
      <c r="G372" s="633" t="s">
        <v>598</v>
      </c>
      <c r="H372" s="633" t="s">
        <v>1866</v>
      </c>
      <c r="I372" s="633" t="s">
        <v>1867</v>
      </c>
      <c r="J372" s="633" t="s">
        <v>1868</v>
      </c>
      <c r="K372" s="633" t="s">
        <v>1869</v>
      </c>
      <c r="L372" s="635">
        <v>114.87623975656336</v>
      </c>
      <c r="M372" s="635">
        <v>8</v>
      </c>
      <c r="N372" s="636">
        <v>919.00991805250692</v>
      </c>
    </row>
    <row r="373" spans="1:14" ht="14.4" customHeight="1" x14ac:dyDescent="0.3">
      <c r="A373" s="631" t="s">
        <v>532</v>
      </c>
      <c r="B373" s="632" t="s">
        <v>533</v>
      </c>
      <c r="C373" s="633" t="s">
        <v>542</v>
      </c>
      <c r="D373" s="634" t="s">
        <v>2763</v>
      </c>
      <c r="E373" s="633" t="s">
        <v>548</v>
      </c>
      <c r="F373" s="634" t="s">
        <v>2765</v>
      </c>
      <c r="G373" s="633" t="s">
        <v>598</v>
      </c>
      <c r="H373" s="633" t="s">
        <v>1870</v>
      </c>
      <c r="I373" s="633" t="s">
        <v>1871</v>
      </c>
      <c r="J373" s="633" t="s">
        <v>1872</v>
      </c>
      <c r="K373" s="633" t="s">
        <v>1598</v>
      </c>
      <c r="L373" s="635">
        <v>39.649999999999984</v>
      </c>
      <c r="M373" s="635">
        <v>1</v>
      </c>
      <c r="N373" s="636">
        <v>39.649999999999984</v>
      </c>
    </row>
    <row r="374" spans="1:14" ht="14.4" customHeight="1" x14ac:dyDescent="0.3">
      <c r="A374" s="631" t="s">
        <v>532</v>
      </c>
      <c r="B374" s="632" t="s">
        <v>533</v>
      </c>
      <c r="C374" s="633" t="s">
        <v>542</v>
      </c>
      <c r="D374" s="634" t="s">
        <v>2763</v>
      </c>
      <c r="E374" s="633" t="s">
        <v>548</v>
      </c>
      <c r="F374" s="634" t="s">
        <v>2765</v>
      </c>
      <c r="G374" s="633" t="s">
        <v>598</v>
      </c>
      <c r="H374" s="633" t="s">
        <v>1873</v>
      </c>
      <c r="I374" s="633" t="s">
        <v>1874</v>
      </c>
      <c r="J374" s="633" t="s">
        <v>1875</v>
      </c>
      <c r="K374" s="633" t="s">
        <v>1876</v>
      </c>
      <c r="L374" s="635">
        <v>171.40999999999994</v>
      </c>
      <c r="M374" s="635">
        <v>1</v>
      </c>
      <c r="N374" s="636">
        <v>171.40999999999994</v>
      </c>
    </row>
    <row r="375" spans="1:14" ht="14.4" customHeight="1" x14ac:dyDescent="0.3">
      <c r="A375" s="631" t="s">
        <v>532</v>
      </c>
      <c r="B375" s="632" t="s">
        <v>533</v>
      </c>
      <c r="C375" s="633" t="s">
        <v>542</v>
      </c>
      <c r="D375" s="634" t="s">
        <v>2763</v>
      </c>
      <c r="E375" s="633" t="s">
        <v>548</v>
      </c>
      <c r="F375" s="634" t="s">
        <v>2765</v>
      </c>
      <c r="G375" s="633" t="s">
        <v>598</v>
      </c>
      <c r="H375" s="633" t="s">
        <v>1877</v>
      </c>
      <c r="I375" s="633" t="s">
        <v>238</v>
      </c>
      <c r="J375" s="633" t="s">
        <v>1878</v>
      </c>
      <c r="K375" s="633"/>
      <c r="L375" s="635">
        <v>498.8508010108111</v>
      </c>
      <c r="M375" s="635">
        <v>1</v>
      </c>
      <c r="N375" s="636">
        <v>498.8508010108111</v>
      </c>
    </row>
    <row r="376" spans="1:14" ht="14.4" customHeight="1" x14ac:dyDescent="0.3">
      <c r="A376" s="631" t="s">
        <v>532</v>
      </c>
      <c r="B376" s="632" t="s">
        <v>533</v>
      </c>
      <c r="C376" s="633" t="s">
        <v>542</v>
      </c>
      <c r="D376" s="634" t="s">
        <v>2763</v>
      </c>
      <c r="E376" s="633" t="s">
        <v>548</v>
      </c>
      <c r="F376" s="634" t="s">
        <v>2765</v>
      </c>
      <c r="G376" s="633" t="s">
        <v>598</v>
      </c>
      <c r="H376" s="633" t="s">
        <v>1879</v>
      </c>
      <c r="I376" s="633" t="s">
        <v>1880</v>
      </c>
      <c r="J376" s="633" t="s">
        <v>1881</v>
      </c>
      <c r="K376" s="633" t="s">
        <v>1882</v>
      </c>
      <c r="L376" s="635">
        <v>56.7</v>
      </c>
      <c r="M376" s="635">
        <v>1</v>
      </c>
      <c r="N376" s="636">
        <v>56.7</v>
      </c>
    </row>
    <row r="377" spans="1:14" ht="14.4" customHeight="1" x14ac:dyDescent="0.3">
      <c r="A377" s="631" t="s">
        <v>532</v>
      </c>
      <c r="B377" s="632" t="s">
        <v>533</v>
      </c>
      <c r="C377" s="633" t="s">
        <v>542</v>
      </c>
      <c r="D377" s="634" t="s">
        <v>2763</v>
      </c>
      <c r="E377" s="633" t="s">
        <v>548</v>
      </c>
      <c r="F377" s="634" t="s">
        <v>2765</v>
      </c>
      <c r="G377" s="633" t="s">
        <v>598</v>
      </c>
      <c r="H377" s="633" t="s">
        <v>1883</v>
      </c>
      <c r="I377" s="633" t="s">
        <v>1884</v>
      </c>
      <c r="J377" s="633" t="s">
        <v>1885</v>
      </c>
      <c r="K377" s="633" t="s">
        <v>1886</v>
      </c>
      <c r="L377" s="635">
        <v>218.93</v>
      </c>
      <c r="M377" s="635">
        <v>2</v>
      </c>
      <c r="N377" s="636">
        <v>437.86</v>
      </c>
    </row>
    <row r="378" spans="1:14" ht="14.4" customHeight="1" x14ac:dyDescent="0.3">
      <c r="A378" s="631" t="s">
        <v>532</v>
      </c>
      <c r="B378" s="632" t="s">
        <v>533</v>
      </c>
      <c r="C378" s="633" t="s">
        <v>542</v>
      </c>
      <c r="D378" s="634" t="s">
        <v>2763</v>
      </c>
      <c r="E378" s="633" t="s">
        <v>548</v>
      </c>
      <c r="F378" s="634" t="s">
        <v>2765</v>
      </c>
      <c r="G378" s="633" t="s">
        <v>598</v>
      </c>
      <c r="H378" s="633" t="s">
        <v>1887</v>
      </c>
      <c r="I378" s="633" t="s">
        <v>238</v>
      </c>
      <c r="J378" s="633" t="s">
        <v>1888</v>
      </c>
      <c r="K378" s="633" t="s">
        <v>1889</v>
      </c>
      <c r="L378" s="635">
        <v>108.80556132430907</v>
      </c>
      <c r="M378" s="635">
        <v>1</v>
      </c>
      <c r="N378" s="636">
        <v>108.80556132430907</v>
      </c>
    </row>
    <row r="379" spans="1:14" ht="14.4" customHeight="1" x14ac:dyDescent="0.3">
      <c r="A379" s="631" t="s">
        <v>532</v>
      </c>
      <c r="B379" s="632" t="s">
        <v>533</v>
      </c>
      <c r="C379" s="633" t="s">
        <v>542</v>
      </c>
      <c r="D379" s="634" t="s">
        <v>2763</v>
      </c>
      <c r="E379" s="633" t="s">
        <v>548</v>
      </c>
      <c r="F379" s="634" t="s">
        <v>2765</v>
      </c>
      <c r="G379" s="633" t="s">
        <v>598</v>
      </c>
      <c r="H379" s="633" t="s">
        <v>1890</v>
      </c>
      <c r="I379" s="633" t="s">
        <v>1891</v>
      </c>
      <c r="J379" s="633" t="s">
        <v>1892</v>
      </c>
      <c r="K379" s="633" t="s">
        <v>1893</v>
      </c>
      <c r="L379" s="635">
        <v>107.78000000000004</v>
      </c>
      <c r="M379" s="635">
        <v>1</v>
      </c>
      <c r="N379" s="636">
        <v>107.78000000000004</v>
      </c>
    </row>
    <row r="380" spans="1:14" ht="14.4" customHeight="1" x14ac:dyDescent="0.3">
      <c r="A380" s="631" t="s">
        <v>532</v>
      </c>
      <c r="B380" s="632" t="s">
        <v>533</v>
      </c>
      <c r="C380" s="633" t="s">
        <v>542</v>
      </c>
      <c r="D380" s="634" t="s">
        <v>2763</v>
      </c>
      <c r="E380" s="633" t="s">
        <v>548</v>
      </c>
      <c r="F380" s="634" t="s">
        <v>2765</v>
      </c>
      <c r="G380" s="633" t="s">
        <v>598</v>
      </c>
      <c r="H380" s="633" t="s">
        <v>1894</v>
      </c>
      <c r="I380" s="633" t="s">
        <v>1895</v>
      </c>
      <c r="J380" s="633" t="s">
        <v>1896</v>
      </c>
      <c r="K380" s="633" t="s">
        <v>1897</v>
      </c>
      <c r="L380" s="635">
        <v>179.22</v>
      </c>
      <c r="M380" s="635">
        <v>1</v>
      </c>
      <c r="N380" s="636">
        <v>179.22</v>
      </c>
    </row>
    <row r="381" spans="1:14" ht="14.4" customHeight="1" x14ac:dyDescent="0.3">
      <c r="A381" s="631" t="s">
        <v>532</v>
      </c>
      <c r="B381" s="632" t="s">
        <v>533</v>
      </c>
      <c r="C381" s="633" t="s">
        <v>542</v>
      </c>
      <c r="D381" s="634" t="s">
        <v>2763</v>
      </c>
      <c r="E381" s="633" t="s">
        <v>548</v>
      </c>
      <c r="F381" s="634" t="s">
        <v>2765</v>
      </c>
      <c r="G381" s="633" t="s">
        <v>598</v>
      </c>
      <c r="H381" s="633" t="s">
        <v>1898</v>
      </c>
      <c r="I381" s="633" t="s">
        <v>1899</v>
      </c>
      <c r="J381" s="633" t="s">
        <v>1900</v>
      </c>
      <c r="K381" s="633" t="s">
        <v>1901</v>
      </c>
      <c r="L381" s="635">
        <v>214.60317856965898</v>
      </c>
      <c r="M381" s="635">
        <v>3</v>
      </c>
      <c r="N381" s="636">
        <v>643.80953570897691</v>
      </c>
    </row>
    <row r="382" spans="1:14" ht="14.4" customHeight="1" x14ac:dyDescent="0.3">
      <c r="A382" s="631" t="s">
        <v>532</v>
      </c>
      <c r="B382" s="632" t="s">
        <v>533</v>
      </c>
      <c r="C382" s="633" t="s">
        <v>542</v>
      </c>
      <c r="D382" s="634" t="s">
        <v>2763</v>
      </c>
      <c r="E382" s="633" t="s">
        <v>548</v>
      </c>
      <c r="F382" s="634" t="s">
        <v>2765</v>
      </c>
      <c r="G382" s="633" t="s">
        <v>598</v>
      </c>
      <c r="H382" s="633" t="s">
        <v>1902</v>
      </c>
      <c r="I382" s="633" t="s">
        <v>1903</v>
      </c>
      <c r="J382" s="633" t="s">
        <v>1904</v>
      </c>
      <c r="K382" s="633" t="s">
        <v>1905</v>
      </c>
      <c r="L382" s="635">
        <v>411.21000000000009</v>
      </c>
      <c r="M382" s="635">
        <v>1</v>
      </c>
      <c r="N382" s="636">
        <v>411.21000000000009</v>
      </c>
    </row>
    <row r="383" spans="1:14" ht="14.4" customHeight="1" x14ac:dyDescent="0.3">
      <c r="A383" s="631" t="s">
        <v>532</v>
      </c>
      <c r="B383" s="632" t="s">
        <v>533</v>
      </c>
      <c r="C383" s="633" t="s">
        <v>542</v>
      </c>
      <c r="D383" s="634" t="s">
        <v>2763</v>
      </c>
      <c r="E383" s="633" t="s">
        <v>548</v>
      </c>
      <c r="F383" s="634" t="s">
        <v>2765</v>
      </c>
      <c r="G383" s="633" t="s">
        <v>598</v>
      </c>
      <c r="H383" s="633" t="s">
        <v>1906</v>
      </c>
      <c r="I383" s="633" t="s">
        <v>1907</v>
      </c>
      <c r="J383" s="633" t="s">
        <v>1908</v>
      </c>
      <c r="K383" s="633"/>
      <c r="L383" s="635">
        <v>131.29990384812001</v>
      </c>
      <c r="M383" s="635">
        <v>1</v>
      </c>
      <c r="N383" s="636">
        <v>131.29990384812001</v>
      </c>
    </row>
    <row r="384" spans="1:14" ht="14.4" customHeight="1" x14ac:dyDescent="0.3">
      <c r="A384" s="631" t="s">
        <v>532</v>
      </c>
      <c r="B384" s="632" t="s">
        <v>533</v>
      </c>
      <c r="C384" s="633" t="s">
        <v>542</v>
      </c>
      <c r="D384" s="634" t="s">
        <v>2763</v>
      </c>
      <c r="E384" s="633" t="s">
        <v>548</v>
      </c>
      <c r="F384" s="634" t="s">
        <v>2765</v>
      </c>
      <c r="G384" s="633" t="s">
        <v>598</v>
      </c>
      <c r="H384" s="633" t="s">
        <v>1909</v>
      </c>
      <c r="I384" s="633" t="s">
        <v>1910</v>
      </c>
      <c r="J384" s="633" t="s">
        <v>1739</v>
      </c>
      <c r="K384" s="633" t="s">
        <v>870</v>
      </c>
      <c r="L384" s="635">
        <v>22.44</v>
      </c>
      <c r="M384" s="635">
        <v>1</v>
      </c>
      <c r="N384" s="636">
        <v>22.44</v>
      </c>
    </row>
    <row r="385" spans="1:14" ht="14.4" customHeight="1" x14ac:dyDescent="0.3">
      <c r="A385" s="631" t="s">
        <v>532</v>
      </c>
      <c r="B385" s="632" t="s">
        <v>533</v>
      </c>
      <c r="C385" s="633" t="s">
        <v>542</v>
      </c>
      <c r="D385" s="634" t="s">
        <v>2763</v>
      </c>
      <c r="E385" s="633" t="s">
        <v>548</v>
      </c>
      <c r="F385" s="634" t="s">
        <v>2765</v>
      </c>
      <c r="G385" s="633" t="s">
        <v>598</v>
      </c>
      <c r="H385" s="633" t="s">
        <v>1911</v>
      </c>
      <c r="I385" s="633" t="s">
        <v>238</v>
      </c>
      <c r="J385" s="633" t="s">
        <v>1912</v>
      </c>
      <c r="K385" s="633"/>
      <c r="L385" s="635">
        <v>83.20023547325313</v>
      </c>
      <c r="M385" s="635">
        <v>1</v>
      </c>
      <c r="N385" s="636">
        <v>83.20023547325313</v>
      </c>
    </row>
    <row r="386" spans="1:14" ht="14.4" customHeight="1" x14ac:dyDescent="0.3">
      <c r="A386" s="631" t="s">
        <v>532</v>
      </c>
      <c r="B386" s="632" t="s">
        <v>533</v>
      </c>
      <c r="C386" s="633" t="s">
        <v>542</v>
      </c>
      <c r="D386" s="634" t="s">
        <v>2763</v>
      </c>
      <c r="E386" s="633" t="s">
        <v>548</v>
      </c>
      <c r="F386" s="634" t="s">
        <v>2765</v>
      </c>
      <c r="G386" s="633" t="s">
        <v>598</v>
      </c>
      <c r="H386" s="633" t="s">
        <v>1913</v>
      </c>
      <c r="I386" s="633" t="s">
        <v>238</v>
      </c>
      <c r="J386" s="633" t="s">
        <v>1914</v>
      </c>
      <c r="K386" s="633"/>
      <c r="L386" s="635">
        <v>61.567208084805941</v>
      </c>
      <c r="M386" s="635">
        <v>2</v>
      </c>
      <c r="N386" s="636">
        <v>123.13441616961188</v>
      </c>
    </row>
    <row r="387" spans="1:14" ht="14.4" customHeight="1" x14ac:dyDescent="0.3">
      <c r="A387" s="631" t="s">
        <v>532</v>
      </c>
      <c r="B387" s="632" t="s">
        <v>533</v>
      </c>
      <c r="C387" s="633" t="s">
        <v>542</v>
      </c>
      <c r="D387" s="634" t="s">
        <v>2763</v>
      </c>
      <c r="E387" s="633" t="s">
        <v>548</v>
      </c>
      <c r="F387" s="634" t="s">
        <v>2765</v>
      </c>
      <c r="G387" s="633" t="s">
        <v>598</v>
      </c>
      <c r="H387" s="633" t="s">
        <v>1915</v>
      </c>
      <c r="I387" s="633" t="s">
        <v>1916</v>
      </c>
      <c r="J387" s="633" t="s">
        <v>1917</v>
      </c>
      <c r="K387" s="633" t="s">
        <v>1918</v>
      </c>
      <c r="L387" s="635">
        <v>127.88</v>
      </c>
      <c r="M387" s="635">
        <v>1</v>
      </c>
      <c r="N387" s="636">
        <v>127.88</v>
      </c>
    </row>
    <row r="388" spans="1:14" ht="14.4" customHeight="1" x14ac:dyDescent="0.3">
      <c r="A388" s="631" t="s">
        <v>532</v>
      </c>
      <c r="B388" s="632" t="s">
        <v>533</v>
      </c>
      <c r="C388" s="633" t="s">
        <v>542</v>
      </c>
      <c r="D388" s="634" t="s">
        <v>2763</v>
      </c>
      <c r="E388" s="633" t="s">
        <v>548</v>
      </c>
      <c r="F388" s="634" t="s">
        <v>2765</v>
      </c>
      <c r="G388" s="633" t="s">
        <v>598</v>
      </c>
      <c r="H388" s="633" t="s">
        <v>1919</v>
      </c>
      <c r="I388" s="633" t="s">
        <v>1920</v>
      </c>
      <c r="J388" s="633" t="s">
        <v>1921</v>
      </c>
      <c r="K388" s="633"/>
      <c r="L388" s="635">
        <v>296.00000000000006</v>
      </c>
      <c r="M388" s="635">
        <v>3</v>
      </c>
      <c r="N388" s="636">
        <v>888.00000000000011</v>
      </c>
    </row>
    <row r="389" spans="1:14" ht="14.4" customHeight="1" x14ac:dyDescent="0.3">
      <c r="A389" s="631" t="s">
        <v>532</v>
      </c>
      <c r="B389" s="632" t="s">
        <v>533</v>
      </c>
      <c r="C389" s="633" t="s">
        <v>542</v>
      </c>
      <c r="D389" s="634" t="s">
        <v>2763</v>
      </c>
      <c r="E389" s="633" t="s">
        <v>548</v>
      </c>
      <c r="F389" s="634" t="s">
        <v>2765</v>
      </c>
      <c r="G389" s="633" t="s">
        <v>598</v>
      </c>
      <c r="H389" s="633" t="s">
        <v>1922</v>
      </c>
      <c r="I389" s="633" t="s">
        <v>1923</v>
      </c>
      <c r="J389" s="633" t="s">
        <v>1924</v>
      </c>
      <c r="K389" s="633" t="s">
        <v>1925</v>
      </c>
      <c r="L389" s="635">
        <v>19.399506970605401</v>
      </c>
      <c r="M389" s="635">
        <v>1</v>
      </c>
      <c r="N389" s="636">
        <v>19.399506970605401</v>
      </c>
    </row>
    <row r="390" spans="1:14" ht="14.4" customHeight="1" x14ac:dyDescent="0.3">
      <c r="A390" s="631" t="s">
        <v>532</v>
      </c>
      <c r="B390" s="632" t="s">
        <v>533</v>
      </c>
      <c r="C390" s="633" t="s">
        <v>542</v>
      </c>
      <c r="D390" s="634" t="s">
        <v>2763</v>
      </c>
      <c r="E390" s="633" t="s">
        <v>548</v>
      </c>
      <c r="F390" s="634" t="s">
        <v>2765</v>
      </c>
      <c r="G390" s="633" t="s">
        <v>598</v>
      </c>
      <c r="H390" s="633" t="s">
        <v>1926</v>
      </c>
      <c r="I390" s="633" t="s">
        <v>1927</v>
      </c>
      <c r="J390" s="633" t="s">
        <v>1928</v>
      </c>
      <c r="K390" s="633" t="s">
        <v>1929</v>
      </c>
      <c r="L390" s="635">
        <v>226.08953137582466</v>
      </c>
      <c r="M390" s="635">
        <v>1</v>
      </c>
      <c r="N390" s="636">
        <v>226.08953137582466</v>
      </c>
    </row>
    <row r="391" spans="1:14" ht="14.4" customHeight="1" x14ac:dyDescent="0.3">
      <c r="A391" s="631" t="s">
        <v>532</v>
      </c>
      <c r="B391" s="632" t="s">
        <v>533</v>
      </c>
      <c r="C391" s="633" t="s">
        <v>542</v>
      </c>
      <c r="D391" s="634" t="s">
        <v>2763</v>
      </c>
      <c r="E391" s="633" t="s">
        <v>548</v>
      </c>
      <c r="F391" s="634" t="s">
        <v>2765</v>
      </c>
      <c r="G391" s="633" t="s">
        <v>598</v>
      </c>
      <c r="H391" s="633" t="s">
        <v>1930</v>
      </c>
      <c r="I391" s="633" t="s">
        <v>1931</v>
      </c>
      <c r="J391" s="633" t="s">
        <v>772</v>
      </c>
      <c r="K391" s="633" t="s">
        <v>1932</v>
      </c>
      <c r="L391" s="635">
        <v>116.8491359325606</v>
      </c>
      <c r="M391" s="635">
        <v>2</v>
      </c>
      <c r="N391" s="636">
        <v>233.6982718651212</v>
      </c>
    </row>
    <row r="392" spans="1:14" ht="14.4" customHeight="1" x14ac:dyDescent="0.3">
      <c r="A392" s="631" t="s">
        <v>532</v>
      </c>
      <c r="B392" s="632" t="s">
        <v>533</v>
      </c>
      <c r="C392" s="633" t="s">
        <v>542</v>
      </c>
      <c r="D392" s="634" t="s">
        <v>2763</v>
      </c>
      <c r="E392" s="633" t="s">
        <v>548</v>
      </c>
      <c r="F392" s="634" t="s">
        <v>2765</v>
      </c>
      <c r="G392" s="633" t="s">
        <v>598</v>
      </c>
      <c r="H392" s="633" t="s">
        <v>1933</v>
      </c>
      <c r="I392" s="633" t="s">
        <v>1934</v>
      </c>
      <c r="J392" s="633" t="s">
        <v>1680</v>
      </c>
      <c r="K392" s="633" t="s">
        <v>1935</v>
      </c>
      <c r="L392" s="635">
        <v>152.30329591978</v>
      </c>
      <c r="M392" s="635">
        <v>9</v>
      </c>
      <c r="N392" s="636">
        <v>1370.7296632780201</v>
      </c>
    </row>
    <row r="393" spans="1:14" ht="14.4" customHeight="1" x14ac:dyDescent="0.3">
      <c r="A393" s="631" t="s">
        <v>532</v>
      </c>
      <c r="B393" s="632" t="s">
        <v>533</v>
      </c>
      <c r="C393" s="633" t="s">
        <v>542</v>
      </c>
      <c r="D393" s="634" t="s">
        <v>2763</v>
      </c>
      <c r="E393" s="633" t="s">
        <v>548</v>
      </c>
      <c r="F393" s="634" t="s">
        <v>2765</v>
      </c>
      <c r="G393" s="633" t="s">
        <v>598</v>
      </c>
      <c r="H393" s="633" t="s">
        <v>1936</v>
      </c>
      <c r="I393" s="633" t="s">
        <v>1936</v>
      </c>
      <c r="J393" s="633" t="s">
        <v>1937</v>
      </c>
      <c r="K393" s="633" t="s">
        <v>1938</v>
      </c>
      <c r="L393" s="635">
        <v>109.23999999999995</v>
      </c>
      <c r="M393" s="635">
        <v>1</v>
      </c>
      <c r="N393" s="636">
        <v>109.23999999999995</v>
      </c>
    </row>
    <row r="394" spans="1:14" ht="14.4" customHeight="1" x14ac:dyDescent="0.3">
      <c r="A394" s="631" t="s">
        <v>532</v>
      </c>
      <c r="B394" s="632" t="s">
        <v>533</v>
      </c>
      <c r="C394" s="633" t="s">
        <v>542</v>
      </c>
      <c r="D394" s="634" t="s">
        <v>2763</v>
      </c>
      <c r="E394" s="633" t="s">
        <v>548</v>
      </c>
      <c r="F394" s="634" t="s">
        <v>2765</v>
      </c>
      <c r="G394" s="633" t="s">
        <v>598</v>
      </c>
      <c r="H394" s="633" t="s">
        <v>1939</v>
      </c>
      <c r="I394" s="633" t="s">
        <v>1940</v>
      </c>
      <c r="J394" s="633" t="s">
        <v>1941</v>
      </c>
      <c r="K394" s="633" t="s">
        <v>1942</v>
      </c>
      <c r="L394" s="635">
        <v>104.08015188037741</v>
      </c>
      <c r="M394" s="635">
        <v>2</v>
      </c>
      <c r="N394" s="636">
        <v>208.16030376075483</v>
      </c>
    </row>
    <row r="395" spans="1:14" ht="14.4" customHeight="1" x14ac:dyDescent="0.3">
      <c r="A395" s="631" t="s">
        <v>532</v>
      </c>
      <c r="B395" s="632" t="s">
        <v>533</v>
      </c>
      <c r="C395" s="633" t="s">
        <v>542</v>
      </c>
      <c r="D395" s="634" t="s">
        <v>2763</v>
      </c>
      <c r="E395" s="633" t="s">
        <v>548</v>
      </c>
      <c r="F395" s="634" t="s">
        <v>2765</v>
      </c>
      <c r="G395" s="633" t="s">
        <v>598</v>
      </c>
      <c r="H395" s="633" t="s">
        <v>1943</v>
      </c>
      <c r="I395" s="633" t="s">
        <v>1944</v>
      </c>
      <c r="J395" s="633" t="s">
        <v>1945</v>
      </c>
      <c r="K395" s="633" t="s">
        <v>1946</v>
      </c>
      <c r="L395" s="635">
        <v>121.42000000000003</v>
      </c>
      <c r="M395" s="635">
        <v>2</v>
      </c>
      <c r="N395" s="636">
        <v>242.84000000000006</v>
      </c>
    </row>
    <row r="396" spans="1:14" ht="14.4" customHeight="1" x14ac:dyDescent="0.3">
      <c r="A396" s="631" t="s">
        <v>532</v>
      </c>
      <c r="B396" s="632" t="s">
        <v>533</v>
      </c>
      <c r="C396" s="633" t="s">
        <v>542</v>
      </c>
      <c r="D396" s="634" t="s">
        <v>2763</v>
      </c>
      <c r="E396" s="633" t="s">
        <v>548</v>
      </c>
      <c r="F396" s="634" t="s">
        <v>2765</v>
      </c>
      <c r="G396" s="633" t="s">
        <v>598</v>
      </c>
      <c r="H396" s="633" t="s">
        <v>1947</v>
      </c>
      <c r="I396" s="633" t="s">
        <v>1948</v>
      </c>
      <c r="J396" s="633" t="s">
        <v>1949</v>
      </c>
      <c r="K396" s="633" t="s">
        <v>1261</v>
      </c>
      <c r="L396" s="635">
        <v>100.41000701269274</v>
      </c>
      <c r="M396" s="635">
        <v>1</v>
      </c>
      <c r="N396" s="636">
        <v>100.41000701269274</v>
      </c>
    </row>
    <row r="397" spans="1:14" ht="14.4" customHeight="1" x14ac:dyDescent="0.3">
      <c r="A397" s="631" t="s">
        <v>532</v>
      </c>
      <c r="B397" s="632" t="s">
        <v>533</v>
      </c>
      <c r="C397" s="633" t="s">
        <v>542</v>
      </c>
      <c r="D397" s="634" t="s">
        <v>2763</v>
      </c>
      <c r="E397" s="633" t="s">
        <v>548</v>
      </c>
      <c r="F397" s="634" t="s">
        <v>2765</v>
      </c>
      <c r="G397" s="633" t="s">
        <v>598</v>
      </c>
      <c r="H397" s="633" t="s">
        <v>1950</v>
      </c>
      <c r="I397" s="633" t="s">
        <v>1950</v>
      </c>
      <c r="J397" s="633" t="s">
        <v>1951</v>
      </c>
      <c r="K397" s="633" t="s">
        <v>1371</v>
      </c>
      <c r="L397" s="635">
        <v>53.10499999999999</v>
      </c>
      <c r="M397" s="635">
        <v>8</v>
      </c>
      <c r="N397" s="636">
        <v>424.83999999999992</v>
      </c>
    </row>
    <row r="398" spans="1:14" ht="14.4" customHeight="1" x14ac:dyDescent="0.3">
      <c r="A398" s="631" t="s">
        <v>532</v>
      </c>
      <c r="B398" s="632" t="s">
        <v>533</v>
      </c>
      <c r="C398" s="633" t="s">
        <v>542</v>
      </c>
      <c r="D398" s="634" t="s">
        <v>2763</v>
      </c>
      <c r="E398" s="633" t="s">
        <v>548</v>
      </c>
      <c r="F398" s="634" t="s">
        <v>2765</v>
      </c>
      <c r="G398" s="633" t="s">
        <v>598</v>
      </c>
      <c r="H398" s="633" t="s">
        <v>1952</v>
      </c>
      <c r="I398" s="633" t="s">
        <v>1953</v>
      </c>
      <c r="J398" s="633" t="s">
        <v>1954</v>
      </c>
      <c r="K398" s="633" t="s">
        <v>1955</v>
      </c>
      <c r="L398" s="635">
        <v>74.780000000000015</v>
      </c>
      <c r="M398" s="635">
        <v>3</v>
      </c>
      <c r="N398" s="636">
        <v>224.34000000000003</v>
      </c>
    </row>
    <row r="399" spans="1:14" ht="14.4" customHeight="1" x14ac:dyDescent="0.3">
      <c r="A399" s="631" t="s">
        <v>532</v>
      </c>
      <c r="B399" s="632" t="s">
        <v>533</v>
      </c>
      <c r="C399" s="633" t="s">
        <v>542</v>
      </c>
      <c r="D399" s="634" t="s">
        <v>2763</v>
      </c>
      <c r="E399" s="633" t="s">
        <v>548</v>
      </c>
      <c r="F399" s="634" t="s">
        <v>2765</v>
      </c>
      <c r="G399" s="633" t="s">
        <v>598</v>
      </c>
      <c r="H399" s="633" t="s">
        <v>1956</v>
      </c>
      <c r="I399" s="633" t="s">
        <v>1956</v>
      </c>
      <c r="J399" s="633" t="s">
        <v>1957</v>
      </c>
      <c r="K399" s="633" t="s">
        <v>1958</v>
      </c>
      <c r="L399" s="635">
        <v>3318.5899999999997</v>
      </c>
      <c r="M399" s="635">
        <v>1</v>
      </c>
      <c r="N399" s="636">
        <v>3318.5899999999997</v>
      </c>
    </row>
    <row r="400" spans="1:14" ht="14.4" customHeight="1" x14ac:dyDescent="0.3">
      <c r="A400" s="631" t="s">
        <v>532</v>
      </c>
      <c r="B400" s="632" t="s">
        <v>533</v>
      </c>
      <c r="C400" s="633" t="s">
        <v>542</v>
      </c>
      <c r="D400" s="634" t="s">
        <v>2763</v>
      </c>
      <c r="E400" s="633" t="s">
        <v>548</v>
      </c>
      <c r="F400" s="634" t="s">
        <v>2765</v>
      </c>
      <c r="G400" s="633" t="s">
        <v>598</v>
      </c>
      <c r="H400" s="633" t="s">
        <v>1959</v>
      </c>
      <c r="I400" s="633" t="s">
        <v>1960</v>
      </c>
      <c r="J400" s="633" t="s">
        <v>1961</v>
      </c>
      <c r="K400" s="633" t="s">
        <v>1962</v>
      </c>
      <c r="L400" s="635">
        <v>109.03</v>
      </c>
      <c r="M400" s="635">
        <v>1</v>
      </c>
      <c r="N400" s="636">
        <v>109.03</v>
      </c>
    </row>
    <row r="401" spans="1:14" ht="14.4" customHeight="1" x14ac:dyDescent="0.3">
      <c r="A401" s="631" t="s">
        <v>532</v>
      </c>
      <c r="B401" s="632" t="s">
        <v>533</v>
      </c>
      <c r="C401" s="633" t="s">
        <v>542</v>
      </c>
      <c r="D401" s="634" t="s">
        <v>2763</v>
      </c>
      <c r="E401" s="633" t="s">
        <v>548</v>
      </c>
      <c r="F401" s="634" t="s">
        <v>2765</v>
      </c>
      <c r="G401" s="633" t="s">
        <v>598</v>
      </c>
      <c r="H401" s="633" t="s">
        <v>1963</v>
      </c>
      <c r="I401" s="633" t="s">
        <v>1964</v>
      </c>
      <c r="J401" s="633" t="s">
        <v>899</v>
      </c>
      <c r="K401" s="633" t="s">
        <v>1587</v>
      </c>
      <c r="L401" s="635">
        <v>119.52</v>
      </c>
      <c r="M401" s="635">
        <v>1</v>
      </c>
      <c r="N401" s="636">
        <v>119.52</v>
      </c>
    </row>
    <row r="402" spans="1:14" ht="14.4" customHeight="1" x14ac:dyDescent="0.3">
      <c r="A402" s="631" t="s">
        <v>532</v>
      </c>
      <c r="B402" s="632" t="s">
        <v>533</v>
      </c>
      <c r="C402" s="633" t="s">
        <v>542</v>
      </c>
      <c r="D402" s="634" t="s">
        <v>2763</v>
      </c>
      <c r="E402" s="633" t="s">
        <v>548</v>
      </c>
      <c r="F402" s="634" t="s">
        <v>2765</v>
      </c>
      <c r="G402" s="633" t="s">
        <v>598</v>
      </c>
      <c r="H402" s="633" t="s">
        <v>1965</v>
      </c>
      <c r="I402" s="633" t="s">
        <v>1966</v>
      </c>
      <c r="J402" s="633" t="s">
        <v>1967</v>
      </c>
      <c r="K402" s="633" t="s">
        <v>1968</v>
      </c>
      <c r="L402" s="635">
        <v>41.559927998724902</v>
      </c>
      <c r="M402" s="635">
        <v>1</v>
      </c>
      <c r="N402" s="636">
        <v>41.559927998724902</v>
      </c>
    </row>
    <row r="403" spans="1:14" ht="14.4" customHeight="1" x14ac:dyDescent="0.3">
      <c r="A403" s="631" t="s">
        <v>532</v>
      </c>
      <c r="B403" s="632" t="s">
        <v>533</v>
      </c>
      <c r="C403" s="633" t="s">
        <v>542</v>
      </c>
      <c r="D403" s="634" t="s">
        <v>2763</v>
      </c>
      <c r="E403" s="633" t="s">
        <v>548</v>
      </c>
      <c r="F403" s="634" t="s">
        <v>2765</v>
      </c>
      <c r="G403" s="633" t="s">
        <v>598</v>
      </c>
      <c r="H403" s="633" t="s">
        <v>1969</v>
      </c>
      <c r="I403" s="633" t="s">
        <v>1970</v>
      </c>
      <c r="J403" s="633" t="s">
        <v>1971</v>
      </c>
      <c r="K403" s="633" t="s">
        <v>1128</v>
      </c>
      <c r="L403" s="635">
        <v>136.58999999999995</v>
      </c>
      <c r="M403" s="635">
        <v>3</v>
      </c>
      <c r="N403" s="636">
        <v>409.76999999999987</v>
      </c>
    </row>
    <row r="404" spans="1:14" ht="14.4" customHeight="1" x14ac:dyDescent="0.3">
      <c r="A404" s="631" t="s">
        <v>532</v>
      </c>
      <c r="B404" s="632" t="s">
        <v>533</v>
      </c>
      <c r="C404" s="633" t="s">
        <v>542</v>
      </c>
      <c r="D404" s="634" t="s">
        <v>2763</v>
      </c>
      <c r="E404" s="633" t="s">
        <v>548</v>
      </c>
      <c r="F404" s="634" t="s">
        <v>2765</v>
      </c>
      <c r="G404" s="633" t="s">
        <v>598</v>
      </c>
      <c r="H404" s="633" t="s">
        <v>1972</v>
      </c>
      <c r="I404" s="633" t="s">
        <v>1973</v>
      </c>
      <c r="J404" s="633" t="s">
        <v>1974</v>
      </c>
      <c r="K404" s="633" t="s">
        <v>1975</v>
      </c>
      <c r="L404" s="635">
        <v>22.08</v>
      </c>
      <c r="M404" s="635">
        <v>2</v>
      </c>
      <c r="N404" s="636">
        <v>44.16</v>
      </c>
    </row>
    <row r="405" spans="1:14" ht="14.4" customHeight="1" x14ac:dyDescent="0.3">
      <c r="A405" s="631" t="s">
        <v>532</v>
      </c>
      <c r="B405" s="632" t="s">
        <v>533</v>
      </c>
      <c r="C405" s="633" t="s">
        <v>542</v>
      </c>
      <c r="D405" s="634" t="s">
        <v>2763</v>
      </c>
      <c r="E405" s="633" t="s">
        <v>548</v>
      </c>
      <c r="F405" s="634" t="s">
        <v>2765</v>
      </c>
      <c r="G405" s="633" t="s">
        <v>598</v>
      </c>
      <c r="H405" s="633" t="s">
        <v>1976</v>
      </c>
      <c r="I405" s="633" t="s">
        <v>238</v>
      </c>
      <c r="J405" s="633" t="s">
        <v>1977</v>
      </c>
      <c r="K405" s="633"/>
      <c r="L405" s="635">
        <v>736.95403544422504</v>
      </c>
      <c r="M405" s="635">
        <v>1</v>
      </c>
      <c r="N405" s="636">
        <v>736.95403544422504</v>
      </c>
    </row>
    <row r="406" spans="1:14" ht="14.4" customHeight="1" x14ac:dyDescent="0.3">
      <c r="A406" s="631" t="s">
        <v>532</v>
      </c>
      <c r="B406" s="632" t="s">
        <v>533</v>
      </c>
      <c r="C406" s="633" t="s">
        <v>542</v>
      </c>
      <c r="D406" s="634" t="s">
        <v>2763</v>
      </c>
      <c r="E406" s="633" t="s">
        <v>548</v>
      </c>
      <c r="F406" s="634" t="s">
        <v>2765</v>
      </c>
      <c r="G406" s="633" t="s">
        <v>598</v>
      </c>
      <c r="H406" s="633" t="s">
        <v>1978</v>
      </c>
      <c r="I406" s="633" t="s">
        <v>1979</v>
      </c>
      <c r="J406" s="633" t="s">
        <v>1980</v>
      </c>
      <c r="K406" s="633" t="s">
        <v>1981</v>
      </c>
      <c r="L406" s="635">
        <v>220.74979263516101</v>
      </c>
      <c r="M406" s="635">
        <v>1</v>
      </c>
      <c r="N406" s="636">
        <v>220.74979263516101</v>
      </c>
    </row>
    <row r="407" spans="1:14" ht="14.4" customHeight="1" x14ac:dyDescent="0.3">
      <c r="A407" s="631" t="s">
        <v>532</v>
      </c>
      <c r="B407" s="632" t="s">
        <v>533</v>
      </c>
      <c r="C407" s="633" t="s">
        <v>542</v>
      </c>
      <c r="D407" s="634" t="s">
        <v>2763</v>
      </c>
      <c r="E407" s="633" t="s">
        <v>548</v>
      </c>
      <c r="F407" s="634" t="s">
        <v>2765</v>
      </c>
      <c r="G407" s="633" t="s">
        <v>598</v>
      </c>
      <c r="H407" s="633" t="s">
        <v>1982</v>
      </c>
      <c r="I407" s="633" t="s">
        <v>238</v>
      </c>
      <c r="J407" s="633" t="s">
        <v>1983</v>
      </c>
      <c r="K407" s="633"/>
      <c r="L407" s="635">
        <v>205.20919821175883</v>
      </c>
      <c r="M407" s="635">
        <v>7</v>
      </c>
      <c r="N407" s="636">
        <v>1436.4643874823118</v>
      </c>
    </row>
    <row r="408" spans="1:14" ht="14.4" customHeight="1" x14ac:dyDescent="0.3">
      <c r="A408" s="631" t="s">
        <v>532</v>
      </c>
      <c r="B408" s="632" t="s">
        <v>533</v>
      </c>
      <c r="C408" s="633" t="s">
        <v>542</v>
      </c>
      <c r="D408" s="634" t="s">
        <v>2763</v>
      </c>
      <c r="E408" s="633" t="s">
        <v>548</v>
      </c>
      <c r="F408" s="634" t="s">
        <v>2765</v>
      </c>
      <c r="G408" s="633" t="s">
        <v>598</v>
      </c>
      <c r="H408" s="633" t="s">
        <v>1984</v>
      </c>
      <c r="I408" s="633" t="s">
        <v>1985</v>
      </c>
      <c r="J408" s="633" t="s">
        <v>1986</v>
      </c>
      <c r="K408" s="633" t="s">
        <v>1987</v>
      </c>
      <c r="L408" s="635">
        <v>285.32500000000005</v>
      </c>
      <c r="M408" s="635">
        <v>2</v>
      </c>
      <c r="N408" s="636">
        <v>570.65000000000009</v>
      </c>
    </row>
    <row r="409" spans="1:14" ht="14.4" customHeight="1" x14ac:dyDescent="0.3">
      <c r="A409" s="631" t="s">
        <v>532</v>
      </c>
      <c r="B409" s="632" t="s">
        <v>533</v>
      </c>
      <c r="C409" s="633" t="s">
        <v>542</v>
      </c>
      <c r="D409" s="634" t="s">
        <v>2763</v>
      </c>
      <c r="E409" s="633" t="s">
        <v>548</v>
      </c>
      <c r="F409" s="634" t="s">
        <v>2765</v>
      </c>
      <c r="G409" s="633" t="s">
        <v>598</v>
      </c>
      <c r="H409" s="633" t="s">
        <v>1988</v>
      </c>
      <c r="I409" s="633" t="s">
        <v>1989</v>
      </c>
      <c r="J409" s="633" t="s">
        <v>1990</v>
      </c>
      <c r="K409" s="633" t="s">
        <v>1991</v>
      </c>
      <c r="L409" s="635">
        <v>27.500000000000007</v>
      </c>
      <c r="M409" s="635">
        <v>2</v>
      </c>
      <c r="N409" s="636">
        <v>55.000000000000014</v>
      </c>
    </row>
    <row r="410" spans="1:14" ht="14.4" customHeight="1" x14ac:dyDescent="0.3">
      <c r="A410" s="631" t="s">
        <v>532</v>
      </c>
      <c r="B410" s="632" t="s">
        <v>533</v>
      </c>
      <c r="C410" s="633" t="s">
        <v>542</v>
      </c>
      <c r="D410" s="634" t="s">
        <v>2763</v>
      </c>
      <c r="E410" s="633" t="s">
        <v>548</v>
      </c>
      <c r="F410" s="634" t="s">
        <v>2765</v>
      </c>
      <c r="G410" s="633" t="s">
        <v>598</v>
      </c>
      <c r="H410" s="633" t="s">
        <v>1992</v>
      </c>
      <c r="I410" s="633" t="s">
        <v>1993</v>
      </c>
      <c r="J410" s="633" t="s">
        <v>1994</v>
      </c>
      <c r="K410" s="633" t="s">
        <v>1995</v>
      </c>
      <c r="L410" s="635">
        <v>800.66</v>
      </c>
      <c r="M410" s="635">
        <v>1</v>
      </c>
      <c r="N410" s="636">
        <v>800.66</v>
      </c>
    </row>
    <row r="411" spans="1:14" ht="14.4" customHeight="1" x14ac:dyDescent="0.3">
      <c r="A411" s="631" t="s">
        <v>532</v>
      </c>
      <c r="B411" s="632" t="s">
        <v>533</v>
      </c>
      <c r="C411" s="633" t="s">
        <v>542</v>
      </c>
      <c r="D411" s="634" t="s">
        <v>2763</v>
      </c>
      <c r="E411" s="633" t="s">
        <v>548</v>
      </c>
      <c r="F411" s="634" t="s">
        <v>2765</v>
      </c>
      <c r="G411" s="633" t="s">
        <v>598</v>
      </c>
      <c r="H411" s="633" t="s">
        <v>1996</v>
      </c>
      <c r="I411" s="633" t="s">
        <v>1996</v>
      </c>
      <c r="J411" s="633" t="s">
        <v>1019</v>
      </c>
      <c r="K411" s="633" t="s">
        <v>1997</v>
      </c>
      <c r="L411" s="635">
        <v>212.37999999999994</v>
      </c>
      <c r="M411" s="635">
        <v>1</v>
      </c>
      <c r="N411" s="636">
        <v>212.37999999999994</v>
      </c>
    </row>
    <row r="412" spans="1:14" ht="14.4" customHeight="1" x14ac:dyDescent="0.3">
      <c r="A412" s="631" t="s">
        <v>532</v>
      </c>
      <c r="B412" s="632" t="s">
        <v>533</v>
      </c>
      <c r="C412" s="633" t="s">
        <v>542</v>
      </c>
      <c r="D412" s="634" t="s">
        <v>2763</v>
      </c>
      <c r="E412" s="633" t="s">
        <v>548</v>
      </c>
      <c r="F412" s="634" t="s">
        <v>2765</v>
      </c>
      <c r="G412" s="633" t="s">
        <v>598</v>
      </c>
      <c r="H412" s="633" t="s">
        <v>1998</v>
      </c>
      <c r="I412" s="633" t="s">
        <v>1999</v>
      </c>
      <c r="J412" s="633" t="s">
        <v>2000</v>
      </c>
      <c r="K412" s="633" t="s">
        <v>1269</v>
      </c>
      <c r="L412" s="635">
        <v>66.83</v>
      </c>
      <c r="M412" s="635">
        <v>1</v>
      </c>
      <c r="N412" s="636">
        <v>66.83</v>
      </c>
    </row>
    <row r="413" spans="1:14" ht="14.4" customHeight="1" x14ac:dyDescent="0.3">
      <c r="A413" s="631" t="s">
        <v>532</v>
      </c>
      <c r="B413" s="632" t="s">
        <v>533</v>
      </c>
      <c r="C413" s="633" t="s">
        <v>542</v>
      </c>
      <c r="D413" s="634" t="s">
        <v>2763</v>
      </c>
      <c r="E413" s="633" t="s">
        <v>548</v>
      </c>
      <c r="F413" s="634" t="s">
        <v>2765</v>
      </c>
      <c r="G413" s="633" t="s">
        <v>598</v>
      </c>
      <c r="H413" s="633" t="s">
        <v>2001</v>
      </c>
      <c r="I413" s="633" t="s">
        <v>2002</v>
      </c>
      <c r="J413" s="633" t="s">
        <v>2003</v>
      </c>
      <c r="K413" s="633" t="s">
        <v>2004</v>
      </c>
      <c r="L413" s="635">
        <v>200.78000000000006</v>
      </c>
      <c r="M413" s="635">
        <v>1</v>
      </c>
      <c r="N413" s="636">
        <v>200.78000000000006</v>
      </c>
    </row>
    <row r="414" spans="1:14" ht="14.4" customHeight="1" x14ac:dyDescent="0.3">
      <c r="A414" s="631" t="s">
        <v>532</v>
      </c>
      <c r="B414" s="632" t="s">
        <v>533</v>
      </c>
      <c r="C414" s="633" t="s">
        <v>542</v>
      </c>
      <c r="D414" s="634" t="s">
        <v>2763</v>
      </c>
      <c r="E414" s="633" t="s">
        <v>548</v>
      </c>
      <c r="F414" s="634" t="s">
        <v>2765</v>
      </c>
      <c r="G414" s="633" t="s">
        <v>598</v>
      </c>
      <c r="H414" s="633" t="s">
        <v>2005</v>
      </c>
      <c r="I414" s="633" t="s">
        <v>2006</v>
      </c>
      <c r="J414" s="633" t="s">
        <v>2007</v>
      </c>
      <c r="K414" s="633" t="s">
        <v>1120</v>
      </c>
      <c r="L414" s="635">
        <v>85.867405692030417</v>
      </c>
      <c r="M414" s="635">
        <v>16</v>
      </c>
      <c r="N414" s="636">
        <v>1373.8784910724867</v>
      </c>
    </row>
    <row r="415" spans="1:14" ht="14.4" customHeight="1" x14ac:dyDescent="0.3">
      <c r="A415" s="631" t="s">
        <v>532</v>
      </c>
      <c r="B415" s="632" t="s">
        <v>533</v>
      </c>
      <c r="C415" s="633" t="s">
        <v>542</v>
      </c>
      <c r="D415" s="634" t="s">
        <v>2763</v>
      </c>
      <c r="E415" s="633" t="s">
        <v>548</v>
      </c>
      <c r="F415" s="634" t="s">
        <v>2765</v>
      </c>
      <c r="G415" s="633" t="s">
        <v>598</v>
      </c>
      <c r="H415" s="633" t="s">
        <v>2008</v>
      </c>
      <c r="I415" s="633" t="s">
        <v>2009</v>
      </c>
      <c r="J415" s="633" t="s">
        <v>2010</v>
      </c>
      <c r="K415" s="633" t="s">
        <v>2011</v>
      </c>
      <c r="L415" s="635">
        <v>70.99972086244928</v>
      </c>
      <c r="M415" s="635">
        <v>2</v>
      </c>
      <c r="N415" s="636">
        <v>141.99944172489856</v>
      </c>
    </row>
    <row r="416" spans="1:14" ht="14.4" customHeight="1" x14ac:dyDescent="0.3">
      <c r="A416" s="631" t="s">
        <v>532</v>
      </c>
      <c r="B416" s="632" t="s">
        <v>533</v>
      </c>
      <c r="C416" s="633" t="s">
        <v>542</v>
      </c>
      <c r="D416" s="634" t="s">
        <v>2763</v>
      </c>
      <c r="E416" s="633" t="s">
        <v>548</v>
      </c>
      <c r="F416" s="634" t="s">
        <v>2765</v>
      </c>
      <c r="G416" s="633" t="s">
        <v>598</v>
      </c>
      <c r="H416" s="633" t="s">
        <v>2012</v>
      </c>
      <c r="I416" s="633" t="s">
        <v>2013</v>
      </c>
      <c r="J416" s="633" t="s">
        <v>1348</v>
      </c>
      <c r="K416" s="633" t="s">
        <v>2014</v>
      </c>
      <c r="L416" s="635">
        <v>528.65499999999997</v>
      </c>
      <c r="M416" s="635">
        <v>2</v>
      </c>
      <c r="N416" s="636">
        <v>1057.31</v>
      </c>
    </row>
    <row r="417" spans="1:14" ht="14.4" customHeight="1" x14ac:dyDescent="0.3">
      <c r="A417" s="631" t="s">
        <v>532</v>
      </c>
      <c r="B417" s="632" t="s">
        <v>533</v>
      </c>
      <c r="C417" s="633" t="s">
        <v>542</v>
      </c>
      <c r="D417" s="634" t="s">
        <v>2763</v>
      </c>
      <c r="E417" s="633" t="s">
        <v>548</v>
      </c>
      <c r="F417" s="634" t="s">
        <v>2765</v>
      </c>
      <c r="G417" s="633" t="s">
        <v>598</v>
      </c>
      <c r="H417" s="633" t="s">
        <v>2015</v>
      </c>
      <c r="I417" s="633" t="s">
        <v>2016</v>
      </c>
      <c r="J417" s="633" t="s">
        <v>2017</v>
      </c>
      <c r="K417" s="633" t="s">
        <v>2018</v>
      </c>
      <c r="L417" s="635">
        <v>283.76366803139405</v>
      </c>
      <c r="M417" s="635">
        <v>3</v>
      </c>
      <c r="N417" s="636">
        <v>851.2910040941822</v>
      </c>
    </row>
    <row r="418" spans="1:14" ht="14.4" customHeight="1" x14ac:dyDescent="0.3">
      <c r="A418" s="631" t="s">
        <v>532</v>
      </c>
      <c r="B418" s="632" t="s">
        <v>533</v>
      </c>
      <c r="C418" s="633" t="s">
        <v>542</v>
      </c>
      <c r="D418" s="634" t="s">
        <v>2763</v>
      </c>
      <c r="E418" s="633" t="s">
        <v>548</v>
      </c>
      <c r="F418" s="634" t="s">
        <v>2765</v>
      </c>
      <c r="G418" s="633" t="s">
        <v>598</v>
      </c>
      <c r="H418" s="633" t="s">
        <v>2019</v>
      </c>
      <c r="I418" s="633" t="s">
        <v>238</v>
      </c>
      <c r="J418" s="633" t="s">
        <v>2020</v>
      </c>
      <c r="K418" s="633"/>
      <c r="L418" s="635">
        <v>508.09223137445332</v>
      </c>
      <c r="M418" s="635">
        <v>1</v>
      </c>
      <c r="N418" s="636">
        <v>508.09223137445332</v>
      </c>
    </row>
    <row r="419" spans="1:14" ht="14.4" customHeight="1" x14ac:dyDescent="0.3">
      <c r="A419" s="631" t="s">
        <v>532</v>
      </c>
      <c r="B419" s="632" t="s">
        <v>533</v>
      </c>
      <c r="C419" s="633" t="s">
        <v>542</v>
      </c>
      <c r="D419" s="634" t="s">
        <v>2763</v>
      </c>
      <c r="E419" s="633" t="s">
        <v>548</v>
      </c>
      <c r="F419" s="634" t="s">
        <v>2765</v>
      </c>
      <c r="G419" s="633" t="s">
        <v>598</v>
      </c>
      <c r="H419" s="633" t="s">
        <v>2021</v>
      </c>
      <c r="I419" s="633" t="s">
        <v>238</v>
      </c>
      <c r="J419" s="633" t="s">
        <v>2022</v>
      </c>
      <c r="K419" s="633"/>
      <c r="L419" s="635">
        <v>172.10660867380381</v>
      </c>
      <c r="M419" s="635">
        <v>8</v>
      </c>
      <c r="N419" s="636">
        <v>1376.8528693904304</v>
      </c>
    </row>
    <row r="420" spans="1:14" ht="14.4" customHeight="1" x14ac:dyDescent="0.3">
      <c r="A420" s="631" t="s">
        <v>532</v>
      </c>
      <c r="B420" s="632" t="s">
        <v>533</v>
      </c>
      <c r="C420" s="633" t="s">
        <v>542</v>
      </c>
      <c r="D420" s="634" t="s">
        <v>2763</v>
      </c>
      <c r="E420" s="633" t="s">
        <v>548</v>
      </c>
      <c r="F420" s="634" t="s">
        <v>2765</v>
      </c>
      <c r="G420" s="633" t="s">
        <v>598</v>
      </c>
      <c r="H420" s="633" t="s">
        <v>2023</v>
      </c>
      <c r="I420" s="633" t="s">
        <v>238</v>
      </c>
      <c r="J420" s="633" t="s">
        <v>2024</v>
      </c>
      <c r="K420" s="633"/>
      <c r="L420" s="635">
        <v>346.95531220539561</v>
      </c>
      <c r="M420" s="635">
        <v>10</v>
      </c>
      <c r="N420" s="636">
        <v>3469.553122053956</v>
      </c>
    </row>
    <row r="421" spans="1:14" ht="14.4" customHeight="1" x14ac:dyDescent="0.3">
      <c r="A421" s="631" t="s">
        <v>532</v>
      </c>
      <c r="B421" s="632" t="s">
        <v>533</v>
      </c>
      <c r="C421" s="633" t="s">
        <v>542</v>
      </c>
      <c r="D421" s="634" t="s">
        <v>2763</v>
      </c>
      <c r="E421" s="633" t="s">
        <v>548</v>
      </c>
      <c r="F421" s="634" t="s">
        <v>2765</v>
      </c>
      <c r="G421" s="633" t="s">
        <v>598</v>
      </c>
      <c r="H421" s="633" t="s">
        <v>2025</v>
      </c>
      <c r="I421" s="633" t="s">
        <v>238</v>
      </c>
      <c r="J421" s="633" t="s">
        <v>2026</v>
      </c>
      <c r="K421" s="633"/>
      <c r="L421" s="635">
        <v>283.82054474162271</v>
      </c>
      <c r="M421" s="635">
        <v>5</v>
      </c>
      <c r="N421" s="636">
        <v>1419.1027237081134</v>
      </c>
    </row>
    <row r="422" spans="1:14" ht="14.4" customHeight="1" x14ac:dyDescent="0.3">
      <c r="A422" s="631" t="s">
        <v>532</v>
      </c>
      <c r="B422" s="632" t="s">
        <v>533</v>
      </c>
      <c r="C422" s="633" t="s">
        <v>542</v>
      </c>
      <c r="D422" s="634" t="s">
        <v>2763</v>
      </c>
      <c r="E422" s="633" t="s">
        <v>548</v>
      </c>
      <c r="F422" s="634" t="s">
        <v>2765</v>
      </c>
      <c r="G422" s="633" t="s">
        <v>598</v>
      </c>
      <c r="H422" s="633" t="s">
        <v>2027</v>
      </c>
      <c r="I422" s="633" t="s">
        <v>238</v>
      </c>
      <c r="J422" s="633" t="s">
        <v>2028</v>
      </c>
      <c r="K422" s="633"/>
      <c r="L422" s="635">
        <v>456.38220187795514</v>
      </c>
      <c r="M422" s="635">
        <v>3</v>
      </c>
      <c r="N422" s="636">
        <v>1369.1466056338654</v>
      </c>
    </row>
    <row r="423" spans="1:14" ht="14.4" customHeight="1" x14ac:dyDescent="0.3">
      <c r="A423" s="631" t="s">
        <v>532</v>
      </c>
      <c r="B423" s="632" t="s">
        <v>533</v>
      </c>
      <c r="C423" s="633" t="s">
        <v>542</v>
      </c>
      <c r="D423" s="634" t="s">
        <v>2763</v>
      </c>
      <c r="E423" s="633" t="s">
        <v>548</v>
      </c>
      <c r="F423" s="634" t="s">
        <v>2765</v>
      </c>
      <c r="G423" s="633" t="s">
        <v>598</v>
      </c>
      <c r="H423" s="633" t="s">
        <v>2029</v>
      </c>
      <c r="I423" s="633" t="s">
        <v>2030</v>
      </c>
      <c r="J423" s="633" t="s">
        <v>2031</v>
      </c>
      <c r="K423" s="633" t="s">
        <v>2032</v>
      </c>
      <c r="L423" s="635">
        <v>104.89</v>
      </c>
      <c r="M423" s="635">
        <v>2</v>
      </c>
      <c r="N423" s="636">
        <v>209.78</v>
      </c>
    </row>
    <row r="424" spans="1:14" ht="14.4" customHeight="1" x14ac:dyDescent="0.3">
      <c r="A424" s="631" t="s">
        <v>532</v>
      </c>
      <c r="B424" s="632" t="s">
        <v>533</v>
      </c>
      <c r="C424" s="633" t="s">
        <v>542</v>
      </c>
      <c r="D424" s="634" t="s">
        <v>2763</v>
      </c>
      <c r="E424" s="633" t="s">
        <v>548</v>
      </c>
      <c r="F424" s="634" t="s">
        <v>2765</v>
      </c>
      <c r="G424" s="633" t="s">
        <v>598</v>
      </c>
      <c r="H424" s="633" t="s">
        <v>2033</v>
      </c>
      <c r="I424" s="633" t="s">
        <v>2034</v>
      </c>
      <c r="J424" s="633" t="s">
        <v>2035</v>
      </c>
      <c r="K424" s="633" t="s">
        <v>2036</v>
      </c>
      <c r="L424" s="635">
        <v>64.329894105793841</v>
      </c>
      <c r="M424" s="635">
        <v>1</v>
      </c>
      <c r="N424" s="636">
        <v>64.329894105793841</v>
      </c>
    </row>
    <row r="425" spans="1:14" ht="14.4" customHeight="1" x14ac:dyDescent="0.3">
      <c r="A425" s="631" t="s">
        <v>532</v>
      </c>
      <c r="B425" s="632" t="s">
        <v>533</v>
      </c>
      <c r="C425" s="633" t="s">
        <v>542</v>
      </c>
      <c r="D425" s="634" t="s">
        <v>2763</v>
      </c>
      <c r="E425" s="633" t="s">
        <v>548</v>
      </c>
      <c r="F425" s="634" t="s">
        <v>2765</v>
      </c>
      <c r="G425" s="633" t="s">
        <v>598</v>
      </c>
      <c r="H425" s="633" t="s">
        <v>2037</v>
      </c>
      <c r="I425" s="633" t="s">
        <v>238</v>
      </c>
      <c r="J425" s="633" t="s">
        <v>2038</v>
      </c>
      <c r="K425" s="633" t="s">
        <v>2039</v>
      </c>
      <c r="L425" s="635">
        <v>400.35999999999996</v>
      </c>
      <c r="M425" s="635">
        <v>1</v>
      </c>
      <c r="N425" s="636">
        <v>400.35999999999996</v>
      </c>
    </row>
    <row r="426" spans="1:14" ht="14.4" customHeight="1" x14ac:dyDescent="0.3">
      <c r="A426" s="631" t="s">
        <v>532</v>
      </c>
      <c r="B426" s="632" t="s">
        <v>533</v>
      </c>
      <c r="C426" s="633" t="s">
        <v>542</v>
      </c>
      <c r="D426" s="634" t="s">
        <v>2763</v>
      </c>
      <c r="E426" s="633" t="s">
        <v>548</v>
      </c>
      <c r="F426" s="634" t="s">
        <v>2765</v>
      </c>
      <c r="G426" s="633" t="s">
        <v>598</v>
      </c>
      <c r="H426" s="633" t="s">
        <v>2040</v>
      </c>
      <c r="I426" s="633" t="s">
        <v>2041</v>
      </c>
      <c r="J426" s="633" t="s">
        <v>1423</v>
      </c>
      <c r="K426" s="633" t="s">
        <v>2042</v>
      </c>
      <c r="L426" s="635">
        <v>54.70999999999998</v>
      </c>
      <c r="M426" s="635">
        <v>1</v>
      </c>
      <c r="N426" s="636">
        <v>54.70999999999998</v>
      </c>
    </row>
    <row r="427" spans="1:14" ht="14.4" customHeight="1" x14ac:dyDescent="0.3">
      <c r="A427" s="631" t="s">
        <v>532</v>
      </c>
      <c r="B427" s="632" t="s">
        <v>533</v>
      </c>
      <c r="C427" s="633" t="s">
        <v>542</v>
      </c>
      <c r="D427" s="634" t="s">
        <v>2763</v>
      </c>
      <c r="E427" s="633" t="s">
        <v>548</v>
      </c>
      <c r="F427" s="634" t="s">
        <v>2765</v>
      </c>
      <c r="G427" s="633" t="s">
        <v>598</v>
      </c>
      <c r="H427" s="633" t="s">
        <v>2043</v>
      </c>
      <c r="I427" s="633" t="s">
        <v>2043</v>
      </c>
      <c r="J427" s="633" t="s">
        <v>2044</v>
      </c>
      <c r="K427" s="633" t="s">
        <v>2045</v>
      </c>
      <c r="L427" s="635">
        <v>27.63</v>
      </c>
      <c r="M427" s="635">
        <v>1</v>
      </c>
      <c r="N427" s="636">
        <v>27.63</v>
      </c>
    </row>
    <row r="428" spans="1:14" ht="14.4" customHeight="1" x14ac:dyDescent="0.3">
      <c r="A428" s="631" t="s">
        <v>532</v>
      </c>
      <c r="B428" s="632" t="s">
        <v>533</v>
      </c>
      <c r="C428" s="633" t="s">
        <v>542</v>
      </c>
      <c r="D428" s="634" t="s">
        <v>2763</v>
      </c>
      <c r="E428" s="633" t="s">
        <v>548</v>
      </c>
      <c r="F428" s="634" t="s">
        <v>2765</v>
      </c>
      <c r="G428" s="633" t="s">
        <v>598</v>
      </c>
      <c r="H428" s="633" t="s">
        <v>2046</v>
      </c>
      <c r="I428" s="633" t="s">
        <v>2047</v>
      </c>
      <c r="J428" s="633" t="s">
        <v>2048</v>
      </c>
      <c r="K428" s="633" t="s">
        <v>2049</v>
      </c>
      <c r="L428" s="635">
        <v>93.59</v>
      </c>
      <c r="M428" s="635">
        <v>1</v>
      </c>
      <c r="N428" s="636">
        <v>93.59</v>
      </c>
    </row>
    <row r="429" spans="1:14" ht="14.4" customHeight="1" x14ac:dyDescent="0.3">
      <c r="A429" s="631" t="s">
        <v>532</v>
      </c>
      <c r="B429" s="632" t="s">
        <v>533</v>
      </c>
      <c r="C429" s="633" t="s">
        <v>542</v>
      </c>
      <c r="D429" s="634" t="s">
        <v>2763</v>
      </c>
      <c r="E429" s="633" t="s">
        <v>548</v>
      </c>
      <c r="F429" s="634" t="s">
        <v>2765</v>
      </c>
      <c r="G429" s="633" t="s">
        <v>598</v>
      </c>
      <c r="H429" s="633" t="s">
        <v>2050</v>
      </c>
      <c r="I429" s="633" t="s">
        <v>2051</v>
      </c>
      <c r="J429" s="633" t="s">
        <v>2052</v>
      </c>
      <c r="K429" s="633" t="s">
        <v>2053</v>
      </c>
      <c r="L429" s="635">
        <v>117.59999999</v>
      </c>
      <c r="M429" s="635">
        <v>1</v>
      </c>
      <c r="N429" s="636">
        <v>117.59999999</v>
      </c>
    </row>
    <row r="430" spans="1:14" ht="14.4" customHeight="1" x14ac:dyDescent="0.3">
      <c r="A430" s="631" t="s">
        <v>532</v>
      </c>
      <c r="B430" s="632" t="s">
        <v>533</v>
      </c>
      <c r="C430" s="633" t="s">
        <v>542</v>
      </c>
      <c r="D430" s="634" t="s">
        <v>2763</v>
      </c>
      <c r="E430" s="633" t="s">
        <v>548</v>
      </c>
      <c r="F430" s="634" t="s">
        <v>2765</v>
      </c>
      <c r="G430" s="633" t="s">
        <v>598</v>
      </c>
      <c r="H430" s="633" t="s">
        <v>2054</v>
      </c>
      <c r="I430" s="633" t="s">
        <v>2055</v>
      </c>
      <c r="J430" s="633" t="s">
        <v>2056</v>
      </c>
      <c r="K430" s="633" t="s">
        <v>2057</v>
      </c>
      <c r="L430" s="635">
        <v>729.63784193325387</v>
      </c>
      <c r="M430" s="635">
        <v>2</v>
      </c>
      <c r="N430" s="636">
        <v>1459.2756838665077</v>
      </c>
    </row>
    <row r="431" spans="1:14" ht="14.4" customHeight="1" x14ac:dyDescent="0.3">
      <c r="A431" s="631" t="s">
        <v>532</v>
      </c>
      <c r="B431" s="632" t="s">
        <v>533</v>
      </c>
      <c r="C431" s="633" t="s">
        <v>542</v>
      </c>
      <c r="D431" s="634" t="s">
        <v>2763</v>
      </c>
      <c r="E431" s="633" t="s">
        <v>548</v>
      </c>
      <c r="F431" s="634" t="s">
        <v>2765</v>
      </c>
      <c r="G431" s="633" t="s">
        <v>598</v>
      </c>
      <c r="H431" s="633" t="s">
        <v>2058</v>
      </c>
      <c r="I431" s="633" t="s">
        <v>2059</v>
      </c>
      <c r="J431" s="633" t="s">
        <v>2056</v>
      </c>
      <c r="K431" s="633" t="s">
        <v>2060</v>
      </c>
      <c r="L431" s="635">
        <v>230.01499999999999</v>
      </c>
      <c r="M431" s="635">
        <v>2</v>
      </c>
      <c r="N431" s="636">
        <v>460.03</v>
      </c>
    </row>
    <row r="432" spans="1:14" ht="14.4" customHeight="1" x14ac:dyDescent="0.3">
      <c r="A432" s="631" t="s">
        <v>532</v>
      </c>
      <c r="B432" s="632" t="s">
        <v>533</v>
      </c>
      <c r="C432" s="633" t="s">
        <v>542</v>
      </c>
      <c r="D432" s="634" t="s">
        <v>2763</v>
      </c>
      <c r="E432" s="633" t="s">
        <v>548</v>
      </c>
      <c r="F432" s="634" t="s">
        <v>2765</v>
      </c>
      <c r="G432" s="633" t="s">
        <v>598</v>
      </c>
      <c r="H432" s="633" t="s">
        <v>2061</v>
      </c>
      <c r="I432" s="633" t="s">
        <v>2061</v>
      </c>
      <c r="J432" s="633" t="s">
        <v>2062</v>
      </c>
      <c r="K432" s="633" t="s">
        <v>2063</v>
      </c>
      <c r="L432" s="635">
        <v>285.01661538461536</v>
      </c>
      <c r="M432" s="635">
        <v>13</v>
      </c>
      <c r="N432" s="636">
        <v>3705.2159999999994</v>
      </c>
    </row>
    <row r="433" spans="1:14" ht="14.4" customHeight="1" x14ac:dyDescent="0.3">
      <c r="A433" s="631" t="s">
        <v>532</v>
      </c>
      <c r="B433" s="632" t="s">
        <v>533</v>
      </c>
      <c r="C433" s="633" t="s">
        <v>542</v>
      </c>
      <c r="D433" s="634" t="s">
        <v>2763</v>
      </c>
      <c r="E433" s="633" t="s">
        <v>548</v>
      </c>
      <c r="F433" s="634" t="s">
        <v>2765</v>
      </c>
      <c r="G433" s="633" t="s">
        <v>598</v>
      </c>
      <c r="H433" s="633" t="s">
        <v>2064</v>
      </c>
      <c r="I433" s="633" t="s">
        <v>238</v>
      </c>
      <c r="J433" s="633" t="s">
        <v>2065</v>
      </c>
      <c r="K433" s="633"/>
      <c r="L433" s="635">
        <v>266.84444444444449</v>
      </c>
      <c r="M433" s="635">
        <v>9</v>
      </c>
      <c r="N433" s="636">
        <v>2401.6000000000004</v>
      </c>
    </row>
    <row r="434" spans="1:14" ht="14.4" customHeight="1" x14ac:dyDescent="0.3">
      <c r="A434" s="631" t="s">
        <v>532</v>
      </c>
      <c r="B434" s="632" t="s">
        <v>533</v>
      </c>
      <c r="C434" s="633" t="s">
        <v>542</v>
      </c>
      <c r="D434" s="634" t="s">
        <v>2763</v>
      </c>
      <c r="E434" s="633" t="s">
        <v>548</v>
      </c>
      <c r="F434" s="634" t="s">
        <v>2765</v>
      </c>
      <c r="G434" s="633" t="s">
        <v>598</v>
      </c>
      <c r="H434" s="633" t="s">
        <v>2066</v>
      </c>
      <c r="I434" s="633" t="s">
        <v>2066</v>
      </c>
      <c r="J434" s="633" t="s">
        <v>930</v>
      </c>
      <c r="K434" s="633" t="s">
        <v>1414</v>
      </c>
      <c r="L434" s="635">
        <v>91.736190476190473</v>
      </c>
      <c r="M434" s="635">
        <v>21</v>
      </c>
      <c r="N434" s="636">
        <v>1926.46</v>
      </c>
    </row>
    <row r="435" spans="1:14" ht="14.4" customHeight="1" x14ac:dyDescent="0.3">
      <c r="A435" s="631" t="s">
        <v>532</v>
      </c>
      <c r="B435" s="632" t="s">
        <v>533</v>
      </c>
      <c r="C435" s="633" t="s">
        <v>542</v>
      </c>
      <c r="D435" s="634" t="s">
        <v>2763</v>
      </c>
      <c r="E435" s="633" t="s">
        <v>548</v>
      </c>
      <c r="F435" s="634" t="s">
        <v>2765</v>
      </c>
      <c r="G435" s="633" t="s">
        <v>598</v>
      </c>
      <c r="H435" s="633" t="s">
        <v>2067</v>
      </c>
      <c r="I435" s="633" t="s">
        <v>2067</v>
      </c>
      <c r="J435" s="633" t="s">
        <v>2068</v>
      </c>
      <c r="K435" s="633" t="s">
        <v>2069</v>
      </c>
      <c r="L435" s="635">
        <v>426.87</v>
      </c>
      <c r="M435" s="635">
        <v>1</v>
      </c>
      <c r="N435" s="636">
        <v>426.87</v>
      </c>
    </row>
    <row r="436" spans="1:14" ht="14.4" customHeight="1" x14ac:dyDescent="0.3">
      <c r="A436" s="631" t="s">
        <v>532</v>
      </c>
      <c r="B436" s="632" t="s">
        <v>533</v>
      </c>
      <c r="C436" s="633" t="s">
        <v>542</v>
      </c>
      <c r="D436" s="634" t="s">
        <v>2763</v>
      </c>
      <c r="E436" s="633" t="s">
        <v>548</v>
      </c>
      <c r="F436" s="634" t="s">
        <v>2765</v>
      </c>
      <c r="G436" s="633" t="s">
        <v>598</v>
      </c>
      <c r="H436" s="633" t="s">
        <v>2070</v>
      </c>
      <c r="I436" s="633" t="s">
        <v>2070</v>
      </c>
      <c r="J436" s="633" t="s">
        <v>2071</v>
      </c>
      <c r="K436" s="633" t="s">
        <v>2072</v>
      </c>
      <c r="L436" s="635">
        <v>82.85</v>
      </c>
      <c r="M436" s="635">
        <v>1</v>
      </c>
      <c r="N436" s="636">
        <v>82.85</v>
      </c>
    </row>
    <row r="437" spans="1:14" ht="14.4" customHeight="1" x14ac:dyDescent="0.3">
      <c r="A437" s="631" t="s">
        <v>532</v>
      </c>
      <c r="B437" s="632" t="s">
        <v>533</v>
      </c>
      <c r="C437" s="633" t="s">
        <v>542</v>
      </c>
      <c r="D437" s="634" t="s">
        <v>2763</v>
      </c>
      <c r="E437" s="633" t="s">
        <v>548</v>
      </c>
      <c r="F437" s="634" t="s">
        <v>2765</v>
      </c>
      <c r="G437" s="633" t="s">
        <v>598</v>
      </c>
      <c r="H437" s="633" t="s">
        <v>2073</v>
      </c>
      <c r="I437" s="633" t="s">
        <v>2073</v>
      </c>
      <c r="J437" s="633" t="s">
        <v>2074</v>
      </c>
      <c r="K437" s="633" t="s">
        <v>2075</v>
      </c>
      <c r="L437" s="635">
        <v>1826.29</v>
      </c>
      <c r="M437" s="635">
        <v>1</v>
      </c>
      <c r="N437" s="636">
        <v>1826.29</v>
      </c>
    </row>
    <row r="438" spans="1:14" ht="14.4" customHeight="1" x14ac:dyDescent="0.3">
      <c r="A438" s="631" t="s">
        <v>532</v>
      </c>
      <c r="B438" s="632" t="s">
        <v>533</v>
      </c>
      <c r="C438" s="633" t="s">
        <v>542</v>
      </c>
      <c r="D438" s="634" t="s">
        <v>2763</v>
      </c>
      <c r="E438" s="633" t="s">
        <v>548</v>
      </c>
      <c r="F438" s="634" t="s">
        <v>2765</v>
      </c>
      <c r="G438" s="633" t="s">
        <v>598</v>
      </c>
      <c r="H438" s="633" t="s">
        <v>2076</v>
      </c>
      <c r="I438" s="633" t="s">
        <v>238</v>
      </c>
      <c r="J438" s="633" t="s">
        <v>2077</v>
      </c>
      <c r="K438" s="633"/>
      <c r="L438" s="635">
        <v>67.77</v>
      </c>
      <c r="M438" s="635">
        <v>3</v>
      </c>
      <c r="N438" s="636">
        <v>203.31</v>
      </c>
    </row>
    <row r="439" spans="1:14" ht="14.4" customHeight="1" x14ac:dyDescent="0.3">
      <c r="A439" s="631" t="s">
        <v>532</v>
      </c>
      <c r="B439" s="632" t="s">
        <v>533</v>
      </c>
      <c r="C439" s="633" t="s">
        <v>542</v>
      </c>
      <c r="D439" s="634" t="s">
        <v>2763</v>
      </c>
      <c r="E439" s="633" t="s">
        <v>548</v>
      </c>
      <c r="F439" s="634" t="s">
        <v>2765</v>
      </c>
      <c r="G439" s="633" t="s">
        <v>598</v>
      </c>
      <c r="H439" s="633" t="s">
        <v>2078</v>
      </c>
      <c r="I439" s="633" t="s">
        <v>2078</v>
      </c>
      <c r="J439" s="633" t="s">
        <v>650</v>
      </c>
      <c r="K439" s="633" t="s">
        <v>2079</v>
      </c>
      <c r="L439" s="635">
        <v>60.128</v>
      </c>
      <c r="M439" s="635">
        <v>15</v>
      </c>
      <c r="N439" s="636">
        <v>901.92</v>
      </c>
    </row>
    <row r="440" spans="1:14" ht="14.4" customHeight="1" x14ac:dyDescent="0.3">
      <c r="A440" s="631" t="s">
        <v>532</v>
      </c>
      <c r="B440" s="632" t="s">
        <v>533</v>
      </c>
      <c r="C440" s="633" t="s">
        <v>542</v>
      </c>
      <c r="D440" s="634" t="s">
        <v>2763</v>
      </c>
      <c r="E440" s="633" t="s">
        <v>548</v>
      </c>
      <c r="F440" s="634" t="s">
        <v>2765</v>
      </c>
      <c r="G440" s="633" t="s">
        <v>598</v>
      </c>
      <c r="H440" s="633" t="s">
        <v>2080</v>
      </c>
      <c r="I440" s="633" t="s">
        <v>2080</v>
      </c>
      <c r="J440" s="633" t="s">
        <v>2074</v>
      </c>
      <c r="K440" s="633" t="s">
        <v>1580</v>
      </c>
      <c r="L440" s="635">
        <v>580.11999999999989</v>
      </c>
      <c r="M440" s="635">
        <v>2</v>
      </c>
      <c r="N440" s="636">
        <v>1160.2399999999998</v>
      </c>
    </row>
    <row r="441" spans="1:14" ht="14.4" customHeight="1" x14ac:dyDescent="0.3">
      <c r="A441" s="631" t="s">
        <v>532</v>
      </c>
      <c r="B441" s="632" t="s">
        <v>533</v>
      </c>
      <c r="C441" s="633" t="s">
        <v>542</v>
      </c>
      <c r="D441" s="634" t="s">
        <v>2763</v>
      </c>
      <c r="E441" s="633" t="s">
        <v>548</v>
      </c>
      <c r="F441" s="634" t="s">
        <v>2765</v>
      </c>
      <c r="G441" s="633" t="s">
        <v>598</v>
      </c>
      <c r="H441" s="633" t="s">
        <v>2081</v>
      </c>
      <c r="I441" s="633" t="s">
        <v>238</v>
      </c>
      <c r="J441" s="633" t="s">
        <v>2082</v>
      </c>
      <c r="K441" s="633"/>
      <c r="L441" s="635">
        <v>424.11904039387025</v>
      </c>
      <c r="M441" s="635">
        <v>1</v>
      </c>
      <c r="N441" s="636">
        <v>424.11904039387025</v>
      </c>
    </row>
    <row r="442" spans="1:14" ht="14.4" customHeight="1" x14ac:dyDescent="0.3">
      <c r="A442" s="631" t="s">
        <v>532</v>
      </c>
      <c r="B442" s="632" t="s">
        <v>533</v>
      </c>
      <c r="C442" s="633" t="s">
        <v>542</v>
      </c>
      <c r="D442" s="634" t="s">
        <v>2763</v>
      </c>
      <c r="E442" s="633" t="s">
        <v>548</v>
      </c>
      <c r="F442" s="634" t="s">
        <v>2765</v>
      </c>
      <c r="G442" s="633" t="s">
        <v>598</v>
      </c>
      <c r="H442" s="633" t="s">
        <v>2083</v>
      </c>
      <c r="I442" s="633" t="s">
        <v>2083</v>
      </c>
      <c r="J442" s="633" t="s">
        <v>780</v>
      </c>
      <c r="K442" s="633" t="s">
        <v>2084</v>
      </c>
      <c r="L442" s="635">
        <v>548.80999999999995</v>
      </c>
      <c r="M442" s="635">
        <v>1</v>
      </c>
      <c r="N442" s="636">
        <v>548.80999999999995</v>
      </c>
    </row>
    <row r="443" spans="1:14" ht="14.4" customHeight="1" x14ac:dyDescent="0.3">
      <c r="A443" s="631" t="s">
        <v>532</v>
      </c>
      <c r="B443" s="632" t="s">
        <v>533</v>
      </c>
      <c r="C443" s="633" t="s">
        <v>542</v>
      </c>
      <c r="D443" s="634" t="s">
        <v>2763</v>
      </c>
      <c r="E443" s="633" t="s">
        <v>548</v>
      </c>
      <c r="F443" s="634" t="s">
        <v>2765</v>
      </c>
      <c r="G443" s="633" t="s">
        <v>598</v>
      </c>
      <c r="H443" s="633" t="s">
        <v>2085</v>
      </c>
      <c r="I443" s="633" t="s">
        <v>2085</v>
      </c>
      <c r="J443" s="633" t="s">
        <v>2086</v>
      </c>
      <c r="K443" s="633" t="s">
        <v>2087</v>
      </c>
      <c r="L443" s="635">
        <v>104.74000000000004</v>
      </c>
      <c r="M443" s="635">
        <v>1</v>
      </c>
      <c r="N443" s="636">
        <v>104.74000000000004</v>
      </c>
    </row>
    <row r="444" spans="1:14" ht="14.4" customHeight="1" x14ac:dyDescent="0.3">
      <c r="A444" s="631" t="s">
        <v>532</v>
      </c>
      <c r="B444" s="632" t="s">
        <v>533</v>
      </c>
      <c r="C444" s="633" t="s">
        <v>542</v>
      </c>
      <c r="D444" s="634" t="s">
        <v>2763</v>
      </c>
      <c r="E444" s="633" t="s">
        <v>548</v>
      </c>
      <c r="F444" s="634" t="s">
        <v>2765</v>
      </c>
      <c r="G444" s="633" t="s">
        <v>598</v>
      </c>
      <c r="H444" s="633" t="s">
        <v>2088</v>
      </c>
      <c r="I444" s="633" t="s">
        <v>238</v>
      </c>
      <c r="J444" s="633" t="s">
        <v>2089</v>
      </c>
      <c r="K444" s="633"/>
      <c r="L444" s="635">
        <v>43.20000000000001</v>
      </c>
      <c r="M444" s="635">
        <v>3</v>
      </c>
      <c r="N444" s="636">
        <v>129.60000000000002</v>
      </c>
    </row>
    <row r="445" spans="1:14" ht="14.4" customHeight="1" x14ac:dyDescent="0.3">
      <c r="A445" s="631" t="s">
        <v>532</v>
      </c>
      <c r="B445" s="632" t="s">
        <v>533</v>
      </c>
      <c r="C445" s="633" t="s">
        <v>542</v>
      </c>
      <c r="D445" s="634" t="s">
        <v>2763</v>
      </c>
      <c r="E445" s="633" t="s">
        <v>548</v>
      </c>
      <c r="F445" s="634" t="s">
        <v>2765</v>
      </c>
      <c r="G445" s="633" t="s">
        <v>598</v>
      </c>
      <c r="H445" s="633" t="s">
        <v>2090</v>
      </c>
      <c r="I445" s="633" t="s">
        <v>238</v>
      </c>
      <c r="J445" s="633" t="s">
        <v>2091</v>
      </c>
      <c r="K445" s="633"/>
      <c r="L445" s="635">
        <v>27.170000000000005</v>
      </c>
      <c r="M445" s="635">
        <v>5</v>
      </c>
      <c r="N445" s="636">
        <v>135.85000000000002</v>
      </c>
    </row>
    <row r="446" spans="1:14" ht="14.4" customHeight="1" x14ac:dyDescent="0.3">
      <c r="A446" s="631" t="s">
        <v>532</v>
      </c>
      <c r="B446" s="632" t="s">
        <v>533</v>
      </c>
      <c r="C446" s="633" t="s">
        <v>542</v>
      </c>
      <c r="D446" s="634" t="s">
        <v>2763</v>
      </c>
      <c r="E446" s="633" t="s">
        <v>548</v>
      </c>
      <c r="F446" s="634" t="s">
        <v>2765</v>
      </c>
      <c r="G446" s="633" t="s">
        <v>598</v>
      </c>
      <c r="H446" s="633" t="s">
        <v>2092</v>
      </c>
      <c r="I446" s="633" t="s">
        <v>2093</v>
      </c>
      <c r="J446" s="633" t="s">
        <v>2094</v>
      </c>
      <c r="K446" s="633" t="s">
        <v>1981</v>
      </c>
      <c r="L446" s="635">
        <v>222.91998480398655</v>
      </c>
      <c r="M446" s="635">
        <v>1</v>
      </c>
      <c r="N446" s="636">
        <v>222.91998480398655</v>
      </c>
    </row>
    <row r="447" spans="1:14" ht="14.4" customHeight="1" x14ac:dyDescent="0.3">
      <c r="A447" s="631" t="s">
        <v>532</v>
      </c>
      <c r="B447" s="632" t="s">
        <v>533</v>
      </c>
      <c r="C447" s="633" t="s">
        <v>542</v>
      </c>
      <c r="D447" s="634" t="s">
        <v>2763</v>
      </c>
      <c r="E447" s="633" t="s">
        <v>548</v>
      </c>
      <c r="F447" s="634" t="s">
        <v>2765</v>
      </c>
      <c r="G447" s="633" t="s">
        <v>598</v>
      </c>
      <c r="H447" s="633" t="s">
        <v>2095</v>
      </c>
      <c r="I447" s="633" t="s">
        <v>2096</v>
      </c>
      <c r="J447" s="633" t="s">
        <v>2097</v>
      </c>
      <c r="K447" s="633" t="s">
        <v>2098</v>
      </c>
      <c r="L447" s="635">
        <v>150.03000000000006</v>
      </c>
      <c r="M447" s="635">
        <v>1</v>
      </c>
      <c r="N447" s="636">
        <v>150.03000000000006</v>
      </c>
    </row>
    <row r="448" spans="1:14" ht="14.4" customHeight="1" x14ac:dyDescent="0.3">
      <c r="A448" s="631" t="s">
        <v>532</v>
      </c>
      <c r="B448" s="632" t="s">
        <v>533</v>
      </c>
      <c r="C448" s="633" t="s">
        <v>542</v>
      </c>
      <c r="D448" s="634" t="s">
        <v>2763</v>
      </c>
      <c r="E448" s="633" t="s">
        <v>548</v>
      </c>
      <c r="F448" s="634" t="s">
        <v>2765</v>
      </c>
      <c r="G448" s="633" t="s">
        <v>598</v>
      </c>
      <c r="H448" s="633" t="s">
        <v>2099</v>
      </c>
      <c r="I448" s="633" t="s">
        <v>2099</v>
      </c>
      <c r="J448" s="633" t="s">
        <v>2100</v>
      </c>
      <c r="K448" s="633" t="s">
        <v>2101</v>
      </c>
      <c r="L448" s="635">
        <v>426.11891722337242</v>
      </c>
      <c r="M448" s="635">
        <v>2</v>
      </c>
      <c r="N448" s="636">
        <v>852.23783444674484</v>
      </c>
    </row>
    <row r="449" spans="1:14" ht="14.4" customHeight="1" x14ac:dyDescent="0.3">
      <c r="A449" s="631" t="s">
        <v>532</v>
      </c>
      <c r="B449" s="632" t="s">
        <v>533</v>
      </c>
      <c r="C449" s="633" t="s">
        <v>542</v>
      </c>
      <c r="D449" s="634" t="s">
        <v>2763</v>
      </c>
      <c r="E449" s="633" t="s">
        <v>548</v>
      </c>
      <c r="F449" s="634" t="s">
        <v>2765</v>
      </c>
      <c r="G449" s="633" t="s">
        <v>2102</v>
      </c>
      <c r="H449" s="633" t="s">
        <v>2103</v>
      </c>
      <c r="I449" s="633" t="s">
        <v>2103</v>
      </c>
      <c r="J449" s="633" t="s">
        <v>2104</v>
      </c>
      <c r="K449" s="633" t="s">
        <v>2105</v>
      </c>
      <c r="L449" s="635">
        <v>128.12317565930795</v>
      </c>
      <c r="M449" s="635">
        <v>17</v>
      </c>
      <c r="N449" s="636">
        <v>2178.093986208235</v>
      </c>
    </row>
    <row r="450" spans="1:14" ht="14.4" customHeight="1" x14ac:dyDescent="0.3">
      <c r="A450" s="631" t="s">
        <v>532</v>
      </c>
      <c r="B450" s="632" t="s">
        <v>533</v>
      </c>
      <c r="C450" s="633" t="s">
        <v>542</v>
      </c>
      <c r="D450" s="634" t="s">
        <v>2763</v>
      </c>
      <c r="E450" s="633" t="s">
        <v>548</v>
      </c>
      <c r="F450" s="634" t="s">
        <v>2765</v>
      </c>
      <c r="G450" s="633" t="s">
        <v>2102</v>
      </c>
      <c r="H450" s="633" t="s">
        <v>2106</v>
      </c>
      <c r="I450" s="633" t="s">
        <v>2106</v>
      </c>
      <c r="J450" s="633" t="s">
        <v>2107</v>
      </c>
      <c r="K450" s="633" t="s">
        <v>2108</v>
      </c>
      <c r="L450" s="635">
        <v>18.457888347336418</v>
      </c>
      <c r="M450" s="635">
        <v>19</v>
      </c>
      <c r="N450" s="636">
        <v>350.69987859939192</v>
      </c>
    </row>
    <row r="451" spans="1:14" ht="14.4" customHeight="1" x14ac:dyDescent="0.3">
      <c r="A451" s="631" t="s">
        <v>532</v>
      </c>
      <c r="B451" s="632" t="s">
        <v>533</v>
      </c>
      <c r="C451" s="633" t="s">
        <v>542</v>
      </c>
      <c r="D451" s="634" t="s">
        <v>2763</v>
      </c>
      <c r="E451" s="633" t="s">
        <v>548</v>
      </c>
      <c r="F451" s="634" t="s">
        <v>2765</v>
      </c>
      <c r="G451" s="633" t="s">
        <v>2102</v>
      </c>
      <c r="H451" s="633" t="s">
        <v>2109</v>
      </c>
      <c r="I451" s="633" t="s">
        <v>2109</v>
      </c>
      <c r="J451" s="633" t="s">
        <v>2110</v>
      </c>
      <c r="K451" s="633" t="s">
        <v>2111</v>
      </c>
      <c r="L451" s="635">
        <v>24.39</v>
      </c>
      <c r="M451" s="635">
        <v>3</v>
      </c>
      <c r="N451" s="636">
        <v>73.17</v>
      </c>
    </row>
    <row r="452" spans="1:14" ht="14.4" customHeight="1" x14ac:dyDescent="0.3">
      <c r="A452" s="631" t="s">
        <v>532</v>
      </c>
      <c r="B452" s="632" t="s">
        <v>533</v>
      </c>
      <c r="C452" s="633" t="s">
        <v>542</v>
      </c>
      <c r="D452" s="634" t="s">
        <v>2763</v>
      </c>
      <c r="E452" s="633" t="s">
        <v>548</v>
      </c>
      <c r="F452" s="634" t="s">
        <v>2765</v>
      </c>
      <c r="G452" s="633" t="s">
        <v>2102</v>
      </c>
      <c r="H452" s="633" t="s">
        <v>2112</v>
      </c>
      <c r="I452" s="633" t="s">
        <v>2113</v>
      </c>
      <c r="J452" s="633" t="s">
        <v>2114</v>
      </c>
      <c r="K452" s="633" t="s">
        <v>2115</v>
      </c>
      <c r="L452" s="635">
        <v>273.12976340581997</v>
      </c>
      <c r="M452" s="635">
        <v>4</v>
      </c>
      <c r="N452" s="636">
        <v>1092.5190536232799</v>
      </c>
    </row>
    <row r="453" spans="1:14" ht="14.4" customHeight="1" x14ac:dyDescent="0.3">
      <c r="A453" s="631" t="s">
        <v>532</v>
      </c>
      <c r="B453" s="632" t="s">
        <v>533</v>
      </c>
      <c r="C453" s="633" t="s">
        <v>542</v>
      </c>
      <c r="D453" s="634" t="s">
        <v>2763</v>
      </c>
      <c r="E453" s="633" t="s">
        <v>548</v>
      </c>
      <c r="F453" s="634" t="s">
        <v>2765</v>
      </c>
      <c r="G453" s="633" t="s">
        <v>2102</v>
      </c>
      <c r="H453" s="633" t="s">
        <v>2116</v>
      </c>
      <c r="I453" s="633" t="s">
        <v>2117</v>
      </c>
      <c r="J453" s="633" t="s">
        <v>2118</v>
      </c>
      <c r="K453" s="633" t="s">
        <v>1265</v>
      </c>
      <c r="L453" s="635">
        <v>94.839947323554441</v>
      </c>
      <c r="M453" s="635">
        <v>4</v>
      </c>
      <c r="N453" s="636">
        <v>379.35978929421776</v>
      </c>
    </row>
    <row r="454" spans="1:14" ht="14.4" customHeight="1" x14ac:dyDescent="0.3">
      <c r="A454" s="631" t="s">
        <v>532</v>
      </c>
      <c r="B454" s="632" t="s">
        <v>533</v>
      </c>
      <c r="C454" s="633" t="s">
        <v>542</v>
      </c>
      <c r="D454" s="634" t="s">
        <v>2763</v>
      </c>
      <c r="E454" s="633" t="s">
        <v>548</v>
      </c>
      <c r="F454" s="634" t="s">
        <v>2765</v>
      </c>
      <c r="G454" s="633" t="s">
        <v>2102</v>
      </c>
      <c r="H454" s="633" t="s">
        <v>2119</v>
      </c>
      <c r="I454" s="633" t="s">
        <v>2120</v>
      </c>
      <c r="J454" s="633" t="s">
        <v>772</v>
      </c>
      <c r="K454" s="633" t="s">
        <v>2121</v>
      </c>
      <c r="L454" s="635">
        <v>133.86000000000004</v>
      </c>
      <c r="M454" s="635">
        <v>3</v>
      </c>
      <c r="N454" s="636">
        <v>401.58000000000015</v>
      </c>
    </row>
    <row r="455" spans="1:14" ht="14.4" customHeight="1" x14ac:dyDescent="0.3">
      <c r="A455" s="631" t="s">
        <v>532</v>
      </c>
      <c r="B455" s="632" t="s">
        <v>533</v>
      </c>
      <c r="C455" s="633" t="s">
        <v>542</v>
      </c>
      <c r="D455" s="634" t="s">
        <v>2763</v>
      </c>
      <c r="E455" s="633" t="s">
        <v>548</v>
      </c>
      <c r="F455" s="634" t="s">
        <v>2765</v>
      </c>
      <c r="G455" s="633" t="s">
        <v>2102</v>
      </c>
      <c r="H455" s="633" t="s">
        <v>2122</v>
      </c>
      <c r="I455" s="633" t="s">
        <v>2123</v>
      </c>
      <c r="J455" s="633" t="s">
        <v>2124</v>
      </c>
      <c r="K455" s="633" t="s">
        <v>2125</v>
      </c>
      <c r="L455" s="635">
        <v>47.278563823114169</v>
      </c>
      <c r="M455" s="635">
        <v>7</v>
      </c>
      <c r="N455" s="636">
        <v>330.9499467617992</v>
      </c>
    </row>
    <row r="456" spans="1:14" ht="14.4" customHeight="1" x14ac:dyDescent="0.3">
      <c r="A456" s="631" t="s">
        <v>532</v>
      </c>
      <c r="B456" s="632" t="s">
        <v>533</v>
      </c>
      <c r="C456" s="633" t="s">
        <v>542</v>
      </c>
      <c r="D456" s="634" t="s">
        <v>2763</v>
      </c>
      <c r="E456" s="633" t="s">
        <v>548</v>
      </c>
      <c r="F456" s="634" t="s">
        <v>2765</v>
      </c>
      <c r="G456" s="633" t="s">
        <v>2102</v>
      </c>
      <c r="H456" s="633" t="s">
        <v>2126</v>
      </c>
      <c r="I456" s="633" t="s">
        <v>2127</v>
      </c>
      <c r="J456" s="633" t="s">
        <v>2124</v>
      </c>
      <c r="K456" s="633" t="s">
        <v>2128</v>
      </c>
      <c r="L456" s="635">
        <v>94.622459079159853</v>
      </c>
      <c r="M456" s="635">
        <v>4</v>
      </c>
      <c r="N456" s="636">
        <v>378.48983631663941</v>
      </c>
    </row>
    <row r="457" spans="1:14" ht="14.4" customHeight="1" x14ac:dyDescent="0.3">
      <c r="A457" s="631" t="s">
        <v>532</v>
      </c>
      <c r="B457" s="632" t="s">
        <v>533</v>
      </c>
      <c r="C457" s="633" t="s">
        <v>542</v>
      </c>
      <c r="D457" s="634" t="s">
        <v>2763</v>
      </c>
      <c r="E457" s="633" t="s">
        <v>548</v>
      </c>
      <c r="F457" s="634" t="s">
        <v>2765</v>
      </c>
      <c r="G457" s="633" t="s">
        <v>2102</v>
      </c>
      <c r="H457" s="633" t="s">
        <v>2129</v>
      </c>
      <c r="I457" s="633" t="s">
        <v>2130</v>
      </c>
      <c r="J457" s="633" t="s">
        <v>2131</v>
      </c>
      <c r="K457" s="633" t="s">
        <v>2132</v>
      </c>
      <c r="L457" s="635">
        <v>123.17013710880684</v>
      </c>
      <c r="M457" s="635">
        <v>4</v>
      </c>
      <c r="N457" s="636">
        <v>492.68054843522737</v>
      </c>
    </row>
    <row r="458" spans="1:14" ht="14.4" customHeight="1" x14ac:dyDescent="0.3">
      <c r="A458" s="631" t="s">
        <v>532</v>
      </c>
      <c r="B458" s="632" t="s">
        <v>533</v>
      </c>
      <c r="C458" s="633" t="s">
        <v>542</v>
      </c>
      <c r="D458" s="634" t="s">
        <v>2763</v>
      </c>
      <c r="E458" s="633" t="s">
        <v>548</v>
      </c>
      <c r="F458" s="634" t="s">
        <v>2765</v>
      </c>
      <c r="G458" s="633" t="s">
        <v>2102</v>
      </c>
      <c r="H458" s="633" t="s">
        <v>2133</v>
      </c>
      <c r="I458" s="633" t="s">
        <v>2134</v>
      </c>
      <c r="J458" s="633" t="s">
        <v>2135</v>
      </c>
      <c r="K458" s="633" t="s">
        <v>1221</v>
      </c>
      <c r="L458" s="635">
        <v>84.350099517522452</v>
      </c>
      <c r="M458" s="635">
        <v>2</v>
      </c>
      <c r="N458" s="636">
        <v>168.7001990350449</v>
      </c>
    </row>
    <row r="459" spans="1:14" ht="14.4" customHeight="1" x14ac:dyDescent="0.3">
      <c r="A459" s="631" t="s">
        <v>532</v>
      </c>
      <c r="B459" s="632" t="s">
        <v>533</v>
      </c>
      <c r="C459" s="633" t="s">
        <v>542</v>
      </c>
      <c r="D459" s="634" t="s">
        <v>2763</v>
      </c>
      <c r="E459" s="633" t="s">
        <v>548</v>
      </c>
      <c r="F459" s="634" t="s">
        <v>2765</v>
      </c>
      <c r="G459" s="633" t="s">
        <v>2102</v>
      </c>
      <c r="H459" s="633" t="s">
        <v>2136</v>
      </c>
      <c r="I459" s="633" t="s">
        <v>2137</v>
      </c>
      <c r="J459" s="633" t="s">
        <v>2138</v>
      </c>
      <c r="K459" s="633" t="s">
        <v>2139</v>
      </c>
      <c r="L459" s="635">
        <v>55.100000000000016</v>
      </c>
      <c r="M459" s="635">
        <v>1</v>
      </c>
      <c r="N459" s="636">
        <v>55.100000000000016</v>
      </c>
    </row>
    <row r="460" spans="1:14" ht="14.4" customHeight="1" x14ac:dyDescent="0.3">
      <c r="A460" s="631" t="s">
        <v>532</v>
      </c>
      <c r="B460" s="632" t="s">
        <v>533</v>
      </c>
      <c r="C460" s="633" t="s">
        <v>542</v>
      </c>
      <c r="D460" s="634" t="s">
        <v>2763</v>
      </c>
      <c r="E460" s="633" t="s">
        <v>548</v>
      </c>
      <c r="F460" s="634" t="s">
        <v>2765</v>
      </c>
      <c r="G460" s="633" t="s">
        <v>2102</v>
      </c>
      <c r="H460" s="633" t="s">
        <v>2140</v>
      </c>
      <c r="I460" s="633" t="s">
        <v>2141</v>
      </c>
      <c r="J460" s="633" t="s">
        <v>2142</v>
      </c>
      <c r="K460" s="633" t="s">
        <v>2143</v>
      </c>
      <c r="L460" s="635">
        <v>103.41948993745024</v>
      </c>
      <c r="M460" s="635">
        <v>2</v>
      </c>
      <c r="N460" s="636">
        <v>206.83897987490047</v>
      </c>
    </row>
    <row r="461" spans="1:14" ht="14.4" customHeight="1" x14ac:dyDescent="0.3">
      <c r="A461" s="631" t="s">
        <v>532</v>
      </c>
      <c r="B461" s="632" t="s">
        <v>533</v>
      </c>
      <c r="C461" s="633" t="s">
        <v>542</v>
      </c>
      <c r="D461" s="634" t="s">
        <v>2763</v>
      </c>
      <c r="E461" s="633" t="s">
        <v>548</v>
      </c>
      <c r="F461" s="634" t="s">
        <v>2765</v>
      </c>
      <c r="G461" s="633" t="s">
        <v>2102</v>
      </c>
      <c r="H461" s="633" t="s">
        <v>2144</v>
      </c>
      <c r="I461" s="633" t="s">
        <v>2145</v>
      </c>
      <c r="J461" s="633" t="s">
        <v>2146</v>
      </c>
      <c r="K461" s="633" t="s">
        <v>2147</v>
      </c>
      <c r="L461" s="635">
        <v>328.49999999999994</v>
      </c>
      <c r="M461" s="635">
        <v>1</v>
      </c>
      <c r="N461" s="636">
        <v>328.49999999999994</v>
      </c>
    </row>
    <row r="462" spans="1:14" ht="14.4" customHeight="1" x14ac:dyDescent="0.3">
      <c r="A462" s="631" t="s">
        <v>532</v>
      </c>
      <c r="B462" s="632" t="s">
        <v>533</v>
      </c>
      <c r="C462" s="633" t="s">
        <v>542</v>
      </c>
      <c r="D462" s="634" t="s">
        <v>2763</v>
      </c>
      <c r="E462" s="633" t="s">
        <v>548</v>
      </c>
      <c r="F462" s="634" t="s">
        <v>2765</v>
      </c>
      <c r="G462" s="633" t="s">
        <v>2102</v>
      </c>
      <c r="H462" s="633" t="s">
        <v>2148</v>
      </c>
      <c r="I462" s="633" t="s">
        <v>2149</v>
      </c>
      <c r="J462" s="633" t="s">
        <v>2150</v>
      </c>
      <c r="K462" s="633" t="s">
        <v>2151</v>
      </c>
      <c r="L462" s="635">
        <v>102.25</v>
      </c>
      <c r="M462" s="635">
        <v>1</v>
      </c>
      <c r="N462" s="636">
        <v>102.25</v>
      </c>
    </row>
    <row r="463" spans="1:14" ht="14.4" customHeight="1" x14ac:dyDescent="0.3">
      <c r="A463" s="631" t="s">
        <v>532</v>
      </c>
      <c r="B463" s="632" t="s">
        <v>533</v>
      </c>
      <c r="C463" s="633" t="s">
        <v>542</v>
      </c>
      <c r="D463" s="634" t="s">
        <v>2763</v>
      </c>
      <c r="E463" s="633" t="s">
        <v>548</v>
      </c>
      <c r="F463" s="634" t="s">
        <v>2765</v>
      </c>
      <c r="G463" s="633" t="s">
        <v>2102</v>
      </c>
      <c r="H463" s="633" t="s">
        <v>2152</v>
      </c>
      <c r="I463" s="633" t="s">
        <v>2153</v>
      </c>
      <c r="J463" s="633" t="s">
        <v>2154</v>
      </c>
      <c r="K463" s="633" t="s">
        <v>2155</v>
      </c>
      <c r="L463" s="635">
        <v>492.19956437850828</v>
      </c>
      <c r="M463" s="635">
        <v>136</v>
      </c>
      <c r="N463" s="636">
        <v>66939.140755477129</v>
      </c>
    </row>
    <row r="464" spans="1:14" ht="14.4" customHeight="1" x14ac:dyDescent="0.3">
      <c r="A464" s="631" t="s">
        <v>532</v>
      </c>
      <c r="B464" s="632" t="s">
        <v>533</v>
      </c>
      <c r="C464" s="633" t="s">
        <v>542</v>
      </c>
      <c r="D464" s="634" t="s">
        <v>2763</v>
      </c>
      <c r="E464" s="633" t="s">
        <v>548</v>
      </c>
      <c r="F464" s="634" t="s">
        <v>2765</v>
      </c>
      <c r="G464" s="633" t="s">
        <v>2102</v>
      </c>
      <c r="H464" s="633" t="s">
        <v>2156</v>
      </c>
      <c r="I464" s="633" t="s">
        <v>2157</v>
      </c>
      <c r="J464" s="633" t="s">
        <v>2154</v>
      </c>
      <c r="K464" s="633" t="s">
        <v>2158</v>
      </c>
      <c r="L464" s="635">
        <v>942.99901461675768</v>
      </c>
      <c r="M464" s="635">
        <v>11</v>
      </c>
      <c r="N464" s="636">
        <v>10372.989160784335</v>
      </c>
    </row>
    <row r="465" spans="1:14" ht="14.4" customHeight="1" x14ac:dyDescent="0.3">
      <c r="A465" s="631" t="s">
        <v>532</v>
      </c>
      <c r="B465" s="632" t="s">
        <v>533</v>
      </c>
      <c r="C465" s="633" t="s">
        <v>542</v>
      </c>
      <c r="D465" s="634" t="s">
        <v>2763</v>
      </c>
      <c r="E465" s="633" t="s">
        <v>548</v>
      </c>
      <c r="F465" s="634" t="s">
        <v>2765</v>
      </c>
      <c r="G465" s="633" t="s">
        <v>2102</v>
      </c>
      <c r="H465" s="633" t="s">
        <v>2159</v>
      </c>
      <c r="I465" s="633" t="s">
        <v>2160</v>
      </c>
      <c r="J465" s="633" t="s">
        <v>2154</v>
      </c>
      <c r="K465" s="633" t="s">
        <v>2161</v>
      </c>
      <c r="L465" s="635">
        <v>1057.4596184454094</v>
      </c>
      <c r="M465" s="635">
        <v>6</v>
      </c>
      <c r="N465" s="636">
        <v>6344.7577106724566</v>
      </c>
    </row>
    <row r="466" spans="1:14" ht="14.4" customHeight="1" x14ac:dyDescent="0.3">
      <c r="A466" s="631" t="s">
        <v>532</v>
      </c>
      <c r="B466" s="632" t="s">
        <v>533</v>
      </c>
      <c r="C466" s="633" t="s">
        <v>542</v>
      </c>
      <c r="D466" s="634" t="s">
        <v>2763</v>
      </c>
      <c r="E466" s="633" t="s">
        <v>548</v>
      </c>
      <c r="F466" s="634" t="s">
        <v>2765</v>
      </c>
      <c r="G466" s="633" t="s">
        <v>2102</v>
      </c>
      <c r="H466" s="633" t="s">
        <v>2162</v>
      </c>
      <c r="I466" s="633" t="s">
        <v>2163</v>
      </c>
      <c r="J466" s="633" t="s">
        <v>2164</v>
      </c>
      <c r="K466" s="633" t="s">
        <v>2165</v>
      </c>
      <c r="L466" s="635">
        <v>40.350214391321543</v>
      </c>
      <c r="M466" s="635">
        <v>11</v>
      </c>
      <c r="N466" s="636">
        <v>443.85235830453701</v>
      </c>
    </row>
    <row r="467" spans="1:14" ht="14.4" customHeight="1" x14ac:dyDescent="0.3">
      <c r="A467" s="631" t="s">
        <v>532</v>
      </c>
      <c r="B467" s="632" t="s">
        <v>533</v>
      </c>
      <c r="C467" s="633" t="s">
        <v>542</v>
      </c>
      <c r="D467" s="634" t="s">
        <v>2763</v>
      </c>
      <c r="E467" s="633" t="s">
        <v>548</v>
      </c>
      <c r="F467" s="634" t="s">
        <v>2765</v>
      </c>
      <c r="G467" s="633" t="s">
        <v>2102</v>
      </c>
      <c r="H467" s="633" t="s">
        <v>2166</v>
      </c>
      <c r="I467" s="633" t="s">
        <v>2167</v>
      </c>
      <c r="J467" s="633" t="s">
        <v>2168</v>
      </c>
      <c r="K467" s="633" t="s">
        <v>2169</v>
      </c>
      <c r="L467" s="635">
        <v>61.34001288705781</v>
      </c>
      <c r="M467" s="635">
        <v>12</v>
      </c>
      <c r="N467" s="636">
        <v>736.08015464469372</v>
      </c>
    </row>
    <row r="468" spans="1:14" ht="14.4" customHeight="1" x14ac:dyDescent="0.3">
      <c r="A468" s="631" t="s">
        <v>532</v>
      </c>
      <c r="B468" s="632" t="s">
        <v>533</v>
      </c>
      <c r="C468" s="633" t="s">
        <v>542</v>
      </c>
      <c r="D468" s="634" t="s">
        <v>2763</v>
      </c>
      <c r="E468" s="633" t="s">
        <v>548</v>
      </c>
      <c r="F468" s="634" t="s">
        <v>2765</v>
      </c>
      <c r="G468" s="633" t="s">
        <v>2102</v>
      </c>
      <c r="H468" s="633" t="s">
        <v>2170</v>
      </c>
      <c r="I468" s="633" t="s">
        <v>2171</v>
      </c>
      <c r="J468" s="633" t="s">
        <v>2172</v>
      </c>
      <c r="K468" s="633" t="s">
        <v>2173</v>
      </c>
      <c r="L468" s="635">
        <v>58.77</v>
      </c>
      <c r="M468" s="635">
        <v>3</v>
      </c>
      <c r="N468" s="636">
        <v>176.31</v>
      </c>
    </row>
    <row r="469" spans="1:14" ht="14.4" customHeight="1" x14ac:dyDescent="0.3">
      <c r="A469" s="631" t="s">
        <v>532</v>
      </c>
      <c r="B469" s="632" t="s">
        <v>533</v>
      </c>
      <c r="C469" s="633" t="s">
        <v>542</v>
      </c>
      <c r="D469" s="634" t="s">
        <v>2763</v>
      </c>
      <c r="E469" s="633" t="s">
        <v>548</v>
      </c>
      <c r="F469" s="634" t="s">
        <v>2765</v>
      </c>
      <c r="G469" s="633" t="s">
        <v>2102</v>
      </c>
      <c r="H469" s="633" t="s">
        <v>2174</v>
      </c>
      <c r="I469" s="633" t="s">
        <v>2175</v>
      </c>
      <c r="J469" s="633" t="s">
        <v>2176</v>
      </c>
      <c r="K469" s="633" t="s">
        <v>2177</v>
      </c>
      <c r="L469" s="635">
        <v>48.940000000000005</v>
      </c>
      <c r="M469" s="635">
        <v>3</v>
      </c>
      <c r="N469" s="636">
        <v>146.82000000000002</v>
      </c>
    </row>
    <row r="470" spans="1:14" ht="14.4" customHeight="1" x14ac:dyDescent="0.3">
      <c r="A470" s="631" t="s">
        <v>532</v>
      </c>
      <c r="B470" s="632" t="s">
        <v>533</v>
      </c>
      <c r="C470" s="633" t="s">
        <v>542</v>
      </c>
      <c r="D470" s="634" t="s">
        <v>2763</v>
      </c>
      <c r="E470" s="633" t="s">
        <v>548</v>
      </c>
      <c r="F470" s="634" t="s">
        <v>2765</v>
      </c>
      <c r="G470" s="633" t="s">
        <v>2102</v>
      </c>
      <c r="H470" s="633" t="s">
        <v>2178</v>
      </c>
      <c r="I470" s="633" t="s">
        <v>2179</v>
      </c>
      <c r="J470" s="633" t="s">
        <v>2180</v>
      </c>
      <c r="K470" s="633" t="s">
        <v>2181</v>
      </c>
      <c r="L470" s="635">
        <v>116.59195464078992</v>
      </c>
      <c r="M470" s="635">
        <v>11</v>
      </c>
      <c r="N470" s="636">
        <v>1282.5115010486891</v>
      </c>
    </row>
    <row r="471" spans="1:14" ht="14.4" customHeight="1" x14ac:dyDescent="0.3">
      <c r="A471" s="631" t="s">
        <v>532</v>
      </c>
      <c r="B471" s="632" t="s">
        <v>533</v>
      </c>
      <c r="C471" s="633" t="s">
        <v>542</v>
      </c>
      <c r="D471" s="634" t="s">
        <v>2763</v>
      </c>
      <c r="E471" s="633" t="s">
        <v>548</v>
      </c>
      <c r="F471" s="634" t="s">
        <v>2765</v>
      </c>
      <c r="G471" s="633" t="s">
        <v>2102</v>
      </c>
      <c r="H471" s="633" t="s">
        <v>2182</v>
      </c>
      <c r="I471" s="633" t="s">
        <v>2183</v>
      </c>
      <c r="J471" s="633" t="s">
        <v>2184</v>
      </c>
      <c r="K471" s="633" t="s">
        <v>1447</v>
      </c>
      <c r="L471" s="635">
        <v>62.050024481563497</v>
      </c>
      <c r="M471" s="635">
        <v>2</v>
      </c>
      <c r="N471" s="636">
        <v>124.10004896312699</v>
      </c>
    </row>
    <row r="472" spans="1:14" ht="14.4" customHeight="1" x14ac:dyDescent="0.3">
      <c r="A472" s="631" t="s">
        <v>532</v>
      </c>
      <c r="B472" s="632" t="s">
        <v>533</v>
      </c>
      <c r="C472" s="633" t="s">
        <v>542</v>
      </c>
      <c r="D472" s="634" t="s">
        <v>2763</v>
      </c>
      <c r="E472" s="633" t="s">
        <v>548</v>
      </c>
      <c r="F472" s="634" t="s">
        <v>2765</v>
      </c>
      <c r="G472" s="633" t="s">
        <v>2102</v>
      </c>
      <c r="H472" s="633" t="s">
        <v>2185</v>
      </c>
      <c r="I472" s="633" t="s">
        <v>2186</v>
      </c>
      <c r="J472" s="633" t="s">
        <v>2187</v>
      </c>
      <c r="K472" s="633" t="s">
        <v>1181</v>
      </c>
      <c r="L472" s="635">
        <v>45.581833925956118</v>
      </c>
      <c r="M472" s="635">
        <v>17</v>
      </c>
      <c r="N472" s="636">
        <v>774.89117674125396</v>
      </c>
    </row>
    <row r="473" spans="1:14" ht="14.4" customHeight="1" x14ac:dyDescent="0.3">
      <c r="A473" s="631" t="s">
        <v>532</v>
      </c>
      <c r="B473" s="632" t="s">
        <v>533</v>
      </c>
      <c r="C473" s="633" t="s">
        <v>542</v>
      </c>
      <c r="D473" s="634" t="s">
        <v>2763</v>
      </c>
      <c r="E473" s="633" t="s">
        <v>548</v>
      </c>
      <c r="F473" s="634" t="s">
        <v>2765</v>
      </c>
      <c r="G473" s="633" t="s">
        <v>2102</v>
      </c>
      <c r="H473" s="633" t="s">
        <v>2188</v>
      </c>
      <c r="I473" s="633" t="s">
        <v>2189</v>
      </c>
      <c r="J473" s="633" t="s">
        <v>2190</v>
      </c>
      <c r="K473" s="633" t="s">
        <v>1020</v>
      </c>
      <c r="L473" s="635">
        <v>55.059912786157817</v>
      </c>
      <c r="M473" s="635">
        <v>10</v>
      </c>
      <c r="N473" s="636">
        <v>550.59912786157815</v>
      </c>
    </row>
    <row r="474" spans="1:14" ht="14.4" customHeight="1" x14ac:dyDescent="0.3">
      <c r="A474" s="631" t="s">
        <v>532</v>
      </c>
      <c r="B474" s="632" t="s">
        <v>533</v>
      </c>
      <c r="C474" s="633" t="s">
        <v>542</v>
      </c>
      <c r="D474" s="634" t="s">
        <v>2763</v>
      </c>
      <c r="E474" s="633" t="s">
        <v>548</v>
      </c>
      <c r="F474" s="634" t="s">
        <v>2765</v>
      </c>
      <c r="G474" s="633" t="s">
        <v>2102</v>
      </c>
      <c r="H474" s="633" t="s">
        <v>2191</v>
      </c>
      <c r="I474" s="633" t="s">
        <v>2192</v>
      </c>
      <c r="J474" s="633" t="s">
        <v>2104</v>
      </c>
      <c r="K474" s="633" t="s">
        <v>2193</v>
      </c>
      <c r="L474" s="635">
        <v>36.747352736270656</v>
      </c>
      <c r="M474" s="635">
        <v>45</v>
      </c>
      <c r="N474" s="636">
        <v>1653.6308731321797</v>
      </c>
    </row>
    <row r="475" spans="1:14" ht="14.4" customHeight="1" x14ac:dyDescent="0.3">
      <c r="A475" s="631" t="s">
        <v>532</v>
      </c>
      <c r="B475" s="632" t="s">
        <v>533</v>
      </c>
      <c r="C475" s="633" t="s">
        <v>542</v>
      </c>
      <c r="D475" s="634" t="s">
        <v>2763</v>
      </c>
      <c r="E475" s="633" t="s">
        <v>548</v>
      </c>
      <c r="F475" s="634" t="s">
        <v>2765</v>
      </c>
      <c r="G475" s="633" t="s">
        <v>2102</v>
      </c>
      <c r="H475" s="633" t="s">
        <v>2194</v>
      </c>
      <c r="I475" s="633" t="s">
        <v>2195</v>
      </c>
      <c r="J475" s="633" t="s">
        <v>2196</v>
      </c>
      <c r="K475" s="633" t="s">
        <v>2197</v>
      </c>
      <c r="L475" s="635">
        <v>73.439843149001561</v>
      </c>
      <c r="M475" s="635">
        <v>3</v>
      </c>
      <c r="N475" s="636">
        <v>220.3195294470047</v>
      </c>
    </row>
    <row r="476" spans="1:14" ht="14.4" customHeight="1" x14ac:dyDescent="0.3">
      <c r="A476" s="631" t="s">
        <v>532</v>
      </c>
      <c r="B476" s="632" t="s">
        <v>533</v>
      </c>
      <c r="C476" s="633" t="s">
        <v>542</v>
      </c>
      <c r="D476" s="634" t="s">
        <v>2763</v>
      </c>
      <c r="E476" s="633" t="s">
        <v>548</v>
      </c>
      <c r="F476" s="634" t="s">
        <v>2765</v>
      </c>
      <c r="G476" s="633" t="s">
        <v>2102</v>
      </c>
      <c r="H476" s="633" t="s">
        <v>2198</v>
      </c>
      <c r="I476" s="633" t="s">
        <v>2199</v>
      </c>
      <c r="J476" s="633" t="s">
        <v>2200</v>
      </c>
      <c r="K476" s="633" t="s">
        <v>2201</v>
      </c>
      <c r="L476" s="635">
        <v>79.829995012240857</v>
      </c>
      <c r="M476" s="635">
        <v>3</v>
      </c>
      <c r="N476" s="636">
        <v>239.48998503672257</v>
      </c>
    </row>
    <row r="477" spans="1:14" ht="14.4" customHeight="1" x14ac:dyDescent="0.3">
      <c r="A477" s="631" t="s">
        <v>532</v>
      </c>
      <c r="B477" s="632" t="s">
        <v>533</v>
      </c>
      <c r="C477" s="633" t="s">
        <v>542</v>
      </c>
      <c r="D477" s="634" t="s">
        <v>2763</v>
      </c>
      <c r="E477" s="633" t="s">
        <v>548</v>
      </c>
      <c r="F477" s="634" t="s">
        <v>2765</v>
      </c>
      <c r="G477" s="633" t="s">
        <v>2102</v>
      </c>
      <c r="H477" s="633" t="s">
        <v>2202</v>
      </c>
      <c r="I477" s="633" t="s">
        <v>2203</v>
      </c>
      <c r="J477" s="633" t="s">
        <v>2204</v>
      </c>
      <c r="K477" s="633" t="s">
        <v>556</v>
      </c>
      <c r="L477" s="635">
        <v>132.70500000000004</v>
      </c>
      <c r="M477" s="635">
        <v>2</v>
      </c>
      <c r="N477" s="636">
        <v>265.41000000000008</v>
      </c>
    </row>
    <row r="478" spans="1:14" ht="14.4" customHeight="1" x14ac:dyDescent="0.3">
      <c r="A478" s="631" t="s">
        <v>532</v>
      </c>
      <c r="B478" s="632" t="s">
        <v>533</v>
      </c>
      <c r="C478" s="633" t="s">
        <v>542</v>
      </c>
      <c r="D478" s="634" t="s">
        <v>2763</v>
      </c>
      <c r="E478" s="633" t="s">
        <v>548</v>
      </c>
      <c r="F478" s="634" t="s">
        <v>2765</v>
      </c>
      <c r="G478" s="633" t="s">
        <v>2102</v>
      </c>
      <c r="H478" s="633" t="s">
        <v>2205</v>
      </c>
      <c r="I478" s="633" t="s">
        <v>2206</v>
      </c>
      <c r="J478" s="633" t="s">
        <v>2142</v>
      </c>
      <c r="K478" s="633" t="s">
        <v>2207</v>
      </c>
      <c r="L478" s="635">
        <v>65.599999999999994</v>
      </c>
      <c r="M478" s="635">
        <v>2</v>
      </c>
      <c r="N478" s="636">
        <v>131.19999999999999</v>
      </c>
    </row>
    <row r="479" spans="1:14" ht="14.4" customHeight="1" x14ac:dyDescent="0.3">
      <c r="A479" s="631" t="s">
        <v>532</v>
      </c>
      <c r="B479" s="632" t="s">
        <v>533</v>
      </c>
      <c r="C479" s="633" t="s">
        <v>542</v>
      </c>
      <c r="D479" s="634" t="s">
        <v>2763</v>
      </c>
      <c r="E479" s="633" t="s">
        <v>548</v>
      </c>
      <c r="F479" s="634" t="s">
        <v>2765</v>
      </c>
      <c r="G479" s="633" t="s">
        <v>2102</v>
      </c>
      <c r="H479" s="633" t="s">
        <v>2208</v>
      </c>
      <c r="I479" s="633" t="s">
        <v>2209</v>
      </c>
      <c r="J479" s="633" t="s">
        <v>2210</v>
      </c>
      <c r="K479" s="633" t="s">
        <v>2211</v>
      </c>
      <c r="L479" s="635">
        <v>72.436701167478773</v>
      </c>
      <c r="M479" s="635">
        <v>6</v>
      </c>
      <c r="N479" s="636">
        <v>434.62020700487261</v>
      </c>
    </row>
    <row r="480" spans="1:14" ht="14.4" customHeight="1" x14ac:dyDescent="0.3">
      <c r="A480" s="631" t="s">
        <v>532</v>
      </c>
      <c r="B480" s="632" t="s">
        <v>533</v>
      </c>
      <c r="C480" s="633" t="s">
        <v>542</v>
      </c>
      <c r="D480" s="634" t="s">
        <v>2763</v>
      </c>
      <c r="E480" s="633" t="s">
        <v>548</v>
      </c>
      <c r="F480" s="634" t="s">
        <v>2765</v>
      </c>
      <c r="G480" s="633" t="s">
        <v>2102</v>
      </c>
      <c r="H480" s="633" t="s">
        <v>2212</v>
      </c>
      <c r="I480" s="633" t="s">
        <v>2213</v>
      </c>
      <c r="J480" s="633" t="s">
        <v>2214</v>
      </c>
      <c r="K480" s="633" t="s">
        <v>2215</v>
      </c>
      <c r="L480" s="635">
        <v>95.117370857486279</v>
      </c>
      <c r="M480" s="635">
        <v>8</v>
      </c>
      <c r="N480" s="636">
        <v>760.93896685989023</v>
      </c>
    </row>
    <row r="481" spans="1:14" ht="14.4" customHeight="1" x14ac:dyDescent="0.3">
      <c r="A481" s="631" t="s">
        <v>532</v>
      </c>
      <c r="B481" s="632" t="s">
        <v>533</v>
      </c>
      <c r="C481" s="633" t="s">
        <v>542</v>
      </c>
      <c r="D481" s="634" t="s">
        <v>2763</v>
      </c>
      <c r="E481" s="633" t="s">
        <v>548</v>
      </c>
      <c r="F481" s="634" t="s">
        <v>2765</v>
      </c>
      <c r="G481" s="633" t="s">
        <v>2102</v>
      </c>
      <c r="H481" s="633" t="s">
        <v>2216</v>
      </c>
      <c r="I481" s="633" t="s">
        <v>2217</v>
      </c>
      <c r="J481" s="633" t="s">
        <v>2218</v>
      </c>
      <c r="K481" s="633" t="s">
        <v>1815</v>
      </c>
      <c r="L481" s="635">
        <v>50.597857142857144</v>
      </c>
      <c r="M481" s="635">
        <v>14</v>
      </c>
      <c r="N481" s="636">
        <v>708.37</v>
      </c>
    </row>
    <row r="482" spans="1:14" ht="14.4" customHeight="1" x14ac:dyDescent="0.3">
      <c r="A482" s="631" t="s">
        <v>532</v>
      </c>
      <c r="B482" s="632" t="s">
        <v>533</v>
      </c>
      <c r="C482" s="633" t="s">
        <v>542</v>
      </c>
      <c r="D482" s="634" t="s">
        <v>2763</v>
      </c>
      <c r="E482" s="633" t="s">
        <v>548</v>
      </c>
      <c r="F482" s="634" t="s">
        <v>2765</v>
      </c>
      <c r="G482" s="633" t="s">
        <v>2102</v>
      </c>
      <c r="H482" s="633" t="s">
        <v>2219</v>
      </c>
      <c r="I482" s="633" t="s">
        <v>2220</v>
      </c>
      <c r="J482" s="633" t="s">
        <v>2221</v>
      </c>
      <c r="K482" s="633" t="s">
        <v>2222</v>
      </c>
      <c r="L482" s="635">
        <v>171.96</v>
      </c>
      <c r="M482" s="635">
        <v>1</v>
      </c>
      <c r="N482" s="636">
        <v>171.96</v>
      </c>
    </row>
    <row r="483" spans="1:14" ht="14.4" customHeight="1" x14ac:dyDescent="0.3">
      <c r="A483" s="631" t="s">
        <v>532</v>
      </c>
      <c r="B483" s="632" t="s">
        <v>533</v>
      </c>
      <c r="C483" s="633" t="s">
        <v>542</v>
      </c>
      <c r="D483" s="634" t="s">
        <v>2763</v>
      </c>
      <c r="E483" s="633" t="s">
        <v>548</v>
      </c>
      <c r="F483" s="634" t="s">
        <v>2765</v>
      </c>
      <c r="G483" s="633" t="s">
        <v>2102</v>
      </c>
      <c r="H483" s="633" t="s">
        <v>2223</v>
      </c>
      <c r="I483" s="633" t="s">
        <v>2224</v>
      </c>
      <c r="J483" s="633" t="s">
        <v>2225</v>
      </c>
      <c r="K483" s="633" t="s">
        <v>2226</v>
      </c>
      <c r="L483" s="635">
        <v>34.369999999999997</v>
      </c>
      <c r="M483" s="635">
        <v>2</v>
      </c>
      <c r="N483" s="636">
        <v>68.739999999999995</v>
      </c>
    </row>
    <row r="484" spans="1:14" ht="14.4" customHeight="1" x14ac:dyDescent="0.3">
      <c r="A484" s="631" t="s">
        <v>532</v>
      </c>
      <c r="B484" s="632" t="s">
        <v>533</v>
      </c>
      <c r="C484" s="633" t="s">
        <v>542</v>
      </c>
      <c r="D484" s="634" t="s">
        <v>2763</v>
      </c>
      <c r="E484" s="633" t="s">
        <v>548</v>
      </c>
      <c r="F484" s="634" t="s">
        <v>2765</v>
      </c>
      <c r="G484" s="633" t="s">
        <v>2102</v>
      </c>
      <c r="H484" s="633" t="s">
        <v>2227</v>
      </c>
      <c r="I484" s="633" t="s">
        <v>2228</v>
      </c>
      <c r="J484" s="633" t="s">
        <v>2225</v>
      </c>
      <c r="K484" s="633" t="s">
        <v>2229</v>
      </c>
      <c r="L484" s="635">
        <v>96.887506749529564</v>
      </c>
      <c r="M484" s="635">
        <v>8</v>
      </c>
      <c r="N484" s="636">
        <v>775.10005399623651</v>
      </c>
    </row>
    <row r="485" spans="1:14" ht="14.4" customHeight="1" x14ac:dyDescent="0.3">
      <c r="A485" s="631" t="s">
        <v>532</v>
      </c>
      <c r="B485" s="632" t="s">
        <v>533</v>
      </c>
      <c r="C485" s="633" t="s">
        <v>542</v>
      </c>
      <c r="D485" s="634" t="s">
        <v>2763</v>
      </c>
      <c r="E485" s="633" t="s">
        <v>548</v>
      </c>
      <c r="F485" s="634" t="s">
        <v>2765</v>
      </c>
      <c r="G485" s="633" t="s">
        <v>2102</v>
      </c>
      <c r="H485" s="633" t="s">
        <v>2230</v>
      </c>
      <c r="I485" s="633" t="s">
        <v>2231</v>
      </c>
      <c r="J485" s="633" t="s">
        <v>2225</v>
      </c>
      <c r="K485" s="633" t="s">
        <v>2232</v>
      </c>
      <c r="L485" s="635">
        <v>122.83207743285257</v>
      </c>
      <c r="M485" s="635">
        <v>5</v>
      </c>
      <c r="N485" s="636">
        <v>614.16038716426283</v>
      </c>
    </row>
    <row r="486" spans="1:14" ht="14.4" customHeight="1" x14ac:dyDescent="0.3">
      <c r="A486" s="631" t="s">
        <v>532</v>
      </c>
      <c r="B486" s="632" t="s">
        <v>533</v>
      </c>
      <c r="C486" s="633" t="s">
        <v>542</v>
      </c>
      <c r="D486" s="634" t="s">
        <v>2763</v>
      </c>
      <c r="E486" s="633" t="s">
        <v>548</v>
      </c>
      <c r="F486" s="634" t="s">
        <v>2765</v>
      </c>
      <c r="G486" s="633" t="s">
        <v>2102</v>
      </c>
      <c r="H486" s="633" t="s">
        <v>2233</v>
      </c>
      <c r="I486" s="633" t="s">
        <v>2234</v>
      </c>
      <c r="J486" s="633" t="s">
        <v>2235</v>
      </c>
      <c r="K486" s="633" t="s">
        <v>2236</v>
      </c>
      <c r="L486" s="635">
        <v>1452.0595509129755</v>
      </c>
      <c r="M486" s="635">
        <v>7</v>
      </c>
      <c r="N486" s="636">
        <v>10164.416856390828</v>
      </c>
    </row>
    <row r="487" spans="1:14" ht="14.4" customHeight="1" x14ac:dyDescent="0.3">
      <c r="A487" s="631" t="s">
        <v>532</v>
      </c>
      <c r="B487" s="632" t="s">
        <v>533</v>
      </c>
      <c r="C487" s="633" t="s">
        <v>542</v>
      </c>
      <c r="D487" s="634" t="s">
        <v>2763</v>
      </c>
      <c r="E487" s="633" t="s">
        <v>548</v>
      </c>
      <c r="F487" s="634" t="s">
        <v>2765</v>
      </c>
      <c r="G487" s="633" t="s">
        <v>2102</v>
      </c>
      <c r="H487" s="633" t="s">
        <v>2237</v>
      </c>
      <c r="I487" s="633" t="s">
        <v>2238</v>
      </c>
      <c r="J487" s="633" t="s">
        <v>2114</v>
      </c>
      <c r="K487" s="633" t="s">
        <v>1664</v>
      </c>
      <c r="L487" s="635">
        <v>106.15410218437475</v>
      </c>
      <c r="M487" s="635">
        <v>13</v>
      </c>
      <c r="N487" s="636">
        <v>1380.0033283968717</v>
      </c>
    </row>
    <row r="488" spans="1:14" ht="14.4" customHeight="1" x14ac:dyDescent="0.3">
      <c r="A488" s="631" t="s">
        <v>532</v>
      </c>
      <c r="B488" s="632" t="s">
        <v>533</v>
      </c>
      <c r="C488" s="633" t="s">
        <v>542</v>
      </c>
      <c r="D488" s="634" t="s">
        <v>2763</v>
      </c>
      <c r="E488" s="633" t="s">
        <v>548</v>
      </c>
      <c r="F488" s="634" t="s">
        <v>2765</v>
      </c>
      <c r="G488" s="633" t="s">
        <v>2102</v>
      </c>
      <c r="H488" s="633" t="s">
        <v>2239</v>
      </c>
      <c r="I488" s="633" t="s">
        <v>2239</v>
      </c>
      <c r="J488" s="633" t="s">
        <v>2240</v>
      </c>
      <c r="K488" s="633" t="s">
        <v>2241</v>
      </c>
      <c r="L488" s="635">
        <v>65.350082373465028</v>
      </c>
      <c r="M488" s="635">
        <v>6</v>
      </c>
      <c r="N488" s="636">
        <v>392.10049424079017</v>
      </c>
    </row>
    <row r="489" spans="1:14" ht="14.4" customHeight="1" x14ac:dyDescent="0.3">
      <c r="A489" s="631" t="s">
        <v>532</v>
      </c>
      <c r="B489" s="632" t="s">
        <v>533</v>
      </c>
      <c r="C489" s="633" t="s">
        <v>542</v>
      </c>
      <c r="D489" s="634" t="s">
        <v>2763</v>
      </c>
      <c r="E489" s="633" t="s">
        <v>548</v>
      </c>
      <c r="F489" s="634" t="s">
        <v>2765</v>
      </c>
      <c r="G489" s="633" t="s">
        <v>2102</v>
      </c>
      <c r="H489" s="633" t="s">
        <v>2242</v>
      </c>
      <c r="I489" s="633" t="s">
        <v>2242</v>
      </c>
      <c r="J489" s="633" t="s">
        <v>2243</v>
      </c>
      <c r="K489" s="633" t="s">
        <v>2244</v>
      </c>
      <c r="L489" s="635">
        <v>122.02968604425671</v>
      </c>
      <c r="M489" s="635">
        <v>2</v>
      </c>
      <c r="N489" s="636">
        <v>244.05937208851341</v>
      </c>
    </row>
    <row r="490" spans="1:14" ht="14.4" customHeight="1" x14ac:dyDescent="0.3">
      <c r="A490" s="631" t="s">
        <v>532</v>
      </c>
      <c r="B490" s="632" t="s">
        <v>533</v>
      </c>
      <c r="C490" s="633" t="s">
        <v>542</v>
      </c>
      <c r="D490" s="634" t="s">
        <v>2763</v>
      </c>
      <c r="E490" s="633" t="s">
        <v>548</v>
      </c>
      <c r="F490" s="634" t="s">
        <v>2765</v>
      </c>
      <c r="G490" s="633" t="s">
        <v>2102</v>
      </c>
      <c r="H490" s="633" t="s">
        <v>2245</v>
      </c>
      <c r="I490" s="633" t="s">
        <v>2246</v>
      </c>
      <c r="J490" s="633" t="s">
        <v>2247</v>
      </c>
      <c r="K490" s="633" t="s">
        <v>2248</v>
      </c>
      <c r="L490" s="635">
        <v>347.1480636742869</v>
      </c>
      <c r="M490" s="635">
        <v>3</v>
      </c>
      <c r="N490" s="636">
        <v>1041.4441910228607</v>
      </c>
    </row>
    <row r="491" spans="1:14" ht="14.4" customHeight="1" x14ac:dyDescent="0.3">
      <c r="A491" s="631" t="s">
        <v>532</v>
      </c>
      <c r="B491" s="632" t="s">
        <v>533</v>
      </c>
      <c r="C491" s="633" t="s">
        <v>542</v>
      </c>
      <c r="D491" s="634" t="s">
        <v>2763</v>
      </c>
      <c r="E491" s="633" t="s">
        <v>548</v>
      </c>
      <c r="F491" s="634" t="s">
        <v>2765</v>
      </c>
      <c r="G491" s="633" t="s">
        <v>2102</v>
      </c>
      <c r="H491" s="633" t="s">
        <v>2249</v>
      </c>
      <c r="I491" s="633" t="s">
        <v>2250</v>
      </c>
      <c r="J491" s="633" t="s">
        <v>2251</v>
      </c>
      <c r="K491" s="633" t="s">
        <v>2252</v>
      </c>
      <c r="L491" s="635">
        <v>337.44569316115292</v>
      </c>
      <c r="M491" s="635">
        <v>11</v>
      </c>
      <c r="N491" s="636">
        <v>3711.902624772682</v>
      </c>
    </row>
    <row r="492" spans="1:14" ht="14.4" customHeight="1" x14ac:dyDescent="0.3">
      <c r="A492" s="631" t="s">
        <v>532</v>
      </c>
      <c r="B492" s="632" t="s">
        <v>533</v>
      </c>
      <c r="C492" s="633" t="s">
        <v>542</v>
      </c>
      <c r="D492" s="634" t="s">
        <v>2763</v>
      </c>
      <c r="E492" s="633" t="s">
        <v>548</v>
      </c>
      <c r="F492" s="634" t="s">
        <v>2765</v>
      </c>
      <c r="G492" s="633" t="s">
        <v>2102</v>
      </c>
      <c r="H492" s="633" t="s">
        <v>2253</v>
      </c>
      <c r="I492" s="633" t="s">
        <v>2254</v>
      </c>
      <c r="J492" s="633" t="s">
        <v>2255</v>
      </c>
      <c r="K492" s="633" t="s">
        <v>2256</v>
      </c>
      <c r="L492" s="635">
        <v>708.38068809095023</v>
      </c>
      <c r="M492" s="635">
        <v>3</v>
      </c>
      <c r="N492" s="636">
        <v>2125.1420642728508</v>
      </c>
    </row>
    <row r="493" spans="1:14" ht="14.4" customHeight="1" x14ac:dyDescent="0.3">
      <c r="A493" s="631" t="s">
        <v>532</v>
      </c>
      <c r="B493" s="632" t="s">
        <v>533</v>
      </c>
      <c r="C493" s="633" t="s">
        <v>542</v>
      </c>
      <c r="D493" s="634" t="s">
        <v>2763</v>
      </c>
      <c r="E493" s="633" t="s">
        <v>548</v>
      </c>
      <c r="F493" s="634" t="s">
        <v>2765</v>
      </c>
      <c r="G493" s="633" t="s">
        <v>2102</v>
      </c>
      <c r="H493" s="633" t="s">
        <v>2257</v>
      </c>
      <c r="I493" s="633" t="s">
        <v>2257</v>
      </c>
      <c r="J493" s="633" t="s">
        <v>2258</v>
      </c>
      <c r="K493" s="633" t="s">
        <v>1058</v>
      </c>
      <c r="L493" s="635">
        <v>156.11000000000004</v>
      </c>
      <c r="M493" s="635">
        <v>1</v>
      </c>
      <c r="N493" s="636">
        <v>156.11000000000004</v>
      </c>
    </row>
    <row r="494" spans="1:14" ht="14.4" customHeight="1" x14ac:dyDescent="0.3">
      <c r="A494" s="631" t="s">
        <v>532</v>
      </c>
      <c r="B494" s="632" t="s">
        <v>533</v>
      </c>
      <c r="C494" s="633" t="s">
        <v>542</v>
      </c>
      <c r="D494" s="634" t="s">
        <v>2763</v>
      </c>
      <c r="E494" s="633" t="s">
        <v>548</v>
      </c>
      <c r="F494" s="634" t="s">
        <v>2765</v>
      </c>
      <c r="G494" s="633" t="s">
        <v>2102</v>
      </c>
      <c r="H494" s="633" t="s">
        <v>2259</v>
      </c>
      <c r="I494" s="633" t="s">
        <v>2260</v>
      </c>
      <c r="J494" s="633" t="s">
        <v>2261</v>
      </c>
      <c r="K494" s="633" t="s">
        <v>724</v>
      </c>
      <c r="L494" s="635">
        <v>45.774810724519277</v>
      </c>
      <c r="M494" s="635">
        <v>25</v>
      </c>
      <c r="N494" s="636">
        <v>1144.3702681129819</v>
      </c>
    </row>
    <row r="495" spans="1:14" ht="14.4" customHeight="1" x14ac:dyDescent="0.3">
      <c r="A495" s="631" t="s">
        <v>532</v>
      </c>
      <c r="B495" s="632" t="s">
        <v>533</v>
      </c>
      <c r="C495" s="633" t="s">
        <v>542</v>
      </c>
      <c r="D495" s="634" t="s">
        <v>2763</v>
      </c>
      <c r="E495" s="633" t="s">
        <v>548</v>
      </c>
      <c r="F495" s="634" t="s">
        <v>2765</v>
      </c>
      <c r="G495" s="633" t="s">
        <v>2102</v>
      </c>
      <c r="H495" s="633" t="s">
        <v>2262</v>
      </c>
      <c r="I495" s="633" t="s">
        <v>2262</v>
      </c>
      <c r="J495" s="633" t="s">
        <v>2263</v>
      </c>
      <c r="K495" s="633" t="s">
        <v>2264</v>
      </c>
      <c r="L495" s="635">
        <v>98.969999999999956</v>
      </c>
      <c r="M495" s="635">
        <v>1</v>
      </c>
      <c r="N495" s="636">
        <v>98.969999999999956</v>
      </c>
    </row>
    <row r="496" spans="1:14" ht="14.4" customHeight="1" x14ac:dyDescent="0.3">
      <c r="A496" s="631" t="s">
        <v>532</v>
      </c>
      <c r="B496" s="632" t="s">
        <v>533</v>
      </c>
      <c r="C496" s="633" t="s">
        <v>542</v>
      </c>
      <c r="D496" s="634" t="s">
        <v>2763</v>
      </c>
      <c r="E496" s="633" t="s">
        <v>548</v>
      </c>
      <c r="F496" s="634" t="s">
        <v>2765</v>
      </c>
      <c r="G496" s="633" t="s">
        <v>2102</v>
      </c>
      <c r="H496" s="633" t="s">
        <v>2265</v>
      </c>
      <c r="I496" s="633" t="s">
        <v>2266</v>
      </c>
      <c r="J496" s="633" t="s">
        <v>2267</v>
      </c>
      <c r="K496" s="633" t="s">
        <v>1664</v>
      </c>
      <c r="L496" s="635">
        <v>48.975000000000001</v>
      </c>
      <c r="M496" s="635">
        <v>6</v>
      </c>
      <c r="N496" s="636">
        <v>293.85000000000002</v>
      </c>
    </row>
    <row r="497" spans="1:14" ht="14.4" customHeight="1" x14ac:dyDescent="0.3">
      <c r="A497" s="631" t="s">
        <v>532</v>
      </c>
      <c r="B497" s="632" t="s">
        <v>533</v>
      </c>
      <c r="C497" s="633" t="s">
        <v>542</v>
      </c>
      <c r="D497" s="634" t="s">
        <v>2763</v>
      </c>
      <c r="E497" s="633" t="s">
        <v>548</v>
      </c>
      <c r="F497" s="634" t="s">
        <v>2765</v>
      </c>
      <c r="G497" s="633" t="s">
        <v>2102</v>
      </c>
      <c r="H497" s="633" t="s">
        <v>2268</v>
      </c>
      <c r="I497" s="633" t="s">
        <v>2269</v>
      </c>
      <c r="J497" s="633" t="s">
        <v>2270</v>
      </c>
      <c r="K497" s="633" t="s">
        <v>2271</v>
      </c>
      <c r="L497" s="635">
        <v>97.98</v>
      </c>
      <c r="M497" s="635">
        <v>12</v>
      </c>
      <c r="N497" s="636">
        <v>1175.76</v>
      </c>
    </row>
    <row r="498" spans="1:14" ht="14.4" customHeight="1" x14ac:dyDescent="0.3">
      <c r="A498" s="631" t="s">
        <v>532</v>
      </c>
      <c r="B498" s="632" t="s">
        <v>533</v>
      </c>
      <c r="C498" s="633" t="s">
        <v>542</v>
      </c>
      <c r="D498" s="634" t="s">
        <v>2763</v>
      </c>
      <c r="E498" s="633" t="s">
        <v>548</v>
      </c>
      <c r="F498" s="634" t="s">
        <v>2765</v>
      </c>
      <c r="G498" s="633" t="s">
        <v>2102</v>
      </c>
      <c r="H498" s="633" t="s">
        <v>2272</v>
      </c>
      <c r="I498" s="633" t="s">
        <v>2273</v>
      </c>
      <c r="J498" s="633" t="s">
        <v>2274</v>
      </c>
      <c r="K498" s="633" t="s">
        <v>2275</v>
      </c>
      <c r="L498" s="635">
        <v>331.31200000000001</v>
      </c>
      <c r="M498" s="635">
        <v>5</v>
      </c>
      <c r="N498" s="636">
        <v>1656.56</v>
      </c>
    </row>
    <row r="499" spans="1:14" ht="14.4" customHeight="1" x14ac:dyDescent="0.3">
      <c r="A499" s="631" t="s">
        <v>532</v>
      </c>
      <c r="B499" s="632" t="s">
        <v>533</v>
      </c>
      <c r="C499" s="633" t="s">
        <v>542</v>
      </c>
      <c r="D499" s="634" t="s">
        <v>2763</v>
      </c>
      <c r="E499" s="633" t="s">
        <v>548</v>
      </c>
      <c r="F499" s="634" t="s">
        <v>2765</v>
      </c>
      <c r="G499" s="633" t="s">
        <v>2102</v>
      </c>
      <c r="H499" s="633" t="s">
        <v>2276</v>
      </c>
      <c r="I499" s="633" t="s">
        <v>2277</v>
      </c>
      <c r="J499" s="633" t="s">
        <v>2278</v>
      </c>
      <c r="K499" s="633" t="s">
        <v>2279</v>
      </c>
      <c r="L499" s="635">
        <v>145.07</v>
      </c>
      <c r="M499" s="635">
        <v>1</v>
      </c>
      <c r="N499" s="636">
        <v>145.07</v>
      </c>
    </row>
    <row r="500" spans="1:14" ht="14.4" customHeight="1" x14ac:dyDescent="0.3">
      <c r="A500" s="631" t="s">
        <v>532</v>
      </c>
      <c r="B500" s="632" t="s">
        <v>533</v>
      </c>
      <c r="C500" s="633" t="s">
        <v>542</v>
      </c>
      <c r="D500" s="634" t="s">
        <v>2763</v>
      </c>
      <c r="E500" s="633" t="s">
        <v>548</v>
      </c>
      <c r="F500" s="634" t="s">
        <v>2765</v>
      </c>
      <c r="G500" s="633" t="s">
        <v>2102</v>
      </c>
      <c r="H500" s="633" t="s">
        <v>2280</v>
      </c>
      <c r="I500" s="633" t="s">
        <v>2281</v>
      </c>
      <c r="J500" s="633" t="s">
        <v>2261</v>
      </c>
      <c r="K500" s="633" t="s">
        <v>2282</v>
      </c>
      <c r="L500" s="635">
        <v>105.79400000000001</v>
      </c>
      <c r="M500" s="635">
        <v>5</v>
      </c>
      <c r="N500" s="636">
        <v>528.97</v>
      </c>
    </row>
    <row r="501" spans="1:14" ht="14.4" customHeight="1" x14ac:dyDescent="0.3">
      <c r="A501" s="631" t="s">
        <v>532</v>
      </c>
      <c r="B501" s="632" t="s">
        <v>533</v>
      </c>
      <c r="C501" s="633" t="s">
        <v>542</v>
      </c>
      <c r="D501" s="634" t="s">
        <v>2763</v>
      </c>
      <c r="E501" s="633" t="s">
        <v>548</v>
      </c>
      <c r="F501" s="634" t="s">
        <v>2765</v>
      </c>
      <c r="G501" s="633" t="s">
        <v>2102</v>
      </c>
      <c r="H501" s="633" t="s">
        <v>2283</v>
      </c>
      <c r="I501" s="633" t="s">
        <v>2284</v>
      </c>
      <c r="J501" s="633" t="s">
        <v>2285</v>
      </c>
      <c r="K501" s="633" t="s">
        <v>2286</v>
      </c>
      <c r="L501" s="635">
        <v>102.62266963783439</v>
      </c>
      <c r="M501" s="635">
        <v>11</v>
      </c>
      <c r="N501" s="636">
        <v>1128.8493660161782</v>
      </c>
    </row>
    <row r="502" spans="1:14" ht="14.4" customHeight="1" x14ac:dyDescent="0.3">
      <c r="A502" s="631" t="s">
        <v>532</v>
      </c>
      <c r="B502" s="632" t="s">
        <v>533</v>
      </c>
      <c r="C502" s="633" t="s">
        <v>542</v>
      </c>
      <c r="D502" s="634" t="s">
        <v>2763</v>
      </c>
      <c r="E502" s="633" t="s">
        <v>548</v>
      </c>
      <c r="F502" s="634" t="s">
        <v>2765</v>
      </c>
      <c r="G502" s="633" t="s">
        <v>2102</v>
      </c>
      <c r="H502" s="633" t="s">
        <v>2287</v>
      </c>
      <c r="I502" s="633" t="s">
        <v>2288</v>
      </c>
      <c r="J502" s="633" t="s">
        <v>2289</v>
      </c>
      <c r="K502" s="633" t="s">
        <v>1058</v>
      </c>
      <c r="L502" s="635">
        <v>98.172195632164858</v>
      </c>
      <c r="M502" s="635">
        <v>5</v>
      </c>
      <c r="N502" s="636">
        <v>490.86097816082429</v>
      </c>
    </row>
    <row r="503" spans="1:14" ht="14.4" customHeight="1" x14ac:dyDescent="0.3">
      <c r="A503" s="631" t="s">
        <v>532</v>
      </c>
      <c r="B503" s="632" t="s">
        <v>533</v>
      </c>
      <c r="C503" s="633" t="s">
        <v>542</v>
      </c>
      <c r="D503" s="634" t="s">
        <v>2763</v>
      </c>
      <c r="E503" s="633" t="s">
        <v>548</v>
      </c>
      <c r="F503" s="634" t="s">
        <v>2765</v>
      </c>
      <c r="G503" s="633" t="s">
        <v>2102</v>
      </c>
      <c r="H503" s="633" t="s">
        <v>2290</v>
      </c>
      <c r="I503" s="633" t="s">
        <v>2291</v>
      </c>
      <c r="J503" s="633" t="s">
        <v>2292</v>
      </c>
      <c r="K503" s="633" t="s">
        <v>1181</v>
      </c>
      <c r="L503" s="635">
        <v>89.25</v>
      </c>
      <c r="M503" s="635">
        <v>2</v>
      </c>
      <c r="N503" s="636">
        <v>178.5</v>
      </c>
    </row>
    <row r="504" spans="1:14" ht="14.4" customHeight="1" x14ac:dyDescent="0.3">
      <c r="A504" s="631" t="s">
        <v>532</v>
      </c>
      <c r="B504" s="632" t="s">
        <v>533</v>
      </c>
      <c r="C504" s="633" t="s">
        <v>542</v>
      </c>
      <c r="D504" s="634" t="s">
        <v>2763</v>
      </c>
      <c r="E504" s="633" t="s">
        <v>548</v>
      </c>
      <c r="F504" s="634" t="s">
        <v>2765</v>
      </c>
      <c r="G504" s="633" t="s">
        <v>2102</v>
      </c>
      <c r="H504" s="633" t="s">
        <v>2293</v>
      </c>
      <c r="I504" s="633" t="s">
        <v>2294</v>
      </c>
      <c r="J504" s="633" t="s">
        <v>2124</v>
      </c>
      <c r="K504" s="633" t="s">
        <v>2295</v>
      </c>
      <c r="L504" s="635">
        <v>135.34013608281117</v>
      </c>
      <c r="M504" s="635">
        <v>2</v>
      </c>
      <c r="N504" s="636">
        <v>270.68027216562234</v>
      </c>
    </row>
    <row r="505" spans="1:14" ht="14.4" customHeight="1" x14ac:dyDescent="0.3">
      <c r="A505" s="631" t="s">
        <v>532</v>
      </c>
      <c r="B505" s="632" t="s">
        <v>533</v>
      </c>
      <c r="C505" s="633" t="s">
        <v>542</v>
      </c>
      <c r="D505" s="634" t="s">
        <v>2763</v>
      </c>
      <c r="E505" s="633" t="s">
        <v>548</v>
      </c>
      <c r="F505" s="634" t="s">
        <v>2765</v>
      </c>
      <c r="G505" s="633" t="s">
        <v>2102</v>
      </c>
      <c r="H505" s="633" t="s">
        <v>2296</v>
      </c>
      <c r="I505" s="633" t="s">
        <v>2297</v>
      </c>
      <c r="J505" s="633" t="s">
        <v>2298</v>
      </c>
      <c r="K505" s="633" t="s">
        <v>1194</v>
      </c>
      <c r="L505" s="635">
        <v>151.47279675735561</v>
      </c>
      <c r="M505" s="635">
        <v>9</v>
      </c>
      <c r="N505" s="636">
        <v>1363.2551708162005</v>
      </c>
    </row>
    <row r="506" spans="1:14" ht="14.4" customHeight="1" x14ac:dyDescent="0.3">
      <c r="A506" s="631" t="s">
        <v>532</v>
      </c>
      <c r="B506" s="632" t="s">
        <v>533</v>
      </c>
      <c r="C506" s="633" t="s">
        <v>542</v>
      </c>
      <c r="D506" s="634" t="s">
        <v>2763</v>
      </c>
      <c r="E506" s="633" t="s">
        <v>548</v>
      </c>
      <c r="F506" s="634" t="s">
        <v>2765</v>
      </c>
      <c r="G506" s="633" t="s">
        <v>2102</v>
      </c>
      <c r="H506" s="633" t="s">
        <v>2299</v>
      </c>
      <c r="I506" s="633" t="s">
        <v>2300</v>
      </c>
      <c r="J506" s="633" t="s">
        <v>2301</v>
      </c>
      <c r="K506" s="633" t="s">
        <v>2302</v>
      </c>
      <c r="L506" s="635">
        <v>30.649999999999984</v>
      </c>
      <c r="M506" s="635">
        <v>2</v>
      </c>
      <c r="N506" s="636">
        <v>61.299999999999969</v>
      </c>
    </row>
    <row r="507" spans="1:14" ht="14.4" customHeight="1" x14ac:dyDescent="0.3">
      <c r="A507" s="631" t="s">
        <v>532</v>
      </c>
      <c r="B507" s="632" t="s">
        <v>533</v>
      </c>
      <c r="C507" s="633" t="s">
        <v>542</v>
      </c>
      <c r="D507" s="634" t="s">
        <v>2763</v>
      </c>
      <c r="E507" s="633" t="s">
        <v>548</v>
      </c>
      <c r="F507" s="634" t="s">
        <v>2765</v>
      </c>
      <c r="G507" s="633" t="s">
        <v>2102</v>
      </c>
      <c r="H507" s="633" t="s">
        <v>2303</v>
      </c>
      <c r="I507" s="633" t="s">
        <v>2304</v>
      </c>
      <c r="J507" s="633" t="s">
        <v>2305</v>
      </c>
      <c r="K507" s="633" t="s">
        <v>2306</v>
      </c>
      <c r="L507" s="635">
        <v>23.970125024890187</v>
      </c>
      <c r="M507" s="635">
        <v>4</v>
      </c>
      <c r="N507" s="636">
        <v>95.880500099560749</v>
      </c>
    </row>
    <row r="508" spans="1:14" ht="14.4" customHeight="1" x14ac:dyDescent="0.3">
      <c r="A508" s="631" t="s">
        <v>532</v>
      </c>
      <c r="B508" s="632" t="s">
        <v>533</v>
      </c>
      <c r="C508" s="633" t="s">
        <v>542</v>
      </c>
      <c r="D508" s="634" t="s">
        <v>2763</v>
      </c>
      <c r="E508" s="633" t="s">
        <v>548</v>
      </c>
      <c r="F508" s="634" t="s">
        <v>2765</v>
      </c>
      <c r="G508" s="633" t="s">
        <v>2102</v>
      </c>
      <c r="H508" s="633" t="s">
        <v>2307</v>
      </c>
      <c r="I508" s="633" t="s">
        <v>2308</v>
      </c>
      <c r="J508" s="633" t="s">
        <v>2309</v>
      </c>
      <c r="K508" s="633" t="s">
        <v>2310</v>
      </c>
      <c r="L508" s="635">
        <v>25.961813298526888</v>
      </c>
      <c r="M508" s="635">
        <v>11</v>
      </c>
      <c r="N508" s="636">
        <v>285.57994628379578</v>
      </c>
    </row>
    <row r="509" spans="1:14" ht="14.4" customHeight="1" x14ac:dyDescent="0.3">
      <c r="A509" s="631" t="s">
        <v>532</v>
      </c>
      <c r="B509" s="632" t="s">
        <v>533</v>
      </c>
      <c r="C509" s="633" t="s">
        <v>542</v>
      </c>
      <c r="D509" s="634" t="s">
        <v>2763</v>
      </c>
      <c r="E509" s="633" t="s">
        <v>548</v>
      </c>
      <c r="F509" s="634" t="s">
        <v>2765</v>
      </c>
      <c r="G509" s="633" t="s">
        <v>2102</v>
      </c>
      <c r="H509" s="633" t="s">
        <v>2311</v>
      </c>
      <c r="I509" s="633" t="s">
        <v>2312</v>
      </c>
      <c r="J509" s="633" t="s">
        <v>2313</v>
      </c>
      <c r="K509" s="633" t="s">
        <v>1841</v>
      </c>
      <c r="L509" s="635">
        <v>45.569886471878142</v>
      </c>
      <c r="M509" s="635">
        <v>4</v>
      </c>
      <c r="N509" s="636">
        <v>182.27954588751257</v>
      </c>
    </row>
    <row r="510" spans="1:14" ht="14.4" customHeight="1" x14ac:dyDescent="0.3">
      <c r="A510" s="631" t="s">
        <v>532</v>
      </c>
      <c r="B510" s="632" t="s">
        <v>533</v>
      </c>
      <c r="C510" s="633" t="s">
        <v>542</v>
      </c>
      <c r="D510" s="634" t="s">
        <v>2763</v>
      </c>
      <c r="E510" s="633" t="s">
        <v>548</v>
      </c>
      <c r="F510" s="634" t="s">
        <v>2765</v>
      </c>
      <c r="G510" s="633" t="s">
        <v>2102</v>
      </c>
      <c r="H510" s="633" t="s">
        <v>2314</v>
      </c>
      <c r="I510" s="633" t="s">
        <v>2315</v>
      </c>
      <c r="J510" s="633" t="s">
        <v>2316</v>
      </c>
      <c r="K510" s="633" t="s">
        <v>552</v>
      </c>
      <c r="L510" s="635">
        <v>65.4600137968024</v>
      </c>
      <c r="M510" s="635">
        <v>6</v>
      </c>
      <c r="N510" s="636">
        <v>392.7600827808144</v>
      </c>
    </row>
    <row r="511" spans="1:14" ht="14.4" customHeight="1" x14ac:dyDescent="0.3">
      <c r="A511" s="631" t="s">
        <v>532</v>
      </c>
      <c r="B511" s="632" t="s">
        <v>533</v>
      </c>
      <c r="C511" s="633" t="s">
        <v>542</v>
      </c>
      <c r="D511" s="634" t="s">
        <v>2763</v>
      </c>
      <c r="E511" s="633" t="s">
        <v>548</v>
      </c>
      <c r="F511" s="634" t="s">
        <v>2765</v>
      </c>
      <c r="G511" s="633" t="s">
        <v>2102</v>
      </c>
      <c r="H511" s="633" t="s">
        <v>2317</v>
      </c>
      <c r="I511" s="633" t="s">
        <v>2318</v>
      </c>
      <c r="J511" s="633" t="s">
        <v>2319</v>
      </c>
      <c r="K511" s="633" t="s">
        <v>1194</v>
      </c>
      <c r="L511" s="635">
        <v>63.999996001295443</v>
      </c>
      <c r="M511" s="635">
        <v>3</v>
      </c>
      <c r="N511" s="636">
        <v>191.99998800388633</v>
      </c>
    </row>
    <row r="512" spans="1:14" ht="14.4" customHeight="1" x14ac:dyDescent="0.3">
      <c r="A512" s="631" t="s">
        <v>532</v>
      </c>
      <c r="B512" s="632" t="s">
        <v>533</v>
      </c>
      <c r="C512" s="633" t="s">
        <v>542</v>
      </c>
      <c r="D512" s="634" t="s">
        <v>2763</v>
      </c>
      <c r="E512" s="633" t="s">
        <v>548</v>
      </c>
      <c r="F512" s="634" t="s">
        <v>2765</v>
      </c>
      <c r="G512" s="633" t="s">
        <v>2102</v>
      </c>
      <c r="H512" s="633" t="s">
        <v>2320</v>
      </c>
      <c r="I512" s="633" t="s">
        <v>2320</v>
      </c>
      <c r="J512" s="633" t="s">
        <v>2321</v>
      </c>
      <c r="K512" s="633" t="s">
        <v>2322</v>
      </c>
      <c r="L512" s="635">
        <v>1200.1100000000001</v>
      </c>
      <c r="M512" s="635">
        <v>2</v>
      </c>
      <c r="N512" s="636">
        <v>2400.2200000000003</v>
      </c>
    </row>
    <row r="513" spans="1:14" ht="14.4" customHeight="1" x14ac:dyDescent="0.3">
      <c r="A513" s="631" t="s">
        <v>532</v>
      </c>
      <c r="B513" s="632" t="s">
        <v>533</v>
      </c>
      <c r="C513" s="633" t="s">
        <v>542</v>
      </c>
      <c r="D513" s="634" t="s">
        <v>2763</v>
      </c>
      <c r="E513" s="633" t="s">
        <v>548</v>
      </c>
      <c r="F513" s="634" t="s">
        <v>2765</v>
      </c>
      <c r="G513" s="633" t="s">
        <v>2102</v>
      </c>
      <c r="H513" s="633" t="s">
        <v>2323</v>
      </c>
      <c r="I513" s="633" t="s">
        <v>2324</v>
      </c>
      <c r="J513" s="633" t="s">
        <v>2325</v>
      </c>
      <c r="K513" s="633" t="s">
        <v>2326</v>
      </c>
      <c r="L513" s="635">
        <v>121.53964930926665</v>
      </c>
      <c r="M513" s="635">
        <v>1</v>
      </c>
      <c r="N513" s="636">
        <v>121.53964930926665</v>
      </c>
    </row>
    <row r="514" spans="1:14" ht="14.4" customHeight="1" x14ac:dyDescent="0.3">
      <c r="A514" s="631" t="s">
        <v>532</v>
      </c>
      <c r="B514" s="632" t="s">
        <v>533</v>
      </c>
      <c r="C514" s="633" t="s">
        <v>542</v>
      </c>
      <c r="D514" s="634" t="s">
        <v>2763</v>
      </c>
      <c r="E514" s="633" t="s">
        <v>548</v>
      </c>
      <c r="F514" s="634" t="s">
        <v>2765</v>
      </c>
      <c r="G514" s="633" t="s">
        <v>2102</v>
      </c>
      <c r="H514" s="633" t="s">
        <v>2327</v>
      </c>
      <c r="I514" s="633" t="s">
        <v>2328</v>
      </c>
      <c r="J514" s="633" t="s">
        <v>2329</v>
      </c>
      <c r="K514" s="633" t="s">
        <v>2330</v>
      </c>
      <c r="L514" s="635">
        <v>1515.3099999999993</v>
      </c>
      <c r="M514" s="635">
        <v>1</v>
      </c>
      <c r="N514" s="636">
        <v>1515.3099999999993</v>
      </c>
    </row>
    <row r="515" spans="1:14" ht="14.4" customHeight="1" x14ac:dyDescent="0.3">
      <c r="A515" s="631" t="s">
        <v>532</v>
      </c>
      <c r="B515" s="632" t="s">
        <v>533</v>
      </c>
      <c r="C515" s="633" t="s">
        <v>542</v>
      </c>
      <c r="D515" s="634" t="s">
        <v>2763</v>
      </c>
      <c r="E515" s="633" t="s">
        <v>548</v>
      </c>
      <c r="F515" s="634" t="s">
        <v>2765</v>
      </c>
      <c r="G515" s="633" t="s">
        <v>2102</v>
      </c>
      <c r="H515" s="633" t="s">
        <v>2331</v>
      </c>
      <c r="I515" s="633" t="s">
        <v>2332</v>
      </c>
      <c r="J515" s="633" t="s">
        <v>2333</v>
      </c>
      <c r="K515" s="633" t="s">
        <v>2334</v>
      </c>
      <c r="L515" s="635">
        <v>52.81</v>
      </c>
      <c r="M515" s="635">
        <v>5</v>
      </c>
      <c r="N515" s="636">
        <v>264.05</v>
      </c>
    </row>
    <row r="516" spans="1:14" ht="14.4" customHeight="1" x14ac:dyDescent="0.3">
      <c r="A516" s="631" t="s">
        <v>532</v>
      </c>
      <c r="B516" s="632" t="s">
        <v>533</v>
      </c>
      <c r="C516" s="633" t="s">
        <v>542</v>
      </c>
      <c r="D516" s="634" t="s">
        <v>2763</v>
      </c>
      <c r="E516" s="633" t="s">
        <v>548</v>
      </c>
      <c r="F516" s="634" t="s">
        <v>2765</v>
      </c>
      <c r="G516" s="633" t="s">
        <v>2102</v>
      </c>
      <c r="H516" s="633" t="s">
        <v>2335</v>
      </c>
      <c r="I516" s="633" t="s">
        <v>2336</v>
      </c>
      <c r="J516" s="633" t="s">
        <v>2337</v>
      </c>
      <c r="K516" s="633" t="s">
        <v>2338</v>
      </c>
      <c r="L516" s="635">
        <v>704.49200885700373</v>
      </c>
      <c r="M516" s="635">
        <v>16</v>
      </c>
      <c r="N516" s="636">
        <v>11271.87214171206</v>
      </c>
    </row>
    <row r="517" spans="1:14" ht="14.4" customHeight="1" x14ac:dyDescent="0.3">
      <c r="A517" s="631" t="s">
        <v>532</v>
      </c>
      <c r="B517" s="632" t="s">
        <v>533</v>
      </c>
      <c r="C517" s="633" t="s">
        <v>542</v>
      </c>
      <c r="D517" s="634" t="s">
        <v>2763</v>
      </c>
      <c r="E517" s="633" t="s">
        <v>548</v>
      </c>
      <c r="F517" s="634" t="s">
        <v>2765</v>
      </c>
      <c r="G517" s="633" t="s">
        <v>2102</v>
      </c>
      <c r="H517" s="633" t="s">
        <v>2339</v>
      </c>
      <c r="I517" s="633" t="s">
        <v>2340</v>
      </c>
      <c r="J517" s="633" t="s">
        <v>2341</v>
      </c>
      <c r="K517" s="633" t="s">
        <v>2342</v>
      </c>
      <c r="L517" s="635">
        <v>869.27000000000021</v>
      </c>
      <c r="M517" s="635">
        <v>2</v>
      </c>
      <c r="N517" s="636">
        <v>1738.5400000000004</v>
      </c>
    </row>
    <row r="518" spans="1:14" ht="14.4" customHeight="1" x14ac:dyDescent="0.3">
      <c r="A518" s="631" t="s">
        <v>532</v>
      </c>
      <c r="B518" s="632" t="s">
        <v>533</v>
      </c>
      <c r="C518" s="633" t="s">
        <v>542</v>
      </c>
      <c r="D518" s="634" t="s">
        <v>2763</v>
      </c>
      <c r="E518" s="633" t="s">
        <v>548</v>
      </c>
      <c r="F518" s="634" t="s">
        <v>2765</v>
      </c>
      <c r="G518" s="633" t="s">
        <v>2102</v>
      </c>
      <c r="H518" s="633" t="s">
        <v>2343</v>
      </c>
      <c r="I518" s="633" t="s">
        <v>2344</v>
      </c>
      <c r="J518" s="633" t="s">
        <v>2345</v>
      </c>
      <c r="K518" s="633" t="s">
        <v>2346</v>
      </c>
      <c r="L518" s="635">
        <v>70.946842105263158</v>
      </c>
      <c r="M518" s="635">
        <v>76</v>
      </c>
      <c r="N518" s="636">
        <v>5391.96</v>
      </c>
    </row>
    <row r="519" spans="1:14" ht="14.4" customHeight="1" x14ac:dyDescent="0.3">
      <c r="A519" s="631" t="s">
        <v>532</v>
      </c>
      <c r="B519" s="632" t="s">
        <v>533</v>
      </c>
      <c r="C519" s="633" t="s">
        <v>542</v>
      </c>
      <c r="D519" s="634" t="s">
        <v>2763</v>
      </c>
      <c r="E519" s="633" t="s">
        <v>548</v>
      </c>
      <c r="F519" s="634" t="s">
        <v>2765</v>
      </c>
      <c r="G519" s="633" t="s">
        <v>2102</v>
      </c>
      <c r="H519" s="633" t="s">
        <v>2347</v>
      </c>
      <c r="I519" s="633" t="s">
        <v>2348</v>
      </c>
      <c r="J519" s="633" t="s">
        <v>2349</v>
      </c>
      <c r="K519" s="633" t="s">
        <v>2350</v>
      </c>
      <c r="L519" s="635">
        <v>28.039999999999985</v>
      </c>
      <c r="M519" s="635">
        <v>1</v>
      </c>
      <c r="N519" s="636">
        <v>28.039999999999985</v>
      </c>
    </row>
    <row r="520" spans="1:14" ht="14.4" customHeight="1" x14ac:dyDescent="0.3">
      <c r="A520" s="631" t="s">
        <v>532</v>
      </c>
      <c r="B520" s="632" t="s">
        <v>533</v>
      </c>
      <c r="C520" s="633" t="s">
        <v>542</v>
      </c>
      <c r="D520" s="634" t="s">
        <v>2763</v>
      </c>
      <c r="E520" s="633" t="s">
        <v>548</v>
      </c>
      <c r="F520" s="634" t="s">
        <v>2765</v>
      </c>
      <c r="G520" s="633" t="s">
        <v>2102</v>
      </c>
      <c r="H520" s="633" t="s">
        <v>2351</v>
      </c>
      <c r="I520" s="633" t="s">
        <v>2351</v>
      </c>
      <c r="J520" s="633" t="s">
        <v>2352</v>
      </c>
      <c r="K520" s="633" t="s">
        <v>2353</v>
      </c>
      <c r="L520" s="635">
        <v>107.88495334469826</v>
      </c>
      <c r="M520" s="635">
        <v>4</v>
      </c>
      <c r="N520" s="636">
        <v>431.53981337879304</v>
      </c>
    </row>
    <row r="521" spans="1:14" ht="14.4" customHeight="1" x14ac:dyDescent="0.3">
      <c r="A521" s="631" t="s">
        <v>532</v>
      </c>
      <c r="B521" s="632" t="s">
        <v>533</v>
      </c>
      <c r="C521" s="633" t="s">
        <v>542</v>
      </c>
      <c r="D521" s="634" t="s">
        <v>2763</v>
      </c>
      <c r="E521" s="633" t="s">
        <v>548</v>
      </c>
      <c r="F521" s="634" t="s">
        <v>2765</v>
      </c>
      <c r="G521" s="633" t="s">
        <v>2102</v>
      </c>
      <c r="H521" s="633" t="s">
        <v>2354</v>
      </c>
      <c r="I521" s="633" t="s">
        <v>2355</v>
      </c>
      <c r="J521" s="633" t="s">
        <v>2356</v>
      </c>
      <c r="K521" s="633" t="s">
        <v>2357</v>
      </c>
      <c r="L521" s="635">
        <v>102.8900571447941</v>
      </c>
      <c r="M521" s="635">
        <v>4</v>
      </c>
      <c r="N521" s="636">
        <v>411.5602285791764</v>
      </c>
    </row>
    <row r="522" spans="1:14" ht="14.4" customHeight="1" x14ac:dyDescent="0.3">
      <c r="A522" s="631" t="s">
        <v>532</v>
      </c>
      <c r="B522" s="632" t="s">
        <v>533</v>
      </c>
      <c r="C522" s="633" t="s">
        <v>542</v>
      </c>
      <c r="D522" s="634" t="s">
        <v>2763</v>
      </c>
      <c r="E522" s="633" t="s">
        <v>548</v>
      </c>
      <c r="F522" s="634" t="s">
        <v>2765</v>
      </c>
      <c r="G522" s="633" t="s">
        <v>2102</v>
      </c>
      <c r="H522" s="633" t="s">
        <v>2358</v>
      </c>
      <c r="I522" s="633" t="s">
        <v>2359</v>
      </c>
      <c r="J522" s="633" t="s">
        <v>2360</v>
      </c>
      <c r="K522" s="633" t="s">
        <v>1869</v>
      </c>
      <c r="L522" s="635">
        <v>151.63999999999996</v>
      </c>
      <c r="M522" s="635">
        <v>3</v>
      </c>
      <c r="N522" s="636">
        <v>454.91999999999985</v>
      </c>
    </row>
    <row r="523" spans="1:14" ht="14.4" customHeight="1" x14ac:dyDescent="0.3">
      <c r="A523" s="631" t="s">
        <v>532</v>
      </c>
      <c r="B523" s="632" t="s">
        <v>533</v>
      </c>
      <c r="C523" s="633" t="s">
        <v>542</v>
      </c>
      <c r="D523" s="634" t="s">
        <v>2763</v>
      </c>
      <c r="E523" s="633" t="s">
        <v>548</v>
      </c>
      <c r="F523" s="634" t="s">
        <v>2765</v>
      </c>
      <c r="G523" s="633" t="s">
        <v>2102</v>
      </c>
      <c r="H523" s="633" t="s">
        <v>2361</v>
      </c>
      <c r="I523" s="633" t="s">
        <v>2362</v>
      </c>
      <c r="J523" s="633" t="s">
        <v>2363</v>
      </c>
      <c r="K523" s="633" t="s">
        <v>2364</v>
      </c>
      <c r="L523" s="635">
        <v>512.08169053765369</v>
      </c>
      <c r="M523" s="635">
        <v>1</v>
      </c>
      <c r="N523" s="636">
        <v>512.08169053765369</v>
      </c>
    </row>
    <row r="524" spans="1:14" ht="14.4" customHeight="1" x14ac:dyDescent="0.3">
      <c r="A524" s="631" t="s">
        <v>532</v>
      </c>
      <c r="B524" s="632" t="s">
        <v>533</v>
      </c>
      <c r="C524" s="633" t="s">
        <v>542</v>
      </c>
      <c r="D524" s="634" t="s">
        <v>2763</v>
      </c>
      <c r="E524" s="633" t="s">
        <v>548</v>
      </c>
      <c r="F524" s="634" t="s">
        <v>2765</v>
      </c>
      <c r="G524" s="633" t="s">
        <v>2102</v>
      </c>
      <c r="H524" s="633" t="s">
        <v>2365</v>
      </c>
      <c r="I524" s="633" t="s">
        <v>2366</v>
      </c>
      <c r="J524" s="633" t="s">
        <v>2278</v>
      </c>
      <c r="K524" s="633" t="s">
        <v>2367</v>
      </c>
      <c r="L524" s="635">
        <v>117.255</v>
      </c>
      <c r="M524" s="635">
        <v>4</v>
      </c>
      <c r="N524" s="636">
        <v>469.02</v>
      </c>
    </row>
    <row r="525" spans="1:14" ht="14.4" customHeight="1" x14ac:dyDescent="0.3">
      <c r="A525" s="631" t="s">
        <v>532</v>
      </c>
      <c r="B525" s="632" t="s">
        <v>533</v>
      </c>
      <c r="C525" s="633" t="s">
        <v>542</v>
      </c>
      <c r="D525" s="634" t="s">
        <v>2763</v>
      </c>
      <c r="E525" s="633" t="s">
        <v>548</v>
      </c>
      <c r="F525" s="634" t="s">
        <v>2765</v>
      </c>
      <c r="G525" s="633" t="s">
        <v>2102</v>
      </c>
      <c r="H525" s="633" t="s">
        <v>2368</v>
      </c>
      <c r="I525" s="633" t="s">
        <v>1498</v>
      </c>
      <c r="J525" s="633" t="s">
        <v>2369</v>
      </c>
      <c r="K525" s="633" t="s">
        <v>2370</v>
      </c>
      <c r="L525" s="635">
        <v>103.24707688580925</v>
      </c>
      <c r="M525" s="635">
        <v>24</v>
      </c>
      <c r="N525" s="636">
        <v>2477.9298452594221</v>
      </c>
    </row>
    <row r="526" spans="1:14" ht="14.4" customHeight="1" x14ac:dyDescent="0.3">
      <c r="A526" s="631" t="s">
        <v>532</v>
      </c>
      <c r="B526" s="632" t="s">
        <v>533</v>
      </c>
      <c r="C526" s="633" t="s">
        <v>542</v>
      </c>
      <c r="D526" s="634" t="s">
        <v>2763</v>
      </c>
      <c r="E526" s="633" t="s">
        <v>548</v>
      </c>
      <c r="F526" s="634" t="s">
        <v>2765</v>
      </c>
      <c r="G526" s="633" t="s">
        <v>2102</v>
      </c>
      <c r="H526" s="633" t="s">
        <v>2371</v>
      </c>
      <c r="I526" s="633" t="s">
        <v>2372</v>
      </c>
      <c r="J526" s="633" t="s">
        <v>2373</v>
      </c>
      <c r="K526" s="633" t="s">
        <v>2374</v>
      </c>
      <c r="L526" s="635">
        <v>67.370000000000019</v>
      </c>
      <c r="M526" s="635">
        <v>2</v>
      </c>
      <c r="N526" s="636">
        <v>134.74000000000004</v>
      </c>
    </row>
    <row r="527" spans="1:14" ht="14.4" customHeight="1" x14ac:dyDescent="0.3">
      <c r="A527" s="631" t="s">
        <v>532</v>
      </c>
      <c r="B527" s="632" t="s">
        <v>533</v>
      </c>
      <c r="C527" s="633" t="s">
        <v>542</v>
      </c>
      <c r="D527" s="634" t="s">
        <v>2763</v>
      </c>
      <c r="E527" s="633" t="s">
        <v>548</v>
      </c>
      <c r="F527" s="634" t="s">
        <v>2765</v>
      </c>
      <c r="G527" s="633" t="s">
        <v>2102</v>
      </c>
      <c r="H527" s="633" t="s">
        <v>2375</v>
      </c>
      <c r="I527" s="633" t="s">
        <v>2376</v>
      </c>
      <c r="J527" s="633" t="s">
        <v>2377</v>
      </c>
      <c r="K527" s="633" t="s">
        <v>2378</v>
      </c>
      <c r="L527" s="635">
        <v>236.47215736631074</v>
      </c>
      <c r="M527" s="635">
        <v>1</v>
      </c>
      <c r="N527" s="636">
        <v>236.47215736631074</v>
      </c>
    </row>
    <row r="528" spans="1:14" ht="14.4" customHeight="1" x14ac:dyDescent="0.3">
      <c r="A528" s="631" t="s">
        <v>532</v>
      </c>
      <c r="B528" s="632" t="s">
        <v>533</v>
      </c>
      <c r="C528" s="633" t="s">
        <v>542</v>
      </c>
      <c r="D528" s="634" t="s">
        <v>2763</v>
      </c>
      <c r="E528" s="633" t="s">
        <v>548</v>
      </c>
      <c r="F528" s="634" t="s">
        <v>2765</v>
      </c>
      <c r="G528" s="633" t="s">
        <v>2102</v>
      </c>
      <c r="H528" s="633" t="s">
        <v>2379</v>
      </c>
      <c r="I528" s="633" t="s">
        <v>2380</v>
      </c>
      <c r="J528" s="633" t="s">
        <v>2381</v>
      </c>
      <c r="K528" s="633" t="s">
        <v>1020</v>
      </c>
      <c r="L528" s="635">
        <v>168.29535937333802</v>
      </c>
      <c r="M528" s="635">
        <v>6</v>
      </c>
      <c r="N528" s="636">
        <v>1009.772156240028</v>
      </c>
    </row>
    <row r="529" spans="1:14" ht="14.4" customHeight="1" x14ac:dyDescent="0.3">
      <c r="A529" s="631" t="s">
        <v>532</v>
      </c>
      <c r="B529" s="632" t="s">
        <v>533</v>
      </c>
      <c r="C529" s="633" t="s">
        <v>542</v>
      </c>
      <c r="D529" s="634" t="s">
        <v>2763</v>
      </c>
      <c r="E529" s="633" t="s">
        <v>548</v>
      </c>
      <c r="F529" s="634" t="s">
        <v>2765</v>
      </c>
      <c r="G529" s="633" t="s">
        <v>2102</v>
      </c>
      <c r="H529" s="633" t="s">
        <v>2382</v>
      </c>
      <c r="I529" s="633" t="s">
        <v>2383</v>
      </c>
      <c r="J529" s="633" t="s">
        <v>2384</v>
      </c>
      <c r="K529" s="633" t="s">
        <v>2385</v>
      </c>
      <c r="L529" s="635">
        <v>41.559999409546812</v>
      </c>
      <c r="M529" s="635">
        <v>12</v>
      </c>
      <c r="N529" s="636">
        <v>498.71999291456177</v>
      </c>
    </row>
    <row r="530" spans="1:14" ht="14.4" customHeight="1" x14ac:dyDescent="0.3">
      <c r="A530" s="631" t="s">
        <v>532</v>
      </c>
      <c r="B530" s="632" t="s">
        <v>533</v>
      </c>
      <c r="C530" s="633" t="s">
        <v>542</v>
      </c>
      <c r="D530" s="634" t="s">
        <v>2763</v>
      </c>
      <c r="E530" s="633" t="s">
        <v>548</v>
      </c>
      <c r="F530" s="634" t="s">
        <v>2765</v>
      </c>
      <c r="G530" s="633" t="s">
        <v>2102</v>
      </c>
      <c r="H530" s="633" t="s">
        <v>2386</v>
      </c>
      <c r="I530" s="633" t="s">
        <v>2387</v>
      </c>
      <c r="J530" s="633" t="s">
        <v>2388</v>
      </c>
      <c r="K530" s="633" t="s">
        <v>2389</v>
      </c>
      <c r="L530" s="635">
        <v>116.1063178149052</v>
      </c>
      <c r="M530" s="635">
        <v>2</v>
      </c>
      <c r="N530" s="636">
        <v>232.21263562981039</v>
      </c>
    </row>
    <row r="531" spans="1:14" ht="14.4" customHeight="1" x14ac:dyDescent="0.3">
      <c r="A531" s="631" t="s">
        <v>532</v>
      </c>
      <c r="B531" s="632" t="s">
        <v>533</v>
      </c>
      <c r="C531" s="633" t="s">
        <v>542</v>
      </c>
      <c r="D531" s="634" t="s">
        <v>2763</v>
      </c>
      <c r="E531" s="633" t="s">
        <v>548</v>
      </c>
      <c r="F531" s="634" t="s">
        <v>2765</v>
      </c>
      <c r="G531" s="633" t="s">
        <v>2102</v>
      </c>
      <c r="H531" s="633" t="s">
        <v>2390</v>
      </c>
      <c r="I531" s="633" t="s">
        <v>2391</v>
      </c>
      <c r="J531" s="633" t="s">
        <v>2392</v>
      </c>
      <c r="K531" s="633" t="s">
        <v>2393</v>
      </c>
      <c r="L531" s="635">
        <v>163.31</v>
      </c>
      <c r="M531" s="635">
        <v>2</v>
      </c>
      <c r="N531" s="636">
        <v>326.62</v>
      </c>
    </row>
    <row r="532" spans="1:14" ht="14.4" customHeight="1" x14ac:dyDescent="0.3">
      <c r="A532" s="631" t="s">
        <v>532</v>
      </c>
      <c r="B532" s="632" t="s">
        <v>533</v>
      </c>
      <c r="C532" s="633" t="s">
        <v>542</v>
      </c>
      <c r="D532" s="634" t="s">
        <v>2763</v>
      </c>
      <c r="E532" s="633" t="s">
        <v>548</v>
      </c>
      <c r="F532" s="634" t="s">
        <v>2765</v>
      </c>
      <c r="G532" s="633" t="s">
        <v>2102</v>
      </c>
      <c r="H532" s="633" t="s">
        <v>2394</v>
      </c>
      <c r="I532" s="633" t="s">
        <v>2395</v>
      </c>
      <c r="J532" s="633" t="s">
        <v>2114</v>
      </c>
      <c r="K532" s="633" t="s">
        <v>2396</v>
      </c>
      <c r="L532" s="635">
        <v>314.35000000000002</v>
      </c>
      <c r="M532" s="635">
        <v>1</v>
      </c>
      <c r="N532" s="636">
        <v>314.35000000000002</v>
      </c>
    </row>
    <row r="533" spans="1:14" ht="14.4" customHeight="1" x14ac:dyDescent="0.3">
      <c r="A533" s="631" t="s">
        <v>532</v>
      </c>
      <c r="B533" s="632" t="s">
        <v>533</v>
      </c>
      <c r="C533" s="633" t="s">
        <v>542</v>
      </c>
      <c r="D533" s="634" t="s">
        <v>2763</v>
      </c>
      <c r="E533" s="633" t="s">
        <v>548</v>
      </c>
      <c r="F533" s="634" t="s">
        <v>2765</v>
      </c>
      <c r="G533" s="633" t="s">
        <v>2102</v>
      </c>
      <c r="H533" s="633" t="s">
        <v>2397</v>
      </c>
      <c r="I533" s="633" t="s">
        <v>2397</v>
      </c>
      <c r="J533" s="633" t="s">
        <v>2398</v>
      </c>
      <c r="K533" s="633" t="s">
        <v>580</v>
      </c>
      <c r="L533" s="635">
        <v>28.922500000000003</v>
      </c>
      <c r="M533" s="635">
        <v>1</v>
      </c>
      <c r="N533" s="636">
        <v>28.922500000000003</v>
      </c>
    </row>
    <row r="534" spans="1:14" ht="14.4" customHeight="1" x14ac:dyDescent="0.3">
      <c r="A534" s="631" t="s">
        <v>532</v>
      </c>
      <c r="B534" s="632" t="s">
        <v>533</v>
      </c>
      <c r="C534" s="633" t="s">
        <v>542</v>
      </c>
      <c r="D534" s="634" t="s">
        <v>2763</v>
      </c>
      <c r="E534" s="633" t="s">
        <v>548</v>
      </c>
      <c r="F534" s="634" t="s">
        <v>2765</v>
      </c>
      <c r="G534" s="633" t="s">
        <v>2102</v>
      </c>
      <c r="H534" s="633" t="s">
        <v>2399</v>
      </c>
      <c r="I534" s="633" t="s">
        <v>2400</v>
      </c>
      <c r="J534" s="633" t="s">
        <v>2401</v>
      </c>
      <c r="K534" s="633" t="s">
        <v>2330</v>
      </c>
      <c r="L534" s="635">
        <v>655.76905754390157</v>
      </c>
      <c r="M534" s="635">
        <v>2</v>
      </c>
      <c r="N534" s="636">
        <v>1311.5381150878031</v>
      </c>
    </row>
    <row r="535" spans="1:14" ht="14.4" customHeight="1" x14ac:dyDescent="0.3">
      <c r="A535" s="631" t="s">
        <v>532</v>
      </c>
      <c r="B535" s="632" t="s">
        <v>533</v>
      </c>
      <c r="C535" s="633" t="s">
        <v>542</v>
      </c>
      <c r="D535" s="634" t="s">
        <v>2763</v>
      </c>
      <c r="E535" s="633" t="s">
        <v>548</v>
      </c>
      <c r="F535" s="634" t="s">
        <v>2765</v>
      </c>
      <c r="G535" s="633" t="s">
        <v>2102</v>
      </c>
      <c r="H535" s="633" t="s">
        <v>2402</v>
      </c>
      <c r="I535" s="633" t="s">
        <v>2403</v>
      </c>
      <c r="J535" s="633" t="s">
        <v>2404</v>
      </c>
      <c r="K535" s="633" t="s">
        <v>2330</v>
      </c>
      <c r="L535" s="635">
        <v>799.86</v>
      </c>
      <c r="M535" s="635">
        <v>1</v>
      </c>
      <c r="N535" s="636">
        <v>799.86</v>
      </c>
    </row>
    <row r="536" spans="1:14" ht="14.4" customHeight="1" x14ac:dyDescent="0.3">
      <c r="A536" s="631" t="s">
        <v>532</v>
      </c>
      <c r="B536" s="632" t="s">
        <v>533</v>
      </c>
      <c r="C536" s="633" t="s">
        <v>542</v>
      </c>
      <c r="D536" s="634" t="s">
        <v>2763</v>
      </c>
      <c r="E536" s="633" t="s">
        <v>548</v>
      </c>
      <c r="F536" s="634" t="s">
        <v>2765</v>
      </c>
      <c r="G536" s="633" t="s">
        <v>2102</v>
      </c>
      <c r="H536" s="633" t="s">
        <v>2405</v>
      </c>
      <c r="I536" s="633" t="s">
        <v>2406</v>
      </c>
      <c r="J536" s="633" t="s">
        <v>2154</v>
      </c>
      <c r="K536" s="633" t="s">
        <v>2407</v>
      </c>
      <c r="L536" s="635">
        <v>356.49963560521059</v>
      </c>
      <c r="M536" s="635">
        <v>97</v>
      </c>
      <c r="N536" s="636">
        <v>34580.464653705429</v>
      </c>
    </row>
    <row r="537" spans="1:14" ht="14.4" customHeight="1" x14ac:dyDescent="0.3">
      <c r="A537" s="631" t="s">
        <v>532</v>
      </c>
      <c r="B537" s="632" t="s">
        <v>533</v>
      </c>
      <c r="C537" s="633" t="s">
        <v>542</v>
      </c>
      <c r="D537" s="634" t="s">
        <v>2763</v>
      </c>
      <c r="E537" s="633" t="s">
        <v>548</v>
      </c>
      <c r="F537" s="634" t="s">
        <v>2765</v>
      </c>
      <c r="G537" s="633" t="s">
        <v>2102</v>
      </c>
      <c r="H537" s="633" t="s">
        <v>2408</v>
      </c>
      <c r="I537" s="633" t="s">
        <v>2409</v>
      </c>
      <c r="J537" s="633" t="s">
        <v>2154</v>
      </c>
      <c r="K537" s="633" t="s">
        <v>2410</v>
      </c>
      <c r="L537" s="635">
        <v>413.9995981211764</v>
      </c>
      <c r="M537" s="635">
        <v>233</v>
      </c>
      <c r="N537" s="636">
        <v>96461.906362234105</v>
      </c>
    </row>
    <row r="538" spans="1:14" ht="14.4" customHeight="1" x14ac:dyDescent="0.3">
      <c r="A538" s="631" t="s">
        <v>532</v>
      </c>
      <c r="B538" s="632" t="s">
        <v>533</v>
      </c>
      <c r="C538" s="633" t="s">
        <v>542</v>
      </c>
      <c r="D538" s="634" t="s">
        <v>2763</v>
      </c>
      <c r="E538" s="633" t="s">
        <v>548</v>
      </c>
      <c r="F538" s="634" t="s">
        <v>2765</v>
      </c>
      <c r="G538" s="633" t="s">
        <v>2102</v>
      </c>
      <c r="H538" s="633" t="s">
        <v>2411</v>
      </c>
      <c r="I538" s="633" t="s">
        <v>2412</v>
      </c>
      <c r="J538" s="633" t="s">
        <v>2413</v>
      </c>
      <c r="K538" s="633" t="s">
        <v>2414</v>
      </c>
      <c r="L538" s="635">
        <v>128.92965950579358</v>
      </c>
      <c r="M538" s="635">
        <v>3</v>
      </c>
      <c r="N538" s="636">
        <v>386.78897851738077</v>
      </c>
    </row>
    <row r="539" spans="1:14" ht="14.4" customHeight="1" x14ac:dyDescent="0.3">
      <c r="A539" s="631" t="s">
        <v>532</v>
      </c>
      <c r="B539" s="632" t="s">
        <v>533</v>
      </c>
      <c r="C539" s="633" t="s">
        <v>542</v>
      </c>
      <c r="D539" s="634" t="s">
        <v>2763</v>
      </c>
      <c r="E539" s="633" t="s">
        <v>548</v>
      </c>
      <c r="F539" s="634" t="s">
        <v>2765</v>
      </c>
      <c r="G539" s="633" t="s">
        <v>2102</v>
      </c>
      <c r="H539" s="633" t="s">
        <v>2415</v>
      </c>
      <c r="I539" s="633" t="s">
        <v>2416</v>
      </c>
      <c r="J539" s="633" t="s">
        <v>2417</v>
      </c>
      <c r="K539" s="633" t="s">
        <v>1396</v>
      </c>
      <c r="L539" s="635">
        <v>609.32999999999993</v>
      </c>
      <c r="M539" s="635">
        <v>1</v>
      </c>
      <c r="N539" s="636">
        <v>609.32999999999993</v>
      </c>
    </row>
    <row r="540" spans="1:14" ht="14.4" customHeight="1" x14ac:dyDescent="0.3">
      <c r="A540" s="631" t="s">
        <v>532</v>
      </c>
      <c r="B540" s="632" t="s">
        <v>533</v>
      </c>
      <c r="C540" s="633" t="s">
        <v>542</v>
      </c>
      <c r="D540" s="634" t="s">
        <v>2763</v>
      </c>
      <c r="E540" s="633" t="s">
        <v>548</v>
      </c>
      <c r="F540" s="634" t="s">
        <v>2765</v>
      </c>
      <c r="G540" s="633" t="s">
        <v>2102</v>
      </c>
      <c r="H540" s="633" t="s">
        <v>2418</v>
      </c>
      <c r="I540" s="633" t="s">
        <v>2419</v>
      </c>
      <c r="J540" s="633" t="s">
        <v>2420</v>
      </c>
      <c r="K540" s="633" t="s">
        <v>2421</v>
      </c>
      <c r="L540" s="635">
        <v>1172.72</v>
      </c>
      <c r="M540" s="635">
        <v>1</v>
      </c>
      <c r="N540" s="636">
        <v>1172.72</v>
      </c>
    </row>
    <row r="541" spans="1:14" ht="14.4" customHeight="1" x14ac:dyDescent="0.3">
      <c r="A541" s="631" t="s">
        <v>532</v>
      </c>
      <c r="B541" s="632" t="s">
        <v>533</v>
      </c>
      <c r="C541" s="633" t="s">
        <v>542</v>
      </c>
      <c r="D541" s="634" t="s">
        <v>2763</v>
      </c>
      <c r="E541" s="633" t="s">
        <v>548</v>
      </c>
      <c r="F541" s="634" t="s">
        <v>2765</v>
      </c>
      <c r="G541" s="633" t="s">
        <v>2102</v>
      </c>
      <c r="H541" s="633" t="s">
        <v>2422</v>
      </c>
      <c r="I541" s="633" t="s">
        <v>2423</v>
      </c>
      <c r="J541" s="633" t="s">
        <v>2261</v>
      </c>
      <c r="K541" s="633" t="s">
        <v>2424</v>
      </c>
      <c r="L541" s="635">
        <v>62.009862406639051</v>
      </c>
      <c r="M541" s="635">
        <v>3</v>
      </c>
      <c r="N541" s="636">
        <v>186.02958721991715</v>
      </c>
    </row>
    <row r="542" spans="1:14" ht="14.4" customHeight="1" x14ac:dyDescent="0.3">
      <c r="A542" s="631" t="s">
        <v>532</v>
      </c>
      <c r="B542" s="632" t="s">
        <v>533</v>
      </c>
      <c r="C542" s="633" t="s">
        <v>542</v>
      </c>
      <c r="D542" s="634" t="s">
        <v>2763</v>
      </c>
      <c r="E542" s="633" t="s">
        <v>548</v>
      </c>
      <c r="F542" s="634" t="s">
        <v>2765</v>
      </c>
      <c r="G542" s="633" t="s">
        <v>2102</v>
      </c>
      <c r="H542" s="633" t="s">
        <v>2425</v>
      </c>
      <c r="I542" s="633" t="s">
        <v>2426</v>
      </c>
      <c r="J542" s="633" t="s">
        <v>2427</v>
      </c>
      <c r="K542" s="633" t="s">
        <v>2428</v>
      </c>
      <c r="L542" s="635">
        <v>182.55</v>
      </c>
      <c r="M542" s="635">
        <v>1</v>
      </c>
      <c r="N542" s="636">
        <v>182.55</v>
      </c>
    </row>
    <row r="543" spans="1:14" ht="14.4" customHeight="1" x14ac:dyDescent="0.3">
      <c r="A543" s="631" t="s">
        <v>532</v>
      </c>
      <c r="B543" s="632" t="s">
        <v>533</v>
      </c>
      <c r="C543" s="633" t="s">
        <v>542</v>
      </c>
      <c r="D543" s="634" t="s">
        <v>2763</v>
      </c>
      <c r="E543" s="633" t="s">
        <v>548</v>
      </c>
      <c r="F543" s="634" t="s">
        <v>2765</v>
      </c>
      <c r="G543" s="633" t="s">
        <v>2102</v>
      </c>
      <c r="H543" s="633" t="s">
        <v>2429</v>
      </c>
      <c r="I543" s="633" t="s">
        <v>2430</v>
      </c>
      <c r="J543" s="633" t="s">
        <v>2431</v>
      </c>
      <c r="K543" s="633" t="s">
        <v>2432</v>
      </c>
      <c r="L543" s="635">
        <v>67.009999999999977</v>
      </c>
      <c r="M543" s="635">
        <v>2</v>
      </c>
      <c r="N543" s="636">
        <v>134.01999999999995</v>
      </c>
    </row>
    <row r="544" spans="1:14" ht="14.4" customHeight="1" x14ac:dyDescent="0.3">
      <c r="A544" s="631" t="s">
        <v>532</v>
      </c>
      <c r="B544" s="632" t="s">
        <v>533</v>
      </c>
      <c r="C544" s="633" t="s">
        <v>542</v>
      </c>
      <c r="D544" s="634" t="s">
        <v>2763</v>
      </c>
      <c r="E544" s="633" t="s">
        <v>548</v>
      </c>
      <c r="F544" s="634" t="s">
        <v>2765</v>
      </c>
      <c r="G544" s="633" t="s">
        <v>2102</v>
      </c>
      <c r="H544" s="633" t="s">
        <v>2433</v>
      </c>
      <c r="I544" s="633" t="s">
        <v>2434</v>
      </c>
      <c r="J544" s="633" t="s">
        <v>2146</v>
      </c>
      <c r="K544" s="633" t="s">
        <v>2435</v>
      </c>
      <c r="L544" s="635">
        <v>162.21454545454546</v>
      </c>
      <c r="M544" s="635">
        <v>11</v>
      </c>
      <c r="N544" s="636">
        <v>1784.36</v>
      </c>
    </row>
    <row r="545" spans="1:14" ht="14.4" customHeight="1" x14ac:dyDescent="0.3">
      <c r="A545" s="631" t="s">
        <v>532</v>
      </c>
      <c r="B545" s="632" t="s">
        <v>533</v>
      </c>
      <c r="C545" s="633" t="s">
        <v>542</v>
      </c>
      <c r="D545" s="634" t="s">
        <v>2763</v>
      </c>
      <c r="E545" s="633" t="s">
        <v>548</v>
      </c>
      <c r="F545" s="634" t="s">
        <v>2765</v>
      </c>
      <c r="G545" s="633" t="s">
        <v>2102</v>
      </c>
      <c r="H545" s="633" t="s">
        <v>2436</v>
      </c>
      <c r="I545" s="633" t="s">
        <v>2437</v>
      </c>
      <c r="J545" s="633" t="s">
        <v>2438</v>
      </c>
      <c r="K545" s="633" t="s">
        <v>2439</v>
      </c>
      <c r="L545" s="635">
        <v>113.9890714085066</v>
      </c>
      <c r="M545" s="635">
        <v>11</v>
      </c>
      <c r="N545" s="636">
        <v>1253.8797854935726</v>
      </c>
    </row>
    <row r="546" spans="1:14" ht="14.4" customHeight="1" x14ac:dyDescent="0.3">
      <c r="A546" s="631" t="s">
        <v>532</v>
      </c>
      <c r="B546" s="632" t="s">
        <v>533</v>
      </c>
      <c r="C546" s="633" t="s">
        <v>542</v>
      </c>
      <c r="D546" s="634" t="s">
        <v>2763</v>
      </c>
      <c r="E546" s="633" t="s">
        <v>548</v>
      </c>
      <c r="F546" s="634" t="s">
        <v>2765</v>
      </c>
      <c r="G546" s="633" t="s">
        <v>2102</v>
      </c>
      <c r="H546" s="633" t="s">
        <v>2440</v>
      </c>
      <c r="I546" s="633" t="s">
        <v>2441</v>
      </c>
      <c r="J546" s="633" t="s">
        <v>2247</v>
      </c>
      <c r="K546" s="633" t="s">
        <v>2442</v>
      </c>
      <c r="L546" s="635">
        <v>84.18</v>
      </c>
      <c r="M546" s="635">
        <v>2</v>
      </c>
      <c r="N546" s="636">
        <v>168.36</v>
      </c>
    </row>
    <row r="547" spans="1:14" ht="14.4" customHeight="1" x14ac:dyDescent="0.3">
      <c r="A547" s="631" t="s">
        <v>532</v>
      </c>
      <c r="B547" s="632" t="s">
        <v>533</v>
      </c>
      <c r="C547" s="633" t="s">
        <v>542</v>
      </c>
      <c r="D547" s="634" t="s">
        <v>2763</v>
      </c>
      <c r="E547" s="633" t="s">
        <v>548</v>
      </c>
      <c r="F547" s="634" t="s">
        <v>2765</v>
      </c>
      <c r="G547" s="633" t="s">
        <v>2102</v>
      </c>
      <c r="H547" s="633" t="s">
        <v>2443</v>
      </c>
      <c r="I547" s="633" t="s">
        <v>2444</v>
      </c>
      <c r="J547" s="633" t="s">
        <v>2445</v>
      </c>
      <c r="K547" s="633" t="s">
        <v>2446</v>
      </c>
      <c r="L547" s="635">
        <v>217.0100000000001</v>
      </c>
      <c r="M547" s="635">
        <v>1</v>
      </c>
      <c r="N547" s="636">
        <v>217.0100000000001</v>
      </c>
    </row>
    <row r="548" spans="1:14" ht="14.4" customHeight="1" x14ac:dyDescent="0.3">
      <c r="A548" s="631" t="s">
        <v>532</v>
      </c>
      <c r="B548" s="632" t="s">
        <v>533</v>
      </c>
      <c r="C548" s="633" t="s">
        <v>542</v>
      </c>
      <c r="D548" s="634" t="s">
        <v>2763</v>
      </c>
      <c r="E548" s="633" t="s">
        <v>548</v>
      </c>
      <c r="F548" s="634" t="s">
        <v>2765</v>
      </c>
      <c r="G548" s="633" t="s">
        <v>2102</v>
      </c>
      <c r="H548" s="633" t="s">
        <v>2447</v>
      </c>
      <c r="I548" s="633" t="s">
        <v>2448</v>
      </c>
      <c r="J548" s="633" t="s">
        <v>2449</v>
      </c>
      <c r="K548" s="633" t="s">
        <v>2450</v>
      </c>
      <c r="L548" s="635">
        <v>159.16999999999999</v>
      </c>
      <c r="M548" s="635">
        <v>1</v>
      </c>
      <c r="N548" s="636">
        <v>159.16999999999999</v>
      </c>
    </row>
    <row r="549" spans="1:14" ht="14.4" customHeight="1" x14ac:dyDescent="0.3">
      <c r="A549" s="631" t="s">
        <v>532</v>
      </c>
      <c r="B549" s="632" t="s">
        <v>533</v>
      </c>
      <c r="C549" s="633" t="s">
        <v>542</v>
      </c>
      <c r="D549" s="634" t="s">
        <v>2763</v>
      </c>
      <c r="E549" s="633" t="s">
        <v>548</v>
      </c>
      <c r="F549" s="634" t="s">
        <v>2765</v>
      </c>
      <c r="G549" s="633" t="s">
        <v>2102</v>
      </c>
      <c r="H549" s="633" t="s">
        <v>2451</v>
      </c>
      <c r="I549" s="633" t="s">
        <v>2451</v>
      </c>
      <c r="J549" s="633" t="s">
        <v>2240</v>
      </c>
      <c r="K549" s="633" t="s">
        <v>2452</v>
      </c>
      <c r="L549" s="635">
        <v>128.34026445579514</v>
      </c>
      <c r="M549" s="635">
        <v>2</v>
      </c>
      <c r="N549" s="636">
        <v>256.68052891159027</v>
      </c>
    </row>
    <row r="550" spans="1:14" ht="14.4" customHeight="1" x14ac:dyDescent="0.3">
      <c r="A550" s="631" t="s">
        <v>532</v>
      </c>
      <c r="B550" s="632" t="s">
        <v>533</v>
      </c>
      <c r="C550" s="633" t="s">
        <v>542</v>
      </c>
      <c r="D550" s="634" t="s">
        <v>2763</v>
      </c>
      <c r="E550" s="633" t="s">
        <v>548</v>
      </c>
      <c r="F550" s="634" t="s">
        <v>2765</v>
      </c>
      <c r="G550" s="633" t="s">
        <v>2102</v>
      </c>
      <c r="H550" s="633" t="s">
        <v>2453</v>
      </c>
      <c r="I550" s="633" t="s">
        <v>2454</v>
      </c>
      <c r="J550" s="633" t="s">
        <v>2455</v>
      </c>
      <c r="K550" s="633" t="s">
        <v>2456</v>
      </c>
      <c r="L550" s="635">
        <v>173.94</v>
      </c>
      <c r="M550" s="635">
        <v>1</v>
      </c>
      <c r="N550" s="636">
        <v>173.94</v>
      </c>
    </row>
    <row r="551" spans="1:14" ht="14.4" customHeight="1" x14ac:dyDescent="0.3">
      <c r="A551" s="631" t="s">
        <v>532</v>
      </c>
      <c r="B551" s="632" t="s">
        <v>533</v>
      </c>
      <c r="C551" s="633" t="s">
        <v>542</v>
      </c>
      <c r="D551" s="634" t="s">
        <v>2763</v>
      </c>
      <c r="E551" s="633" t="s">
        <v>548</v>
      </c>
      <c r="F551" s="634" t="s">
        <v>2765</v>
      </c>
      <c r="G551" s="633" t="s">
        <v>2102</v>
      </c>
      <c r="H551" s="633" t="s">
        <v>2457</v>
      </c>
      <c r="I551" s="633" t="s">
        <v>2458</v>
      </c>
      <c r="J551" s="633" t="s">
        <v>2455</v>
      </c>
      <c r="K551" s="633" t="s">
        <v>2459</v>
      </c>
      <c r="L551" s="635">
        <v>582.64</v>
      </c>
      <c r="M551" s="635">
        <v>1</v>
      </c>
      <c r="N551" s="636">
        <v>582.64</v>
      </c>
    </row>
    <row r="552" spans="1:14" ht="14.4" customHeight="1" x14ac:dyDescent="0.3">
      <c r="A552" s="631" t="s">
        <v>532</v>
      </c>
      <c r="B552" s="632" t="s">
        <v>533</v>
      </c>
      <c r="C552" s="633" t="s">
        <v>542</v>
      </c>
      <c r="D552" s="634" t="s">
        <v>2763</v>
      </c>
      <c r="E552" s="633" t="s">
        <v>548</v>
      </c>
      <c r="F552" s="634" t="s">
        <v>2765</v>
      </c>
      <c r="G552" s="633" t="s">
        <v>2102</v>
      </c>
      <c r="H552" s="633" t="s">
        <v>2460</v>
      </c>
      <c r="I552" s="633" t="s">
        <v>2461</v>
      </c>
      <c r="J552" s="633" t="s">
        <v>2462</v>
      </c>
      <c r="K552" s="633" t="s">
        <v>2463</v>
      </c>
      <c r="L552" s="635">
        <v>550.07533882982261</v>
      </c>
      <c r="M552" s="635">
        <v>2</v>
      </c>
      <c r="N552" s="636">
        <v>1100.1506776596452</v>
      </c>
    </row>
    <row r="553" spans="1:14" ht="14.4" customHeight="1" x14ac:dyDescent="0.3">
      <c r="A553" s="631" t="s">
        <v>532</v>
      </c>
      <c r="B553" s="632" t="s">
        <v>533</v>
      </c>
      <c r="C553" s="633" t="s">
        <v>542</v>
      </c>
      <c r="D553" s="634" t="s">
        <v>2763</v>
      </c>
      <c r="E553" s="633" t="s">
        <v>548</v>
      </c>
      <c r="F553" s="634" t="s">
        <v>2765</v>
      </c>
      <c r="G553" s="633" t="s">
        <v>2102</v>
      </c>
      <c r="H553" s="633" t="s">
        <v>2464</v>
      </c>
      <c r="I553" s="633" t="s">
        <v>2465</v>
      </c>
      <c r="J553" s="633" t="s">
        <v>2466</v>
      </c>
      <c r="K553" s="633" t="s">
        <v>1265</v>
      </c>
      <c r="L553" s="635">
        <v>42.056688347211406</v>
      </c>
      <c r="M553" s="635">
        <v>15</v>
      </c>
      <c r="N553" s="636">
        <v>630.85032520817106</v>
      </c>
    </row>
    <row r="554" spans="1:14" ht="14.4" customHeight="1" x14ac:dyDescent="0.3">
      <c r="A554" s="631" t="s">
        <v>532</v>
      </c>
      <c r="B554" s="632" t="s">
        <v>533</v>
      </c>
      <c r="C554" s="633" t="s">
        <v>542</v>
      </c>
      <c r="D554" s="634" t="s">
        <v>2763</v>
      </c>
      <c r="E554" s="633" t="s">
        <v>548</v>
      </c>
      <c r="F554" s="634" t="s">
        <v>2765</v>
      </c>
      <c r="G554" s="633" t="s">
        <v>2102</v>
      </c>
      <c r="H554" s="633" t="s">
        <v>2467</v>
      </c>
      <c r="I554" s="633" t="s">
        <v>2468</v>
      </c>
      <c r="J554" s="633" t="s">
        <v>2469</v>
      </c>
      <c r="K554" s="633" t="s">
        <v>2470</v>
      </c>
      <c r="L554" s="635">
        <v>1003.8900000000001</v>
      </c>
      <c r="M554" s="635">
        <v>4</v>
      </c>
      <c r="N554" s="636">
        <v>4015.5600000000004</v>
      </c>
    </row>
    <row r="555" spans="1:14" ht="14.4" customHeight="1" x14ac:dyDescent="0.3">
      <c r="A555" s="631" t="s">
        <v>532</v>
      </c>
      <c r="B555" s="632" t="s">
        <v>533</v>
      </c>
      <c r="C555" s="633" t="s">
        <v>542</v>
      </c>
      <c r="D555" s="634" t="s">
        <v>2763</v>
      </c>
      <c r="E555" s="633" t="s">
        <v>548</v>
      </c>
      <c r="F555" s="634" t="s">
        <v>2765</v>
      </c>
      <c r="G555" s="633" t="s">
        <v>2102</v>
      </c>
      <c r="H555" s="633" t="s">
        <v>2471</v>
      </c>
      <c r="I555" s="633" t="s">
        <v>2472</v>
      </c>
      <c r="J555" s="633" t="s">
        <v>2473</v>
      </c>
      <c r="K555" s="633" t="s">
        <v>1443</v>
      </c>
      <c r="L555" s="635">
        <v>151.21197849148783</v>
      </c>
      <c r="M555" s="635">
        <v>15</v>
      </c>
      <c r="N555" s="636">
        <v>2268.1796773723172</v>
      </c>
    </row>
    <row r="556" spans="1:14" ht="14.4" customHeight="1" x14ac:dyDescent="0.3">
      <c r="A556" s="631" t="s">
        <v>532</v>
      </c>
      <c r="B556" s="632" t="s">
        <v>533</v>
      </c>
      <c r="C556" s="633" t="s">
        <v>542</v>
      </c>
      <c r="D556" s="634" t="s">
        <v>2763</v>
      </c>
      <c r="E556" s="633" t="s">
        <v>548</v>
      </c>
      <c r="F556" s="634" t="s">
        <v>2765</v>
      </c>
      <c r="G556" s="633" t="s">
        <v>2102</v>
      </c>
      <c r="H556" s="633" t="s">
        <v>2474</v>
      </c>
      <c r="I556" s="633" t="s">
        <v>2474</v>
      </c>
      <c r="J556" s="633" t="s">
        <v>2475</v>
      </c>
      <c r="K556" s="633" t="s">
        <v>2476</v>
      </c>
      <c r="L556" s="635">
        <v>231.2150326904075</v>
      </c>
      <c r="M556" s="635">
        <v>2</v>
      </c>
      <c r="N556" s="636">
        <v>462.43006538081499</v>
      </c>
    </row>
    <row r="557" spans="1:14" ht="14.4" customHeight="1" x14ac:dyDescent="0.3">
      <c r="A557" s="631" t="s">
        <v>532</v>
      </c>
      <c r="B557" s="632" t="s">
        <v>533</v>
      </c>
      <c r="C557" s="633" t="s">
        <v>542</v>
      </c>
      <c r="D557" s="634" t="s">
        <v>2763</v>
      </c>
      <c r="E557" s="633" t="s">
        <v>548</v>
      </c>
      <c r="F557" s="634" t="s">
        <v>2765</v>
      </c>
      <c r="G557" s="633" t="s">
        <v>2102</v>
      </c>
      <c r="H557" s="633" t="s">
        <v>2477</v>
      </c>
      <c r="I557" s="633" t="s">
        <v>2478</v>
      </c>
      <c r="J557" s="633" t="s">
        <v>2479</v>
      </c>
      <c r="K557" s="633" t="s">
        <v>2480</v>
      </c>
      <c r="L557" s="635">
        <v>1013.0143585103723</v>
      </c>
      <c r="M557" s="635">
        <v>3</v>
      </c>
      <c r="N557" s="636">
        <v>3039.0430755311168</v>
      </c>
    </row>
    <row r="558" spans="1:14" ht="14.4" customHeight="1" x14ac:dyDescent="0.3">
      <c r="A558" s="631" t="s">
        <v>532</v>
      </c>
      <c r="B558" s="632" t="s">
        <v>533</v>
      </c>
      <c r="C558" s="633" t="s">
        <v>542</v>
      </c>
      <c r="D558" s="634" t="s">
        <v>2763</v>
      </c>
      <c r="E558" s="633" t="s">
        <v>548</v>
      </c>
      <c r="F558" s="634" t="s">
        <v>2765</v>
      </c>
      <c r="G558" s="633" t="s">
        <v>2102</v>
      </c>
      <c r="H558" s="633" t="s">
        <v>2137</v>
      </c>
      <c r="I558" s="633" t="s">
        <v>2137</v>
      </c>
      <c r="J558" s="633" t="s">
        <v>2481</v>
      </c>
      <c r="K558" s="633" t="s">
        <v>2482</v>
      </c>
      <c r="L558" s="635">
        <v>55.199999999999996</v>
      </c>
      <c r="M558" s="635">
        <v>4</v>
      </c>
      <c r="N558" s="636">
        <v>220.79999999999998</v>
      </c>
    </row>
    <row r="559" spans="1:14" ht="14.4" customHeight="1" x14ac:dyDescent="0.3">
      <c r="A559" s="631" t="s">
        <v>532</v>
      </c>
      <c r="B559" s="632" t="s">
        <v>533</v>
      </c>
      <c r="C559" s="633" t="s">
        <v>542</v>
      </c>
      <c r="D559" s="634" t="s">
        <v>2763</v>
      </c>
      <c r="E559" s="633" t="s">
        <v>548</v>
      </c>
      <c r="F559" s="634" t="s">
        <v>2765</v>
      </c>
      <c r="G559" s="633" t="s">
        <v>2102</v>
      </c>
      <c r="H559" s="633" t="s">
        <v>2483</v>
      </c>
      <c r="I559" s="633" t="s">
        <v>1619</v>
      </c>
      <c r="J559" s="633" t="s">
        <v>2484</v>
      </c>
      <c r="K559" s="633" t="s">
        <v>2485</v>
      </c>
      <c r="L559" s="635">
        <v>151.69000000000003</v>
      </c>
      <c r="M559" s="635">
        <v>1</v>
      </c>
      <c r="N559" s="636">
        <v>151.69000000000003</v>
      </c>
    </row>
    <row r="560" spans="1:14" ht="14.4" customHeight="1" x14ac:dyDescent="0.3">
      <c r="A560" s="631" t="s">
        <v>532</v>
      </c>
      <c r="B560" s="632" t="s">
        <v>533</v>
      </c>
      <c r="C560" s="633" t="s">
        <v>542</v>
      </c>
      <c r="D560" s="634" t="s">
        <v>2763</v>
      </c>
      <c r="E560" s="633" t="s">
        <v>548</v>
      </c>
      <c r="F560" s="634" t="s">
        <v>2765</v>
      </c>
      <c r="G560" s="633" t="s">
        <v>2102</v>
      </c>
      <c r="H560" s="633" t="s">
        <v>2486</v>
      </c>
      <c r="I560" s="633" t="s">
        <v>2487</v>
      </c>
      <c r="J560" s="633" t="s">
        <v>2488</v>
      </c>
      <c r="K560" s="633" t="s">
        <v>2489</v>
      </c>
      <c r="L560" s="635">
        <v>637.04</v>
      </c>
      <c r="M560" s="635">
        <v>2</v>
      </c>
      <c r="N560" s="636">
        <v>1274.08</v>
      </c>
    </row>
    <row r="561" spans="1:14" ht="14.4" customHeight="1" x14ac:dyDescent="0.3">
      <c r="A561" s="631" t="s">
        <v>532</v>
      </c>
      <c r="B561" s="632" t="s">
        <v>533</v>
      </c>
      <c r="C561" s="633" t="s">
        <v>542</v>
      </c>
      <c r="D561" s="634" t="s">
        <v>2763</v>
      </c>
      <c r="E561" s="633" t="s">
        <v>548</v>
      </c>
      <c r="F561" s="634" t="s">
        <v>2765</v>
      </c>
      <c r="G561" s="633" t="s">
        <v>2102</v>
      </c>
      <c r="H561" s="633" t="s">
        <v>2490</v>
      </c>
      <c r="I561" s="633" t="s">
        <v>2490</v>
      </c>
      <c r="J561" s="633" t="s">
        <v>2258</v>
      </c>
      <c r="K561" s="633" t="s">
        <v>2491</v>
      </c>
      <c r="L561" s="635">
        <v>252.41</v>
      </c>
      <c r="M561" s="635">
        <v>1</v>
      </c>
      <c r="N561" s="636">
        <v>252.41</v>
      </c>
    </row>
    <row r="562" spans="1:14" ht="14.4" customHeight="1" x14ac:dyDescent="0.3">
      <c r="A562" s="631" t="s">
        <v>532</v>
      </c>
      <c r="B562" s="632" t="s">
        <v>533</v>
      </c>
      <c r="C562" s="633" t="s">
        <v>542</v>
      </c>
      <c r="D562" s="634" t="s">
        <v>2763</v>
      </c>
      <c r="E562" s="633" t="s">
        <v>548</v>
      </c>
      <c r="F562" s="634" t="s">
        <v>2765</v>
      </c>
      <c r="G562" s="633" t="s">
        <v>2102</v>
      </c>
      <c r="H562" s="633" t="s">
        <v>2492</v>
      </c>
      <c r="I562" s="633" t="s">
        <v>2492</v>
      </c>
      <c r="J562" s="633" t="s">
        <v>2150</v>
      </c>
      <c r="K562" s="633" t="s">
        <v>2493</v>
      </c>
      <c r="L562" s="635">
        <v>100.73499999999997</v>
      </c>
      <c r="M562" s="635">
        <v>2</v>
      </c>
      <c r="N562" s="636">
        <v>201.46999999999994</v>
      </c>
    </row>
    <row r="563" spans="1:14" ht="14.4" customHeight="1" x14ac:dyDescent="0.3">
      <c r="A563" s="631" t="s">
        <v>532</v>
      </c>
      <c r="B563" s="632" t="s">
        <v>533</v>
      </c>
      <c r="C563" s="633" t="s">
        <v>542</v>
      </c>
      <c r="D563" s="634" t="s">
        <v>2763</v>
      </c>
      <c r="E563" s="633" t="s">
        <v>548</v>
      </c>
      <c r="F563" s="634" t="s">
        <v>2765</v>
      </c>
      <c r="G563" s="633" t="s">
        <v>2102</v>
      </c>
      <c r="H563" s="633" t="s">
        <v>2494</v>
      </c>
      <c r="I563" s="633" t="s">
        <v>2494</v>
      </c>
      <c r="J563" s="633" t="s">
        <v>2495</v>
      </c>
      <c r="K563" s="633" t="s">
        <v>2496</v>
      </c>
      <c r="L563" s="635">
        <v>2069.3000000000002</v>
      </c>
      <c r="M563" s="635">
        <v>1</v>
      </c>
      <c r="N563" s="636">
        <v>2069.3000000000002</v>
      </c>
    </row>
    <row r="564" spans="1:14" ht="14.4" customHeight="1" x14ac:dyDescent="0.3">
      <c r="A564" s="631" t="s">
        <v>532</v>
      </c>
      <c r="B564" s="632" t="s">
        <v>533</v>
      </c>
      <c r="C564" s="633" t="s">
        <v>542</v>
      </c>
      <c r="D564" s="634" t="s">
        <v>2763</v>
      </c>
      <c r="E564" s="633" t="s">
        <v>2497</v>
      </c>
      <c r="F564" s="634" t="s">
        <v>2766</v>
      </c>
      <c r="G564" s="633" t="s">
        <v>598</v>
      </c>
      <c r="H564" s="633" t="s">
        <v>2498</v>
      </c>
      <c r="I564" s="633" t="s">
        <v>2499</v>
      </c>
      <c r="J564" s="633" t="s">
        <v>2500</v>
      </c>
      <c r="K564" s="633" t="s">
        <v>2501</v>
      </c>
      <c r="L564" s="635">
        <v>323.98</v>
      </c>
      <c r="M564" s="635">
        <v>3</v>
      </c>
      <c r="N564" s="636">
        <v>971.94</v>
      </c>
    </row>
    <row r="565" spans="1:14" ht="14.4" customHeight="1" x14ac:dyDescent="0.3">
      <c r="A565" s="631" t="s">
        <v>532</v>
      </c>
      <c r="B565" s="632" t="s">
        <v>533</v>
      </c>
      <c r="C565" s="633" t="s">
        <v>542</v>
      </c>
      <c r="D565" s="634" t="s">
        <v>2763</v>
      </c>
      <c r="E565" s="633" t="s">
        <v>2497</v>
      </c>
      <c r="F565" s="634" t="s">
        <v>2766</v>
      </c>
      <c r="G565" s="633" t="s">
        <v>598</v>
      </c>
      <c r="H565" s="633" t="s">
        <v>2502</v>
      </c>
      <c r="I565" s="633" t="s">
        <v>2503</v>
      </c>
      <c r="J565" s="633" t="s">
        <v>2504</v>
      </c>
      <c r="K565" s="633" t="s">
        <v>2505</v>
      </c>
      <c r="L565" s="635">
        <v>2219.3739999999998</v>
      </c>
      <c r="M565" s="635">
        <v>5</v>
      </c>
      <c r="N565" s="636">
        <v>11096.869999999999</v>
      </c>
    </row>
    <row r="566" spans="1:14" ht="14.4" customHeight="1" x14ac:dyDescent="0.3">
      <c r="A566" s="631" t="s">
        <v>532</v>
      </c>
      <c r="B566" s="632" t="s">
        <v>533</v>
      </c>
      <c r="C566" s="633" t="s">
        <v>542</v>
      </c>
      <c r="D566" s="634" t="s">
        <v>2763</v>
      </c>
      <c r="E566" s="633" t="s">
        <v>2497</v>
      </c>
      <c r="F566" s="634" t="s">
        <v>2766</v>
      </c>
      <c r="G566" s="633" t="s">
        <v>598</v>
      </c>
      <c r="H566" s="633" t="s">
        <v>2506</v>
      </c>
      <c r="I566" s="633" t="s">
        <v>2506</v>
      </c>
      <c r="J566" s="633" t="s">
        <v>2507</v>
      </c>
      <c r="K566" s="633" t="s">
        <v>2508</v>
      </c>
      <c r="L566" s="635">
        <v>3681.0099999999998</v>
      </c>
      <c r="M566" s="635">
        <v>1</v>
      </c>
      <c r="N566" s="636">
        <v>3681.0099999999998</v>
      </c>
    </row>
    <row r="567" spans="1:14" ht="14.4" customHeight="1" x14ac:dyDescent="0.3">
      <c r="A567" s="631" t="s">
        <v>532</v>
      </c>
      <c r="B567" s="632" t="s">
        <v>533</v>
      </c>
      <c r="C567" s="633" t="s">
        <v>542</v>
      </c>
      <c r="D567" s="634" t="s">
        <v>2763</v>
      </c>
      <c r="E567" s="633" t="s">
        <v>2497</v>
      </c>
      <c r="F567" s="634" t="s">
        <v>2766</v>
      </c>
      <c r="G567" s="633" t="s">
        <v>598</v>
      </c>
      <c r="H567" s="633" t="s">
        <v>2509</v>
      </c>
      <c r="I567" s="633" t="s">
        <v>2510</v>
      </c>
      <c r="J567" s="633" t="s">
        <v>2511</v>
      </c>
      <c r="K567" s="633" t="s">
        <v>2508</v>
      </c>
      <c r="L567" s="635">
        <v>1735.6482703270419</v>
      </c>
      <c r="M567" s="635">
        <v>1</v>
      </c>
      <c r="N567" s="636">
        <v>1735.6482703270419</v>
      </c>
    </row>
    <row r="568" spans="1:14" ht="14.4" customHeight="1" x14ac:dyDescent="0.3">
      <c r="A568" s="631" t="s">
        <v>532</v>
      </c>
      <c r="B568" s="632" t="s">
        <v>533</v>
      </c>
      <c r="C568" s="633" t="s">
        <v>542</v>
      </c>
      <c r="D568" s="634" t="s">
        <v>2763</v>
      </c>
      <c r="E568" s="633" t="s">
        <v>2497</v>
      </c>
      <c r="F568" s="634" t="s">
        <v>2766</v>
      </c>
      <c r="G568" s="633" t="s">
        <v>598</v>
      </c>
      <c r="H568" s="633" t="s">
        <v>2512</v>
      </c>
      <c r="I568" s="633" t="s">
        <v>238</v>
      </c>
      <c r="J568" s="633" t="s">
        <v>2513</v>
      </c>
      <c r="K568" s="633"/>
      <c r="L568" s="635">
        <v>252.9700252125742</v>
      </c>
      <c r="M568" s="635">
        <v>18</v>
      </c>
      <c r="N568" s="636">
        <v>4553.4604538263357</v>
      </c>
    </row>
    <row r="569" spans="1:14" ht="14.4" customHeight="1" x14ac:dyDescent="0.3">
      <c r="A569" s="631" t="s">
        <v>532</v>
      </c>
      <c r="B569" s="632" t="s">
        <v>533</v>
      </c>
      <c r="C569" s="633" t="s">
        <v>542</v>
      </c>
      <c r="D569" s="634" t="s">
        <v>2763</v>
      </c>
      <c r="E569" s="633" t="s">
        <v>2497</v>
      </c>
      <c r="F569" s="634" t="s">
        <v>2766</v>
      </c>
      <c r="G569" s="633" t="s">
        <v>2102</v>
      </c>
      <c r="H569" s="633" t="s">
        <v>2514</v>
      </c>
      <c r="I569" s="633" t="s">
        <v>2515</v>
      </c>
      <c r="J569" s="633" t="s">
        <v>2516</v>
      </c>
      <c r="K569" s="633" t="s">
        <v>2517</v>
      </c>
      <c r="L569" s="635">
        <v>206.99998252324463</v>
      </c>
      <c r="M569" s="635">
        <v>121</v>
      </c>
      <c r="N569" s="636">
        <v>25046.997885312601</v>
      </c>
    </row>
    <row r="570" spans="1:14" ht="14.4" customHeight="1" x14ac:dyDescent="0.3">
      <c r="A570" s="631" t="s">
        <v>532</v>
      </c>
      <c r="B570" s="632" t="s">
        <v>533</v>
      </c>
      <c r="C570" s="633" t="s">
        <v>542</v>
      </c>
      <c r="D570" s="634" t="s">
        <v>2763</v>
      </c>
      <c r="E570" s="633" t="s">
        <v>2497</v>
      </c>
      <c r="F570" s="634" t="s">
        <v>2766</v>
      </c>
      <c r="G570" s="633" t="s">
        <v>2102</v>
      </c>
      <c r="H570" s="633" t="s">
        <v>2518</v>
      </c>
      <c r="I570" s="633" t="s">
        <v>2519</v>
      </c>
      <c r="J570" s="633" t="s">
        <v>2520</v>
      </c>
      <c r="K570" s="633" t="s">
        <v>2521</v>
      </c>
      <c r="L570" s="635">
        <v>216.21930501892399</v>
      </c>
      <c r="M570" s="635">
        <v>1</v>
      </c>
      <c r="N570" s="636">
        <v>216.21930501892399</v>
      </c>
    </row>
    <row r="571" spans="1:14" ht="14.4" customHeight="1" x14ac:dyDescent="0.3">
      <c r="A571" s="631" t="s">
        <v>532</v>
      </c>
      <c r="B571" s="632" t="s">
        <v>533</v>
      </c>
      <c r="C571" s="633" t="s">
        <v>542</v>
      </c>
      <c r="D571" s="634" t="s">
        <v>2763</v>
      </c>
      <c r="E571" s="633" t="s">
        <v>2497</v>
      </c>
      <c r="F571" s="634" t="s">
        <v>2766</v>
      </c>
      <c r="G571" s="633" t="s">
        <v>2102</v>
      </c>
      <c r="H571" s="633" t="s">
        <v>2522</v>
      </c>
      <c r="I571" s="633" t="s">
        <v>2523</v>
      </c>
      <c r="J571" s="633" t="s">
        <v>2524</v>
      </c>
      <c r="K571" s="633" t="s">
        <v>2525</v>
      </c>
      <c r="L571" s="635">
        <v>198.26</v>
      </c>
      <c r="M571" s="635">
        <v>1</v>
      </c>
      <c r="N571" s="636">
        <v>198.26</v>
      </c>
    </row>
    <row r="572" spans="1:14" ht="14.4" customHeight="1" x14ac:dyDescent="0.3">
      <c r="A572" s="631" t="s">
        <v>532</v>
      </c>
      <c r="B572" s="632" t="s">
        <v>533</v>
      </c>
      <c r="C572" s="633" t="s">
        <v>542</v>
      </c>
      <c r="D572" s="634" t="s">
        <v>2763</v>
      </c>
      <c r="E572" s="633" t="s">
        <v>2497</v>
      </c>
      <c r="F572" s="634" t="s">
        <v>2766</v>
      </c>
      <c r="G572" s="633" t="s">
        <v>2102</v>
      </c>
      <c r="H572" s="633" t="s">
        <v>2526</v>
      </c>
      <c r="I572" s="633" t="s">
        <v>2526</v>
      </c>
      <c r="J572" s="633" t="s">
        <v>2527</v>
      </c>
      <c r="K572" s="633" t="s">
        <v>2528</v>
      </c>
      <c r="L572" s="635">
        <v>183.3699624636923</v>
      </c>
      <c r="M572" s="635">
        <v>109</v>
      </c>
      <c r="N572" s="636">
        <v>19987.325908542462</v>
      </c>
    </row>
    <row r="573" spans="1:14" ht="14.4" customHeight="1" x14ac:dyDescent="0.3">
      <c r="A573" s="631" t="s">
        <v>532</v>
      </c>
      <c r="B573" s="632" t="s">
        <v>533</v>
      </c>
      <c r="C573" s="633" t="s">
        <v>542</v>
      </c>
      <c r="D573" s="634" t="s">
        <v>2763</v>
      </c>
      <c r="E573" s="633" t="s">
        <v>2529</v>
      </c>
      <c r="F573" s="634" t="s">
        <v>2767</v>
      </c>
      <c r="G573" s="633"/>
      <c r="H573" s="633" t="s">
        <v>2530</v>
      </c>
      <c r="I573" s="633" t="s">
        <v>2531</v>
      </c>
      <c r="J573" s="633" t="s">
        <v>2532</v>
      </c>
      <c r="K573" s="633" t="s">
        <v>2533</v>
      </c>
      <c r="L573" s="635">
        <v>64.15000000000002</v>
      </c>
      <c r="M573" s="635">
        <v>1</v>
      </c>
      <c r="N573" s="636">
        <v>64.15000000000002</v>
      </c>
    </row>
    <row r="574" spans="1:14" ht="14.4" customHeight="1" x14ac:dyDescent="0.3">
      <c r="A574" s="631" t="s">
        <v>532</v>
      </c>
      <c r="B574" s="632" t="s">
        <v>533</v>
      </c>
      <c r="C574" s="633" t="s">
        <v>542</v>
      </c>
      <c r="D574" s="634" t="s">
        <v>2763</v>
      </c>
      <c r="E574" s="633" t="s">
        <v>2529</v>
      </c>
      <c r="F574" s="634" t="s">
        <v>2767</v>
      </c>
      <c r="G574" s="633" t="s">
        <v>598</v>
      </c>
      <c r="H574" s="633" t="s">
        <v>2534</v>
      </c>
      <c r="I574" s="633" t="s">
        <v>2534</v>
      </c>
      <c r="J574" s="633" t="s">
        <v>2535</v>
      </c>
      <c r="K574" s="633" t="s">
        <v>2536</v>
      </c>
      <c r="L574" s="635">
        <v>72.840043455020123</v>
      </c>
      <c r="M574" s="635">
        <v>2</v>
      </c>
      <c r="N574" s="636">
        <v>145.68008691004025</v>
      </c>
    </row>
    <row r="575" spans="1:14" ht="14.4" customHeight="1" x14ac:dyDescent="0.3">
      <c r="A575" s="631" t="s">
        <v>532</v>
      </c>
      <c r="B575" s="632" t="s">
        <v>533</v>
      </c>
      <c r="C575" s="633" t="s">
        <v>542</v>
      </c>
      <c r="D575" s="634" t="s">
        <v>2763</v>
      </c>
      <c r="E575" s="633" t="s">
        <v>2529</v>
      </c>
      <c r="F575" s="634" t="s">
        <v>2767</v>
      </c>
      <c r="G575" s="633" t="s">
        <v>598</v>
      </c>
      <c r="H575" s="633" t="s">
        <v>2537</v>
      </c>
      <c r="I575" s="633" t="s">
        <v>2538</v>
      </c>
      <c r="J575" s="633" t="s">
        <v>2539</v>
      </c>
      <c r="K575" s="633" t="s">
        <v>2540</v>
      </c>
      <c r="L575" s="635">
        <v>39.376666666666665</v>
      </c>
      <c r="M575" s="635">
        <v>12</v>
      </c>
      <c r="N575" s="636">
        <v>472.52</v>
      </c>
    </row>
    <row r="576" spans="1:14" ht="14.4" customHeight="1" x14ac:dyDescent="0.3">
      <c r="A576" s="631" t="s">
        <v>532</v>
      </c>
      <c r="B576" s="632" t="s">
        <v>533</v>
      </c>
      <c r="C576" s="633" t="s">
        <v>542</v>
      </c>
      <c r="D576" s="634" t="s">
        <v>2763</v>
      </c>
      <c r="E576" s="633" t="s">
        <v>2529</v>
      </c>
      <c r="F576" s="634" t="s">
        <v>2767</v>
      </c>
      <c r="G576" s="633" t="s">
        <v>598</v>
      </c>
      <c r="H576" s="633" t="s">
        <v>2541</v>
      </c>
      <c r="I576" s="633" t="s">
        <v>2542</v>
      </c>
      <c r="J576" s="633" t="s">
        <v>2543</v>
      </c>
      <c r="K576" s="633" t="s">
        <v>658</v>
      </c>
      <c r="L576" s="635">
        <v>66.129735669577798</v>
      </c>
      <c r="M576" s="635">
        <v>1</v>
      </c>
      <c r="N576" s="636">
        <v>66.129735669577798</v>
      </c>
    </row>
    <row r="577" spans="1:14" ht="14.4" customHeight="1" x14ac:dyDescent="0.3">
      <c r="A577" s="631" t="s">
        <v>532</v>
      </c>
      <c r="B577" s="632" t="s">
        <v>533</v>
      </c>
      <c r="C577" s="633" t="s">
        <v>542</v>
      </c>
      <c r="D577" s="634" t="s">
        <v>2763</v>
      </c>
      <c r="E577" s="633" t="s">
        <v>2529</v>
      </c>
      <c r="F577" s="634" t="s">
        <v>2767</v>
      </c>
      <c r="G577" s="633" t="s">
        <v>598</v>
      </c>
      <c r="H577" s="633" t="s">
        <v>2544</v>
      </c>
      <c r="I577" s="633" t="s">
        <v>2545</v>
      </c>
      <c r="J577" s="633" t="s">
        <v>2546</v>
      </c>
      <c r="K577" s="633" t="s">
        <v>961</v>
      </c>
      <c r="L577" s="635">
        <v>26.816660329596278</v>
      </c>
      <c r="M577" s="635">
        <v>39</v>
      </c>
      <c r="N577" s="636">
        <v>1045.8497528542548</v>
      </c>
    </row>
    <row r="578" spans="1:14" ht="14.4" customHeight="1" x14ac:dyDescent="0.3">
      <c r="A578" s="631" t="s">
        <v>532</v>
      </c>
      <c r="B578" s="632" t="s">
        <v>533</v>
      </c>
      <c r="C578" s="633" t="s">
        <v>542</v>
      </c>
      <c r="D578" s="634" t="s">
        <v>2763</v>
      </c>
      <c r="E578" s="633" t="s">
        <v>2529</v>
      </c>
      <c r="F578" s="634" t="s">
        <v>2767</v>
      </c>
      <c r="G578" s="633" t="s">
        <v>598</v>
      </c>
      <c r="H578" s="633" t="s">
        <v>2547</v>
      </c>
      <c r="I578" s="633" t="s">
        <v>2548</v>
      </c>
      <c r="J578" s="633" t="s">
        <v>2549</v>
      </c>
      <c r="K578" s="633" t="s">
        <v>2550</v>
      </c>
      <c r="L578" s="635">
        <v>33.308015204295913</v>
      </c>
      <c r="M578" s="635">
        <v>46</v>
      </c>
      <c r="N578" s="636">
        <v>1532.168699397612</v>
      </c>
    </row>
    <row r="579" spans="1:14" ht="14.4" customHeight="1" x14ac:dyDescent="0.3">
      <c r="A579" s="631" t="s">
        <v>532</v>
      </c>
      <c r="B579" s="632" t="s">
        <v>533</v>
      </c>
      <c r="C579" s="633" t="s">
        <v>542</v>
      </c>
      <c r="D579" s="634" t="s">
        <v>2763</v>
      </c>
      <c r="E579" s="633" t="s">
        <v>2529</v>
      </c>
      <c r="F579" s="634" t="s">
        <v>2767</v>
      </c>
      <c r="G579" s="633" t="s">
        <v>598</v>
      </c>
      <c r="H579" s="633" t="s">
        <v>2551</v>
      </c>
      <c r="I579" s="633" t="s">
        <v>2552</v>
      </c>
      <c r="J579" s="633" t="s">
        <v>2553</v>
      </c>
      <c r="K579" s="633" t="s">
        <v>2554</v>
      </c>
      <c r="L579" s="635">
        <v>428.73149999999998</v>
      </c>
      <c r="M579" s="635">
        <v>2</v>
      </c>
      <c r="N579" s="636">
        <v>857.46299999999997</v>
      </c>
    </row>
    <row r="580" spans="1:14" ht="14.4" customHeight="1" x14ac:dyDescent="0.3">
      <c r="A580" s="631" t="s">
        <v>532</v>
      </c>
      <c r="B580" s="632" t="s">
        <v>533</v>
      </c>
      <c r="C580" s="633" t="s">
        <v>542</v>
      </c>
      <c r="D580" s="634" t="s">
        <v>2763</v>
      </c>
      <c r="E580" s="633" t="s">
        <v>2529</v>
      </c>
      <c r="F580" s="634" t="s">
        <v>2767</v>
      </c>
      <c r="G580" s="633" t="s">
        <v>598</v>
      </c>
      <c r="H580" s="633" t="s">
        <v>2555</v>
      </c>
      <c r="I580" s="633" t="s">
        <v>2556</v>
      </c>
      <c r="J580" s="633" t="s">
        <v>2557</v>
      </c>
      <c r="K580" s="633" t="s">
        <v>2558</v>
      </c>
      <c r="L580" s="635">
        <v>181.7996671859066</v>
      </c>
      <c r="M580" s="635">
        <v>7</v>
      </c>
      <c r="N580" s="636">
        <v>1272.5976703013462</v>
      </c>
    </row>
    <row r="581" spans="1:14" ht="14.4" customHeight="1" x14ac:dyDescent="0.3">
      <c r="A581" s="631" t="s">
        <v>532</v>
      </c>
      <c r="B581" s="632" t="s">
        <v>533</v>
      </c>
      <c r="C581" s="633" t="s">
        <v>542</v>
      </c>
      <c r="D581" s="634" t="s">
        <v>2763</v>
      </c>
      <c r="E581" s="633" t="s">
        <v>2529</v>
      </c>
      <c r="F581" s="634" t="s">
        <v>2767</v>
      </c>
      <c r="G581" s="633" t="s">
        <v>598</v>
      </c>
      <c r="H581" s="633" t="s">
        <v>2559</v>
      </c>
      <c r="I581" s="633" t="s">
        <v>2560</v>
      </c>
      <c r="J581" s="633" t="s">
        <v>2561</v>
      </c>
      <c r="K581" s="633" t="s">
        <v>2562</v>
      </c>
      <c r="L581" s="635">
        <v>1555.0402876250789</v>
      </c>
      <c r="M581" s="635">
        <v>9.9200000000000053</v>
      </c>
      <c r="N581" s="636">
        <v>15425.999653240791</v>
      </c>
    </row>
    <row r="582" spans="1:14" ht="14.4" customHeight="1" x14ac:dyDescent="0.3">
      <c r="A582" s="631" t="s">
        <v>532</v>
      </c>
      <c r="B582" s="632" t="s">
        <v>533</v>
      </c>
      <c r="C582" s="633" t="s">
        <v>542</v>
      </c>
      <c r="D582" s="634" t="s">
        <v>2763</v>
      </c>
      <c r="E582" s="633" t="s">
        <v>2529</v>
      </c>
      <c r="F582" s="634" t="s">
        <v>2767</v>
      </c>
      <c r="G582" s="633" t="s">
        <v>598</v>
      </c>
      <c r="H582" s="633" t="s">
        <v>2563</v>
      </c>
      <c r="I582" s="633" t="s">
        <v>2564</v>
      </c>
      <c r="J582" s="633" t="s">
        <v>2565</v>
      </c>
      <c r="K582" s="633" t="s">
        <v>2566</v>
      </c>
      <c r="L582" s="635">
        <v>641.99137605143324</v>
      </c>
      <c r="M582" s="635">
        <v>2</v>
      </c>
      <c r="N582" s="636">
        <v>1283.9827521028665</v>
      </c>
    </row>
    <row r="583" spans="1:14" ht="14.4" customHeight="1" x14ac:dyDescent="0.3">
      <c r="A583" s="631" t="s">
        <v>532</v>
      </c>
      <c r="B583" s="632" t="s">
        <v>533</v>
      </c>
      <c r="C583" s="633" t="s">
        <v>542</v>
      </c>
      <c r="D583" s="634" t="s">
        <v>2763</v>
      </c>
      <c r="E583" s="633" t="s">
        <v>2529</v>
      </c>
      <c r="F583" s="634" t="s">
        <v>2767</v>
      </c>
      <c r="G583" s="633" t="s">
        <v>598</v>
      </c>
      <c r="H583" s="633" t="s">
        <v>2567</v>
      </c>
      <c r="I583" s="633" t="s">
        <v>2567</v>
      </c>
      <c r="J583" s="633" t="s">
        <v>2568</v>
      </c>
      <c r="K583" s="633" t="s">
        <v>2569</v>
      </c>
      <c r="L583" s="635">
        <v>610.95000000000005</v>
      </c>
      <c r="M583" s="635">
        <v>4</v>
      </c>
      <c r="N583" s="636">
        <v>2443.8000000000002</v>
      </c>
    </row>
    <row r="584" spans="1:14" ht="14.4" customHeight="1" x14ac:dyDescent="0.3">
      <c r="A584" s="631" t="s">
        <v>532</v>
      </c>
      <c r="B584" s="632" t="s">
        <v>533</v>
      </c>
      <c r="C584" s="633" t="s">
        <v>542</v>
      </c>
      <c r="D584" s="634" t="s">
        <v>2763</v>
      </c>
      <c r="E584" s="633" t="s">
        <v>2529</v>
      </c>
      <c r="F584" s="634" t="s">
        <v>2767</v>
      </c>
      <c r="G584" s="633" t="s">
        <v>598</v>
      </c>
      <c r="H584" s="633" t="s">
        <v>2570</v>
      </c>
      <c r="I584" s="633" t="s">
        <v>2571</v>
      </c>
      <c r="J584" s="633" t="s">
        <v>2572</v>
      </c>
      <c r="K584" s="633" t="s">
        <v>2573</v>
      </c>
      <c r="L584" s="635">
        <v>57.54999999999999</v>
      </c>
      <c r="M584" s="635">
        <v>3</v>
      </c>
      <c r="N584" s="636">
        <v>172.64999999999998</v>
      </c>
    </row>
    <row r="585" spans="1:14" ht="14.4" customHeight="1" x14ac:dyDescent="0.3">
      <c r="A585" s="631" t="s">
        <v>532</v>
      </c>
      <c r="B585" s="632" t="s">
        <v>533</v>
      </c>
      <c r="C585" s="633" t="s">
        <v>542</v>
      </c>
      <c r="D585" s="634" t="s">
        <v>2763</v>
      </c>
      <c r="E585" s="633" t="s">
        <v>2529</v>
      </c>
      <c r="F585" s="634" t="s">
        <v>2767</v>
      </c>
      <c r="G585" s="633" t="s">
        <v>598</v>
      </c>
      <c r="H585" s="633" t="s">
        <v>2574</v>
      </c>
      <c r="I585" s="633" t="s">
        <v>2575</v>
      </c>
      <c r="J585" s="633" t="s">
        <v>2576</v>
      </c>
      <c r="K585" s="633" t="s">
        <v>2577</v>
      </c>
      <c r="L585" s="635">
        <v>2899.2107662688763</v>
      </c>
      <c r="M585" s="635">
        <v>3.0000000000000013</v>
      </c>
      <c r="N585" s="636">
        <v>8697.6322988066331</v>
      </c>
    </row>
    <row r="586" spans="1:14" ht="14.4" customHeight="1" x14ac:dyDescent="0.3">
      <c r="A586" s="631" t="s">
        <v>532</v>
      </c>
      <c r="B586" s="632" t="s">
        <v>533</v>
      </c>
      <c r="C586" s="633" t="s">
        <v>542</v>
      </c>
      <c r="D586" s="634" t="s">
        <v>2763</v>
      </c>
      <c r="E586" s="633" t="s">
        <v>2529</v>
      </c>
      <c r="F586" s="634" t="s">
        <v>2767</v>
      </c>
      <c r="G586" s="633" t="s">
        <v>598</v>
      </c>
      <c r="H586" s="633" t="s">
        <v>2578</v>
      </c>
      <c r="I586" s="633" t="s">
        <v>2579</v>
      </c>
      <c r="J586" s="633" t="s">
        <v>2580</v>
      </c>
      <c r="K586" s="633" t="s">
        <v>2581</v>
      </c>
      <c r="L586" s="635">
        <v>86.56994018783837</v>
      </c>
      <c r="M586" s="635">
        <v>3</v>
      </c>
      <c r="N586" s="636">
        <v>259.70982056351511</v>
      </c>
    </row>
    <row r="587" spans="1:14" ht="14.4" customHeight="1" x14ac:dyDescent="0.3">
      <c r="A587" s="631" t="s">
        <v>532</v>
      </c>
      <c r="B587" s="632" t="s">
        <v>533</v>
      </c>
      <c r="C587" s="633" t="s">
        <v>542</v>
      </c>
      <c r="D587" s="634" t="s">
        <v>2763</v>
      </c>
      <c r="E587" s="633" t="s">
        <v>2529</v>
      </c>
      <c r="F587" s="634" t="s">
        <v>2767</v>
      </c>
      <c r="G587" s="633" t="s">
        <v>598</v>
      </c>
      <c r="H587" s="633" t="s">
        <v>2582</v>
      </c>
      <c r="I587" s="633" t="s">
        <v>2583</v>
      </c>
      <c r="J587" s="633" t="s">
        <v>2584</v>
      </c>
      <c r="K587" s="633" t="s">
        <v>2585</v>
      </c>
      <c r="L587" s="635">
        <v>74.629831096529585</v>
      </c>
      <c r="M587" s="635">
        <v>67</v>
      </c>
      <c r="N587" s="636">
        <v>5000.1986834674826</v>
      </c>
    </row>
    <row r="588" spans="1:14" ht="14.4" customHeight="1" x14ac:dyDescent="0.3">
      <c r="A588" s="631" t="s">
        <v>532</v>
      </c>
      <c r="B588" s="632" t="s">
        <v>533</v>
      </c>
      <c r="C588" s="633" t="s">
        <v>542</v>
      </c>
      <c r="D588" s="634" t="s">
        <v>2763</v>
      </c>
      <c r="E588" s="633" t="s">
        <v>2529</v>
      </c>
      <c r="F588" s="634" t="s">
        <v>2767</v>
      </c>
      <c r="G588" s="633" t="s">
        <v>598</v>
      </c>
      <c r="H588" s="633" t="s">
        <v>2586</v>
      </c>
      <c r="I588" s="633" t="s">
        <v>2587</v>
      </c>
      <c r="J588" s="633" t="s">
        <v>2588</v>
      </c>
      <c r="K588" s="633" t="s">
        <v>2589</v>
      </c>
      <c r="L588" s="635">
        <v>81.099999999999994</v>
      </c>
      <c r="M588" s="635">
        <v>10</v>
      </c>
      <c r="N588" s="636">
        <v>811</v>
      </c>
    </row>
    <row r="589" spans="1:14" ht="14.4" customHeight="1" x14ac:dyDescent="0.3">
      <c r="A589" s="631" t="s">
        <v>532</v>
      </c>
      <c r="B589" s="632" t="s">
        <v>533</v>
      </c>
      <c r="C589" s="633" t="s">
        <v>542</v>
      </c>
      <c r="D589" s="634" t="s">
        <v>2763</v>
      </c>
      <c r="E589" s="633" t="s">
        <v>2529</v>
      </c>
      <c r="F589" s="634" t="s">
        <v>2767</v>
      </c>
      <c r="G589" s="633" t="s">
        <v>598</v>
      </c>
      <c r="H589" s="633" t="s">
        <v>2590</v>
      </c>
      <c r="I589" s="633" t="s">
        <v>2591</v>
      </c>
      <c r="J589" s="633" t="s">
        <v>2592</v>
      </c>
      <c r="K589" s="633" t="s">
        <v>2593</v>
      </c>
      <c r="L589" s="635">
        <v>605.26801485891258</v>
      </c>
      <c r="M589" s="635">
        <v>2.0499999999999998</v>
      </c>
      <c r="N589" s="636">
        <v>1240.7994304607707</v>
      </c>
    </row>
    <row r="590" spans="1:14" ht="14.4" customHeight="1" x14ac:dyDescent="0.3">
      <c r="A590" s="631" t="s">
        <v>532</v>
      </c>
      <c r="B590" s="632" t="s">
        <v>533</v>
      </c>
      <c r="C590" s="633" t="s">
        <v>542</v>
      </c>
      <c r="D590" s="634" t="s">
        <v>2763</v>
      </c>
      <c r="E590" s="633" t="s">
        <v>2529</v>
      </c>
      <c r="F590" s="634" t="s">
        <v>2767</v>
      </c>
      <c r="G590" s="633" t="s">
        <v>598</v>
      </c>
      <c r="H590" s="633" t="s">
        <v>2594</v>
      </c>
      <c r="I590" s="633" t="s">
        <v>2595</v>
      </c>
      <c r="J590" s="633" t="s">
        <v>2596</v>
      </c>
      <c r="K590" s="633" t="s">
        <v>2597</v>
      </c>
      <c r="L590" s="635">
        <v>517.50009727119073</v>
      </c>
      <c r="M590" s="635">
        <v>3.5999999999999996</v>
      </c>
      <c r="N590" s="636">
        <v>1863.0003501762862</v>
      </c>
    </row>
    <row r="591" spans="1:14" ht="14.4" customHeight="1" x14ac:dyDescent="0.3">
      <c r="A591" s="631" t="s">
        <v>532</v>
      </c>
      <c r="B591" s="632" t="s">
        <v>533</v>
      </c>
      <c r="C591" s="633" t="s">
        <v>542</v>
      </c>
      <c r="D591" s="634" t="s">
        <v>2763</v>
      </c>
      <c r="E591" s="633" t="s">
        <v>2529</v>
      </c>
      <c r="F591" s="634" t="s">
        <v>2767</v>
      </c>
      <c r="G591" s="633" t="s">
        <v>598</v>
      </c>
      <c r="H591" s="633" t="s">
        <v>2598</v>
      </c>
      <c r="I591" s="633" t="s">
        <v>2599</v>
      </c>
      <c r="J591" s="633" t="s">
        <v>2600</v>
      </c>
      <c r="K591" s="633" t="s">
        <v>2601</v>
      </c>
      <c r="L591" s="635">
        <v>114.62913636363633</v>
      </c>
      <c r="M591" s="635">
        <v>22</v>
      </c>
      <c r="N591" s="636">
        <v>2521.8409999999994</v>
      </c>
    </row>
    <row r="592" spans="1:14" ht="14.4" customHeight="1" x14ac:dyDescent="0.3">
      <c r="A592" s="631" t="s">
        <v>532</v>
      </c>
      <c r="B592" s="632" t="s">
        <v>533</v>
      </c>
      <c r="C592" s="633" t="s">
        <v>542</v>
      </c>
      <c r="D592" s="634" t="s">
        <v>2763</v>
      </c>
      <c r="E592" s="633" t="s">
        <v>2529</v>
      </c>
      <c r="F592" s="634" t="s">
        <v>2767</v>
      </c>
      <c r="G592" s="633" t="s">
        <v>598</v>
      </c>
      <c r="H592" s="633" t="s">
        <v>2602</v>
      </c>
      <c r="I592" s="633" t="s">
        <v>2603</v>
      </c>
      <c r="J592" s="633" t="s">
        <v>2604</v>
      </c>
      <c r="K592" s="633" t="s">
        <v>2605</v>
      </c>
      <c r="L592" s="635">
        <v>154.78684544189599</v>
      </c>
      <c r="M592" s="635">
        <v>16</v>
      </c>
      <c r="N592" s="636">
        <v>2476.5895270703359</v>
      </c>
    </row>
    <row r="593" spans="1:14" ht="14.4" customHeight="1" x14ac:dyDescent="0.3">
      <c r="A593" s="631" t="s">
        <v>532</v>
      </c>
      <c r="B593" s="632" t="s">
        <v>533</v>
      </c>
      <c r="C593" s="633" t="s">
        <v>542</v>
      </c>
      <c r="D593" s="634" t="s">
        <v>2763</v>
      </c>
      <c r="E593" s="633" t="s">
        <v>2529</v>
      </c>
      <c r="F593" s="634" t="s">
        <v>2767</v>
      </c>
      <c r="G593" s="633" t="s">
        <v>598</v>
      </c>
      <c r="H593" s="633" t="s">
        <v>2606</v>
      </c>
      <c r="I593" s="633" t="s">
        <v>2606</v>
      </c>
      <c r="J593" s="633" t="s">
        <v>2607</v>
      </c>
      <c r="K593" s="633" t="s">
        <v>2608</v>
      </c>
      <c r="L593" s="635">
        <v>814.63</v>
      </c>
      <c r="M593" s="635">
        <v>1.2</v>
      </c>
      <c r="N593" s="636">
        <v>977.55599999999993</v>
      </c>
    </row>
    <row r="594" spans="1:14" ht="14.4" customHeight="1" x14ac:dyDescent="0.3">
      <c r="A594" s="631" t="s">
        <v>532</v>
      </c>
      <c r="B594" s="632" t="s">
        <v>533</v>
      </c>
      <c r="C594" s="633" t="s">
        <v>542</v>
      </c>
      <c r="D594" s="634" t="s">
        <v>2763</v>
      </c>
      <c r="E594" s="633" t="s">
        <v>2529</v>
      </c>
      <c r="F594" s="634" t="s">
        <v>2767</v>
      </c>
      <c r="G594" s="633" t="s">
        <v>598</v>
      </c>
      <c r="H594" s="633" t="s">
        <v>2609</v>
      </c>
      <c r="I594" s="633" t="s">
        <v>238</v>
      </c>
      <c r="J594" s="633" t="s">
        <v>2610</v>
      </c>
      <c r="K594" s="633" t="s">
        <v>2611</v>
      </c>
      <c r="L594" s="635">
        <v>1440.9499064575848</v>
      </c>
      <c r="M594" s="635">
        <v>2</v>
      </c>
      <c r="N594" s="636">
        <v>2881.8998129151696</v>
      </c>
    </row>
    <row r="595" spans="1:14" ht="14.4" customHeight="1" x14ac:dyDescent="0.3">
      <c r="A595" s="631" t="s">
        <v>532</v>
      </c>
      <c r="B595" s="632" t="s">
        <v>533</v>
      </c>
      <c r="C595" s="633" t="s">
        <v>542</v>
      </c>
      <c r="D595" s="634" t="s">
        <v>2763</v>
      </c>
      <c r="E595" s="633" t="s">
        <v>2529</v>
      </c>
      <c r="F595" s="634" t="s">
        <v>2767</v>
      </c>
      <c r="G595" s="633" t="s">
        <v>598</v>
      </c>
      <c r="H595" s="633" t="s">
        <v>2612</v>
      </c>
      <c r="I595" s="633" t="s">
        <v>2612</v>
      </c>
      <c r="J595" s="633" t="s">
        <v>2613</v>
      </c>
      <c r="K595" s="633" t="s">
        <v>2614</v>
      </c>
      <c r="L595" s="635">
        <v>1079.1000000000001</v>
      </c>
      <c r="M595" s="635">
        <v>17</v>
      </c>
      <c r="N595" s="636">
        <v>18344.7</v>
      </c>
    </row>
    <row r="596" spans="1:14" ht="14.4" customHeight="1" x14ac:dyDescent="0.3">
      <c r="A596" s="631" t="s">
        <v>532</v>
      </c>
      <c r="B596" s="632" t="s">
        <v>533</v>
      </c>
      <c r="C596" s="633" t="s">
        <v>542</v>
      </c>
      <c r="D596" s="634" t="s">
        <v>2763</v>
      </c>
      <c r="E596" s="633" t="s">
        <v>2529</v>
      </c>
      <c r="F596" s="634" t="s">
        <v>2767</v>
      </c>
      <c r="G596" s="633" t="s">
        <v>598</v>
      </c>
      <c r="H596" s="633" t="s">
        <v>2615</v>
      </c>
      <c r="I596" s="633" t="s">
        <v>2616</v>
      </c>
      <c r="J596" s="633" t="s">
        <v>2617</v>
      </c>
      <c r="K596" s="633" t="s">
        <v>2618</v>
      </c>
      <c r="L596" s="635">
        <v>82.403333333333336</v>
      </c>
      <c r="M596" s="635">
        <v>15</v>
      </c>
      <c r="N596" s="636">
        <v>1236.05</v>
      </c>
    </row>
    <row r="597" spans="1:14" ht="14.4" customHeight="1" x14ac:dyDescent="0.3">
      <c r="A597" s="631" t="s">
        <v>532</v>
      </c>
      <c r="B597" s="632" t="s">
        <v>533</v>
      </c>
      <c r="C597" s="633" t="s">
        <v>542</v>
      </c>
      <c r="D597" s="634" t="s">
        <v>2763</v>
      </c>
      <c r="E597" s="633" t="s">
        <v>2529</v>
      </c>
      <c r="F597" s="634" t="s">
        <v>2767</v>
      </c>
      <c r="G597" s="633" t="s">
        <v>598</v>
      </c>
      <c r="H597" s="633" t="s">
        <v>2619</v>
      </c>
      <c r="I597" s="633" t="s">
        <v>2620</v>
      </c>
      <c r="J597" s="633" t="s">
        <v>2621</v>
      </c>
      <c r="K597" s="633" t="s">
        <v>2622</v>
      </c>
      <c r="L597" s="635">
        <v>246.0839872963507</v>
      </c>
      <c r="M597" s="635">
        <v>45</v>
      </c>
      <c r="N597" s="636">
        <v>11073.779428335782</v>
      </c>
    </row>
    <row r="598" spans="1:14" ht="14.4" customHeight="1" x14ac:dyDescent="0.3">
      <c r="A598" s="631" t="s">
        <v>532</v>
      </c>
      <c r="B598" s="632" t="s">
        <v>533</v>
      </c>
      <c r="C598" s="633" t="s">
        <v>542</v>
      </c>
      <c r="D598" s="634" t="s">
        <v>2763</v>
      </c>
      <c r="E598" s="633" t="s">
        <v>2529</v>
      </c>
      <c r="F598" s="634" t="s">
        <v>2767</v>
      </c>
      <c r="G598" s="633" t="s">
        <v>598</v>
      </c>
      <c r="H598" s="633" t="s">
        <v>2623</v>
      </c>
      <c r="I598" s="633" t="s">
        <v>2624</v>
      </c>
      <c r="J598" s="633" t="s">
        <v>2625</v>
      </c>
      <c r="K598" s="633" t="s">
        <v>2626</v>
      </c>
      <c r="L598" s="635">
        <v>57.300000000000004</v>
      </c>
      <c r="M598" s="635">
        <v>3</v>
      </c>
      <c r="N598" s="636">
        <v>171.9</v>
      </c>
    </row>
    <row r="599" spans="1:14" ht="14.4" customHeight="1" x14ac:dyDescent="0.3">
      <c r="A599" s="631" t="s">
        <v>532</v>
      </c>
      <c r="B599" s="632" t="s">
        <v>533</v>
      </c>
      <c r="C599" s="633" t="s">
        <v>542</v>
      </c>
      <c r="D599" s="634" t="s">
        <v>2763</v>
      </c>
      <c r="E599" s="633" t="s">
        <v>2529</v>
      </c>
      <c r="F599" s="634" t="s">
        <v>2767</v>
      </c>
      <c r="G599" s="633" t="s">
        <v>598</v>
      </c>
      <c r="H599" s="633" t="s">
        <v>2627</v>
      </c>
      <c r="I599" s="633" t="s">
        <v>2628</v>
      </c>
      <c r="J599" s="633" t="s">
        <v>2629</v>
      </c>
      <c r="K599" s="633"/>
      <c r="L599" s="635">
        <v>86.53</v>
      </c>
      <c r="M599" s="635">
        <v>1</v>
      </c>
      <c r="N599" s="636">
        <v>86.53</v>
      </c>
    </row>
    <row r="600" spans="1:14" ht="14.4" customHeight="1" x14ac:dyDescent="0.3">
      <c r="A600" s="631" t="s">
        <v>532</v>
      </c>
      <c r="B600" s="632" t="s">
        <v>533</v>
      </c>
      <c r="C600" s="633" t="s">
        <v>542</v>
      </c>
      <c r="D600" s="634" t="s">
        <v>2763</v>
      </c>
      <c r="E600" s="633" t="s">
        <v>2529</v>
      </c>
      <c r="F600" s="634" t="s">
        <v>2767</v>
      </c>
      <c r="G600" s="633" t="s">
        <v>598</v>
      </c>
      <c r="H600" s="633" t="s">
        <v>2630</v>
      </c>
      <c r="I600" s="633" t="s">
        <v>2631</v>
      </c>
      <c r="J600" s="633" t="s">
        <v>2539</v>
      </c>
      <c r="K600" s="633" t="s">
        <v>2632</v>
      </c>
      <c r="L600" s="635">
        <v>36.700000000000003</v>
      </c>
      <c r="M600" s="635">
        <v>1</v>
      </c>
      <c r="N600" s="636">
        <v>36.700000000000003</v>
      </c>
    </row>
    <row r="601" spans="1:14" ht="14.4" customHeight="1" x14ac:dyDescent="0.3">
      <c r="A601" s="631" t="s">
        <v>532</v>
      </c>
      <c r="B601" s="632" t="s">
        <v>533</v>
      </c>
      <c r="C601" s="633" t="s">
        <v>542</v>
      </c>
      <c r="D601" s="634" t="s">
        <v>2763</v>
      </c>
      <c r="E601" s="633" t="s">
        <v>2529</v>
      </c>
      <c r="F601" s="634" t="s">
        <v>2767</v>
      </c>
      <c r="G601" s="633" t="s">
        <v>598</v>
      </c>
      <c r="H601" s="633" t="s">
        <v>2633</v>
      </c>
      <c r="I601" s="633" t="s">
        <v>2634</v>
      </c>
      <c r="J601" s="633" t="s">
        <v>2635</v>
      </c>
      <c r="K601" s="633" t="s">
        <v>2636</v>
      </c>
      <c r="L601" s="635">
        <v>76.5</v>
      </c>
      <c r="M601" s="635">
        <v>1</v>
      </c>
      <c r="N601" s="636">
        <v>76.5</v>
      </c>
    </row>
    <row r="602" spans="1:14" ht="14.4" customHeight="1" x14ac:dyDescent="0.3">
      <c r="A602" s="631" t="s">
        <v>532</v>
      </c>
      <c r="B602" s="632" t="s">
        <v>533</v>
      </c>
      <c r="C602" s="633" t="s">
        <v>542</v>
      </c>
      <c r="D602" s="634" t="s">
        <v>2763</v>
      </c>
      <c r="E602" s="633" t="s">
        <v>2529</v>
      </c>
      <c r="F602" s="634" t="s">
        <v>2767</v>
      </c>
      <c r="G602" s="633" t="s">
        <v>598</v>
      </c>
      <c r="H602" s="633" t="s">
        <v>2637</v>
      </c>
      <c r="I602" s="633" t="s">
        <v>2638</v>
      </c>
      <c r="J602" s="633" t="s">
        <v>2639</v>
      </c>
      <c r="K602" s="633" t="s">
        <v>2640</v>
      </c>
      <c r="L602" s="635">
        <v>26.209959979869314</v>
      </c>
      <c r="M602" s="635">
        <v>3</v>
      </c>
      <c r="N602" s="636">
        <v>78.629879939607946</v>
      </c>
    </row>
    <row r="603" spans="1:14" ht="14.4" customHeight="1" x14ac:dyDescent="0.3">
      <c r="A603" s="631" t="s">
        <v>532</v>
      </c>
      <c r="B603" s="632" t="s">
        <v>533</v>
      </c>
      <c r="C603" s="633" t="s">
        <v>542</v>
      </c>
      <c r="D603" s="634" t="s">
        <v>2763</v>
      </c>
      <c r="E603" s="633" t="s">
        <v>2529</v>
      </c>
      <c r="F603" s="634" t="s">
        <v>2767</v>
      </c>
      <c r="G603" s="633" t="s">
        <v>598</v>
      </c>
      <c r="H603" s="633" t="s">
        <v>2641</v>
      </c>
      <c r="I603" s="633" t="s">
        <v>238</v>
      </c>
      <c r="J603" s="633" t="s">
        <v>2642</v>
      </c>
      <c r="K603" s="633" t="s">
        <v>2611</v>
      </c>
      <c r="L603" s="635">
        <v>870.73364697012335</v>
      </c>
      <c r="M603" s="635">
        <v>2.5</v>
      </c>
      <c r="N603" s="636">
        <v>2176.8341174253082</v>
      </c>
    </row>
    <row r="604" spans="1:14" ht="14.4" customHeight="1" x14ac:dyDescent="0.3">
      <c r="A604" s="631" t="s">
        <v>532</v>
      </c>
      <c r="B604" s="632" t="s">
        <v>533</v>
      </c>
      <c r="C604" s="633" t="s">
        <v>542</v>
      </c>
      <c r="D604" s="634" t="s">
        <v>2763</v>
      </c>
      <c r="E604" s="633" t="s">
        <v>2529</v>
      </c>
      <c r="F604" s="634" t="s">
        <v>2767</v>
      </c>
      <c r="G604" s="633" t="s">
        <v>598</v>
      </c>
      <c r="H604" s="633" t="s">
        <v>2643</v>
      </c>
      <c r="I604" s="633" t="s">
        <v>2643</v>
      </c>
      <c r="J604" s="633" t="s">
        <v>2644</v>
      </c>
      <c r="K604" s="633" t="s">
        <v>2645</v>
      </c>
      <c r="L604" s="635">
        <v>920</v>
      </c>
      <c r="M604" s="635">
        <v>1</v>
      </c>
      <c r="N604" s="636">
        <v>920</v>
      </c>
    </row>
    <row r="605" spans="1:14" ht="14.4" customHeight="1" x14ac:dyDescent="0.3">
      <c r="A605" s="631" t="s">
        <v>532</v>
      </c>
      <c r="B605" s="632" t="s">
        <v>533</v>
      </c>
      <c r="C605" s="633" t="s">
        <v>542</v>
      </c>
      <c r="D605" s="634" t="s">
        <v>2763</v>
      </c>
      <c r="E605" s="633" t="s">
        <v>2529</v>
      </c>
      <c r="F605" s="634" t="s">
        <v>2767</v>
      </c>
      <c r="G605" s="633" t="s">
        <v>598</v>
      </c>
      <c r="H605" s="633" t="s">
        <v>2646</v>
      </c>
      <c r="I605" s="633" t="s">
        <v>2646</v>
      </c>
      <c r="J605" s="633" t="s">
        <v>2647</v>
      </c>
      <c r="K605" s="633" t="s">
        <v>2648</v>
      </c>
      <c r="L605" s="635">
        <v>35.225853658536586</v>
      </c>
      <c r="M605" s="635">
        <v>41</v>
      </c>
      <c r="N605" s="636">
        <v>1444.26</v>
      </c>
    </row>
    <row r="606" spans="1:14" ht="14.4" customHeight="1" x14ac:dyDescent="0.3">
      <c r="A606" s="631" t="s">
        <v>532</v>
      </c>
      <c r="B606" s="632" t="s">
        <v>533</v>
      </c>
      <c r="C606" s="633" t="s">
        <v>542</v>
      </c>
      <c r="D606" s="634" t="s">
        <v>2763</v>
      </c>
      <c r="E606" s="633" t="s">
        <v>2529</v>
      </c>
      <c r="F606" s="634" t="s">
        <v>2767</v>
      </c>
      <c r="G606" s="633" t="s">
        <v>598</v>
      </c>
      <c r="H606" s="633" t="s">
        <v>2649</v>
      </c>
      <c r="I606" s="633" t="s">
        <v>2650</v>
      </c>
      <c r="J606" s="633" t="s">
        <v>2651</v>
      </c>
      <c r="K606" s="633" t="s">
        <v>2652</v>
      </c>
      <c r="L606" s="635">
        <v>100.80966666666667</v>
      </c>
      <c r="M606" s="635">
        <v>15</v>
      </c>
      <c r="N606" s="636">
        <v>1512.145</v>
      </c>
    </row>
    <row r="607" spans="1:14" ht="14.4" customHeight="1" x14ac:dyDescent="0.3">
      <c r="A607" s="631" t="s">
        <v>532</v>
      </c>
      <c r="B607" s="632" t="s">
        <v>533</v>
      </c>
      <c r="C607" s="633" t="s">
        <v>542</v>
      </c>
      <c r="D607" s="634" t="s">
        <v>2763</v>
      </c>
      <c r="E607" s="633" t="s">
        <v>2529</v>
      </c>
      <c r="F607" s="634" t="s">
        <v>2767</v>
      </c>
      <c r="G607" s="633" t="s">
        <v>2102</v>
      </c>
      <c r="H607" s="633" t="s">
        <v>2653</v>
      </c>
      <c r="I607" s="633" t="s">
        <v>2654</v>
      </c>
      <c r="J607" s="633" t="s">
        <v>2655</v>
      </c>
      <c r="K607" s="633" t="s">
        <v>2656</v>
      </c>
      <c r="L607" s="635">
        <v>147.80300411097386</v>
      </c>
      <c r="M607" s="635">
        <v>57</v>
      </c>
      <c r="N607" s="636">
        <v>8424.7712343255098</v>
      </c>
    </row>
    <row r="608" spans="1:14" ht="14.4" customHeight="1" x14ac:dyDescent="0.3">
      <c r="A608" s="631" t="s">
        <v>532</v>
      </c>
      <c r="B608" s="632" t="s">
        <v>533</v>
      </c>
      <c r="C608" s="633" t="s">
        <v>542</v>
      </c>
      <c r="D608" s="634" t="s">
        <v>2763</v>
      </c>
      <c r="E608" s="633" t="s">
        <v>2529</v>
      </c>
      <c r="F608" s="634" t="s">
        <v>2767</v>
      </c>
      <c r="G608" s="633" t="s">
        <v>2102</v>
      </c>
      <c r="H608" s="633" t="s">
        <v>2657</v>
      </c>
      <c r="I608" s="633" t="s">
        <v>2658</v>
      </c>
      <c r="J608" s="633" t="s">
        <v>2659</v>
      </c>
      <c r="K608" s="633" t="s">
        <v>2660</v>
      </c>
      <c r="L608" s="635">
        <v>88.59999999999998</v>
      </c>
      <c r="M608" s="635">
        <v>32</v>
      </c>
      <c r="N608" s="636">
        <v>2835.1999999999994</v>
      </c>
    </row>
    <row r="609" spans="1:14" ht="14.4" customHeight="1" x14ac:dyDescent="0.3">
      <c r="A609" s="631" t="s">
        <v>532</v>
      </c>
      <c r="B609" s="632" t="s">
        <v>533</v>
      </c>
      <c r="C609" s="633" t="s">
        <v>542</v>
      </c>
      <c r="D609" s="634" t="s">
        <v>2763</v>
      </c>
      <c r="E609" s="633" t="s">
        <v>2529</v>
      </c>
      <c r="F609" s="634" t="s">
        <v>2767</v>
      </c>
      <c r="G609" s="633" t="s">
        <v>2102</v>
      </c>
      <c r="H609" s="633" t="s">
        <v>2661</v>
      </c>
      <c r="I609" s="633" t="s">
        <v>2662</v>
      </c>
      <c r="J609" s="633" t="s">
        <v>2557</v>
      </c>
      <c r="K609" s="633" t="s">
        <v>2663</v>
      </c>
      <c r="L609" s="635">
        <v>45.85</v>
      </c>
      <c r="M609" s="635">
        <v>-15</v>
      </c>
      <c r="N609" s="636">
        <v>-687.75</v>
      </c>
    </row>
    <row r="610" spans="1:14" ht="14.4" customHeight="1" x14ac:dyDescent="0.3">
      <c r="A610" s="631" t="s">
        <v>532</v>
      </c>
      <c r="B610" s="632" t="s">
        <v>533</v>
      </c>
      <c r="C610" s="633" t="s">
        <v>542</v>
      </c>
      <c r="D610" s="634" t="s">
        <v>2763</v>
      </c>
      <c r="E610" s="633" t="s">
        <v>2529</v>
      </c>
      <c r="F610" s="634" t="s">
        <v>2767</v>
      </c>
      <c r="G610" s="633" t="s">
        <v>2102</v>
      </c>
      <c r="H610" s="633" t="s">
        <v>2664</v>
      </c>
      <c r="I610" s="633" t="s">
        <v>2665</v>
      </c>
      <c r="J610" s="633" t="s">
        <v>2666</v>
      </c>
      <c r="K610" s="633" t="s">
        <v>2667</v>
      </c>
      <c r="L610" s="635">
        <v>138.16901858321859</v>
      </c>
      <c r="M610" s="635">
        <v>41</v>
      </c>
      <c r="N610" s="636">
        <v>5664.9297619119625</v>
      </c>
    </row>
    <row r="611" spans="1:14" ht="14.4" customHeight="1" x14ac:dyDescent="0.3">
      <c r="A611" s="631" t="s">
        <v>532</v>
      </c>
      <c r="B611" s="632" t="s">
        <v>533</v>
      </c>
      <c r="C611" s="633" t="s">
        <v>542</v>
      </c>
      <c r="D611" s="634" t="s">
        <v>2763</v>
      </c>
      <c r="E611" s="633" t="s">
        <v>2529</v>
      </c>
      <c r="F611" s="634" t="s">
        <v>2767</v>
      </c>
      <c r="G611" s="633" t="s">
        <v>2102</v>
      </c>
      <c r="H611" s="633" t="s">
        <v>2668</v>
      </c>
      <c r="I611" s="633" t="s">
        <v>2669</v>
      </c>
      <c r="J611" s="633" t="s">
        <v>2670</v>
      </c>
      <c r="K611" s="633" t="s">
        <v>2667</v>
      </c>
      <c r="L611" s="635">
        <v>57.369978287125733</v>
      </c>
      <c r="M611" s="635">
        <v>21</v>
      </c>
      <c r="N611" s="636">
        <v>1204.7695440296404</v>
      </c>
    </row>
    <row r="612" spans="1:14" ht="14.4" customHeight="1" x14ac:dyDescent="0.3">
      <c r="A612" s="631" t="s">
        <v>532</v>
      </c>
      <c r="B612" s="632" t="s">
        <v>533</v>
      </c>
      <c r="C612" s="633" t="s">
        <v>542</v>
      </c>
      <c r="D612" s="634" t="s">
        <v>2763</v>
      </c>
      <c r="E612" s="633" t="s">
        <v>2529</v>
      </c>
      <c r="F612" s="634" t="s">
        <v>2767</v>
      </c>
      <c r="G612" s="633" t="s">
        <v>2102</v>
      </c>
      <c r="H612" s="633" t="s">
        <v>2671</v>
      </c>
      <c r="I612" s="633" t="s">
        <v>2672</v>
      </c>
      <c r="J612" s="633" t="s">
        <v>2673</v>
      </c>
      <c r="K612" s="633" t="s">
        <v>2674</v>
      </c>
      <c r="L612" s="635">
        <v>152.35573156625998</v>
      </c>
      <c r="M612" s="635">
        <v>21</v>
      </c>
      <c r="N612" s="636">
        <v>3199.4703628914594</v>
      </c>
    </row>
    <row r="613" spans="1:14" ht="14.4" customHeight="1" x14ac:dyDescent="0.3">
      <c r="A613" s="631" t="s">
        <v>532</v>
      </c>
      <c r="B613" s="632" t="s">
        <v>533</v>
      </c>
      <c r="C613" s="633" t="s">
        <v>542</v>
      </c>
      <c r="D613" s="634" t="s">
        <v>2763</v>
      </c>
      <c r="E613" s="633" t="s">
        <v>2529</v>
      </c>
      <c r="F613" s="634" t="s">
        <v>2767</v>
      </c>
      <c r="G613" s="633" t="s">
        <v>2102</v>
      </c>
      <c r="H613" s="633" t="s">
        <v>2675</v>
      </c>
      <c r="I613" s="633" t="s">
        <v>2676</v>
      </c>
      <c r="J613" s="633" t="s">
        <v>2677</v>
      </c>
      <c r="K613" s="633" t="s">
        <v>2678</v>
      </c>
      <c r="L613" s="635">
        <v>55.550100264895377</v>
      </c>
      <c r="M613" s="635">
        <v>6</v>
      </c>
      <c r="N613" s="636">
        <v>333.30060158937226</v>
      </c>
    </row>
    <row r="614" spans="1:14" ht="14.4" customHeight="1" x14ac:dyDescent="0.3">
      <c r="A614" s="631" t="s">
        <v>532</v>
      </c>
      <c r="B614" s="632" t="s">
        <v>533</v>
      </c>
      <c r="C614" s="633" t="s">
        <v>542</v>
      </c>
      <c r="D614" s="634" t="s">
        <v>2763</v>
      </c>
      <c r="E614" s="633" t="s">
        <v>2529</v>
      </c>
      <c r="F614" s="634" t="s">
        <v>2767</v>
      </c>
      <c r="G614" s="633" t="s">
        <v>2102</v>
      </c>
      <c r="H614" s="633" t="s">
        <v>2679</v>
      </c>
      <c r="I614" s="633" t="s">
        <v>2680</v>
      </c>
      <c r="J614" s="633" t="s">
        <v>2681</v>
      </c>
      <c r="K614" s="633" t="s">
        <v>2682</v>
      </c>
      <c r="L614" s="635">
        <v>261.05</v>
      </c>
      <c r="M614" s="635">
        <v>20</v>
      </c>
      <c r="N614" s="636">
        <v>5221</v>
      </c>
    </row>
    <row r="615" spans="1:14" ht="14.4" customHeight="1" x14ac:dyDescent="0.3">
      <c r="A615" s="631" t="s">
        <v>532</v>
      </c>
      <c r="B615" s="632" t="s">
        <v>533</v>
      </c>
      <c r="C615" s="633" t="s">
        <v>542</v>
      </c>
      <c r="D615" s="634" t="s">
        <v>2763</v>
      </c>
      <c r="E615" s="633" t="s">
        <v>2529</v>
      </c>
      <c r="F615" s="634" t="s">
        <v>2767</v>
      </c>
      <c r="G615" s="633" t="s">
        <v>2102</v>
      </c>
      <c r="H615" s="633" t="s">
        <v>2683</v>
      </c>
      <c r="I615" s="633" t="s">
        <v>2684</v>
      </c>
      <c r="J615" s="633" t="s">
        <v>2685</v>
      </c>
      <c r="K615" s="633" t="s">
        <v>2686</v>
      </c>
      <c r="L615" s="635">
        <v>101.03928563392257</v>
      </c>
      <c r="M615" s="635">
        <v>53.999999999999993</v>
      </c>
      <c r="N615" s="636">
        <v>5456.1214242318183</v>
      </c>
    </row>
    <row r="616" spans="1:14" ht="14.4" customHeight="1" x14ac:dyDescent="0.3">
      <c r="A616" s="631" t="s">
        <v>532</v>
      </c>
      <c r="B616" s="632" t="s">
        <v>533</v>
      </c>
      <c r="C616" s="633" t="s">
        <v>542</v>
      </c>
      <c r="D616" s="634" t="s">
        <v>2763</v>
      </c>
      <c r="E616" s="633" t="s">
        <v>2529</v>
      </c>
      <c r="F616" s="634" t="s">
        <v>2767</v>
      </c>
      <c r="G616" s="633" t="s">
        <v>2102</v>
      </c>
      <c r="H616" s="633" t="s">
        <v>2687</v>
      </c>
      <c r="I616" s="633" t="s">
        <v>2688</v>
      </c>
      <c r="J616" s="633" t="s">
        <v>2689</v>
      </c>
      <c r="K616" s="633" t="s">
        <v>2690</v>
      </c>
      <c r="L616" s="635">
        <v>75.22</v>
      </c>
      <c r="M616" s="635">
        <v>30</v>
      </c>
      <c r="N616" s="636">
        <v>2256.6</v>
      </c>
    </row>
    <row r="617" spans="1:14" ht="14.4" customHeight="1" x14ac:dyDescent="0.3">
      <c r="A617" s="631" t="s">
        <v>532</v>
      </c>
      <c r="B617" s="632" t="s">
        <v>533</v>
      </c>
      <c r="C617" s="633" t="s">
        <v>542</v>
      </c>
      <c r="D617" s="634" t="s">
        <v>2763</v>
      </c>
      <c r="E617" s="633" t="s">
        <v>2529</v>
      </c>
      <c r="F617" s="634" t="s">
        <v>2767</v>
      </c>
      <c r="G617" s="633" t="s">
        <v>2102</v>
      </c>
      <c r="H617" s="633" t="s">
        <v>2691</v>
      </c>
      <c r="I617" s="633" t="s">
        <v>2692</v>
      </c>
      <c r="J617" s="633" t="s">
        <v>2693</v>
      </c>
      <c r="K617" s="633" t="s">
        <v>2694</v>
      </c>
      <c r="L617" s="635">
        <v>116.44783742787271</v>
      </c>
      <c r="M617" s="635">
        <v>10</v>
      </c>
      <c r="N617" s="636">
        <v>1164.4783742787272</v>
      </c>
    </row>
    <row r="618" spans="1:14" ht="14.4" customHeight="1" x14ac:dyDescent="0.3">
      <c r="A618" s="631" t="s">
        <v>532</v>
      </c>
      <c r="B618" s="632" t="s">
        <v>533</v>
      </c>
      <c r="C618" s="633" t="s">
        <v>542</v>
      </c>
      <c r="D618" s="634" t="s">
        <v>2763</v>
      </c>
      <c r="E618" s="633" t="s">
        <v>2529</v>
      </c>
      <c r="F618" s="634" t="s">
        <v>2767</v>
      </c>
      <c r="G618" s="633" t="s">
        <v>2102</v>
      </c>
      <c r="H618" s="633" t="s">
        <v>2695</v>
      </c>
      <c r="I618" s="633" t="s">
        <v>2696</v>
      </c>
      <c r="J618" s="633" t="s">
        <v>2697</v>
      </c>
      <c r="K618" s="633" t="s">
        <v>2698</v>
      </c>
      <c r="L618" s="635">
        <v>190.16055740549677</v>
      </c>
      <c r="M618" s="635">
        <v>5</v>
      </c>
      <c r="N618" s="636">
        <v>950.80278702748387</v>
      </c>
    </row>
    <row r="619" spans="1:14" ht="14.4" customHeight="1" x14ac:dyDescent="0.3">
      <c r="A619" s="631" t="s">
        <v>532</v>
      </c>
      <c r="B619" s="632" t="s">
        <v>533</v>
      </c>
      <c r="C619" s="633" t="s">
        <v>542</v>
      </c>
      <c r="D619" s="634" t="s">
        <v>2763</v>
      </c>
      <c r="E619" s="633" t="s">
        <v>2529</v>
      </c>
      <c r="F619" s="634" t="s">
        <v>2767</v>
      </c>
      <c r="G619" s="633" t="s">
        <v>2102</v>
      </c>
      <c r="H619" s="633" t="s">
        <v>2699</v>
      </c>
      <c r="I619" s="633" t="s">
        <v>2700</v>
      </c>
      <c r="J619" s="633" t="s">
        <v>2701</v>
      </c>
      <c r="K619" s="633" t="s">
        <v>2533</v>
      </c>
      <c r="L619" s="635">
        <v>83.669947548139262</v>
      </c>
      <c r="M619" s="635">
        <v>8</v>
      </c>
      <c r="N619" s="636">
        <v>669.3595803851141</v>
      </c>
    </row>
    <row r="620" spans="1:14" ht="14.4" customHeight="1" x14ac:dyDescent="0.3">
      <c r="A620" s="631" t="s">
        <v>532</v>
      </c>
      <c r="B620" s="632" t="s">
        <v>533</v>
      </c>
      <c r="C620" s="633" t="s">
        <v>542</v>
      </c>
      <c r="D620" s="634" t="s">
        <v>2763</v>
      </c>
      <c r="E620" s="633" t="s">
        <v>2529</v>
      </c>
      <c r="F620" s="634" t="s">
        <v>2767</v>
      </c>
      <c r="G620" s="633" t="s">
        <v>2102</v>
      </c>
      <c r="H620" s="633" t="s">
        <v>2702</v>
      </c>
      <c r="I620" s="633" t="s">
        <v>2703</v>
      </c>
      <c r="J620" s="633" t="s">
        <v>2704</v>
      </c>
      <c r="K620" s="633" t="s">
        <v>2705</v>
      </c>
      <c r="L620" s="635">
        <v>58.635000000000005</v>
      </c>
      <c r="M620" s="635">
        <v>2</v>
      </c>
      <c r="N620" s="636">
        <v>117.27000000000001</v>
      </c>
    </row>
    <row r="621" spans="1:14" ht="14.4" customHeight="1" x14ac:dyDescent="0.3">
      <c r="A621" s="631" t="s">
        <v>532</v>
      </c>
      <c r="B621" s="632" t="s">
        <v>533</v>
      </c>
      <c r="C621" s="633" t="s">
        <v>542</v>
      </c>
      <c r="D621" s="634" t="s">
        <v>2763</v>
      </c>
      <c r="E621" s="633" t="s">
        <v>2529</v>
      </c>
      <c r="F621" s="634" t="s">
        <v>2767</v>
      </c>
      <c r="G621" s="633" t="s">
        <v>2102</v>
      </c>
      <c r="H621" s="633" t="s">
        <v>2706</v>
      </c>
      <c r="I621" s="633" t="s">
        <v>2707</v>
      </c>
      <c r="J621" s="633" t="s">
        <v>2708</v>
      </c>
      <c r="K621" s="633" t="s">
        <v>2709</v>
      </c>
      <c r="L621" s="635">
        <v>112.03000000000002</v>
      </c>
      <c r="M621" s="635">
        <v>2</v>
      </c>
      <c r="N621" s="636">
        <v>224.06000000000003</v>
      </c>
    </row>
    <row r="622" spans="1:14" ht="14.4" customHeight="1" x14ac:dyDescent="0.3">
      <c r="A622" s="631" t="s">
        <v>532</v>
      </c>
      <c r="B622" s="632" t="s">
        <v>533</v>
      </c>
      <c r="C622" s="633" t="s">
        <v>542</v>
      </c>
      <c r="D622" s="634" t="s">
        <v>2763</v>
      </c>
      <c r="E622" s="633" t="s">
        <v>2529</v>
      </c>
      <c r="F622" s="634" t="s">
        <v>2767</v>
      </c>
      <c r="G622" s="633" t="s">
        <v>2102</v>
      </c>
      <c r="H622" s="633" t="s">
        <v>2710</v>
      </c>
      <c r="I622" s="633" t="s">
        <v>2711</v>
      </c>
      <c r="J622" s="633" t="s">
        <v>2659</v>
      </c>
      <c r="K622" s="633" t="s">
        <v>2712</v>
      </c>
      <c r="L622" s="635">
        <v>74</v>
      </c>
      <c r="M622" s="635">
        <v>20</v>
      </c>
      <c r="N622" s="636">
        <v>1480</v>
      </c>
    </row>
    <row r="623" spans="1:14" ht="14.4" customHeight="1" x14ac:dyDescent="0.3">
      <c r="A623" s="631" t="s">
        <v>532</v>
      </c>
      <c r="B623" s="632" t="s">
        <v>533</v>
      </c>
      <c r="C623" s="633" t="s">
        <v>542</v>
      </c>
      <c r="D623" s="634" t="s">
        <v>2763</v>
      </c>
      <c r="E623" s="633" t="s">
        <v>2529</v>
      </c>
      <c r="F623" s="634" t="s">
        <v>2767</v>
      </c>
      <c r="G623" s="633" t="s">
        <v>2102</v>
      </c>
      <c r="H623" s="633" t="s">
        <v>2713</v>
      </c>
      <c r="I623" s="633" t="s">
        <v>2713</v>
      </c>
      <c r="J623" s="633" t="s">
        <v>2714</v>
      </c>
      <c r="K623" s="633" t="s">
        <v>2715</v>
      </c>
      <c r="L623" s="635">
        <v>1495</v>
      </c>
      <c r="M623" s="635">
        <v>3</v>
      </c>
      <c r="N623" s="636">
        <v>4485</v>
      </c>
    </row>
    <row r="624" spans="1:14" ht="14.4" customHeight="1" x14ac:dyDescent="0.3">
      <c r="A624" s="631" t="s">
        <v>532</v>
      </c>
      <c r="B624" s="632" t="s">
        <v>533</v>
      </c>
      <c r="C624" s="633" t="s">
        <v>542</v>
      </c>
      <c r="D624" s="634" t="s">
        <v>2763</v>
      </c>
      <c r="E624" s="633" t="s">
        <v>2529</v>
      </c>
      <c r="F624" s="634" t="s">
        <v>2767</v>
      </c>
      <c r="G624" s="633" t="s">
        <v>2102</v>
      </c>
      <c r="H624" s="633" t="s">
        <v>2716</v>
      </c>
      <c r="I624" s="633" t="s">
        <v>2717</v>
      </c>
      <c r="J624" s="633" t="s">
        <v>2689</v>
      </c>
      <c r="K624" s="633" t="s">
        <v>2718</v>
      </c>
      <c r="L624" s="635">
        <v>46.20000000000001</v>
      </c>
      <c r="M624" s="635">
        <v>30</v>
      </c>
      <c r="N624" s="636">
        <v>1386.0000000000002</v>
      </c>
    </row>
    <row r="625" spans="1:14" ht="14.4" customHeight="1" x14ac:dyDescent="0.3">
      <c r="A625" s="631" t="s">
        <v>532</v>
      </c>
      <c r="B625" s="632" t="s">
        <v>533</v>
      </c>
      <c r="C625" s="633" t="s">
        <v>542</v>
      </c>
      <c r="D625" s="634" t="s">
        <v>2763</v>
      </c>
      <c r="E625" s="633" t="s">
        <v>2719</v>
      </c>
      <c r="F625" s="634" t="s">
        <v>2768</v>
      </c>
      <c r="G625" s="633" t="s">
        <v>598</v>
      </c>
      <c r="H625" s="633" t="s">
        <v>2720</v>
      </c>
      <c r="I625" s="633" t="s">
        <v>2721</v>
      </c>
      <c r="J625" s="633" t="s">
        <v>2722</v>
      </c>
      <c r="K625" s="633" t="s">
        <v>2723</v>
      </c>
      <c r="L625" s="635">
        <v>86.840000000000018</v>
      </c>
      <c r="M625" s="635">
        <v>7</v>
      </c>
      <c r="N625" s="636">
        <v>607.88000000000011</v>
      </c>
    </row>
    <row r="626" spans="1:14" ht="14.4" customHeight="1" x14ac:dyDescent="0.3">
      <c r="A626" s="631" t="s">
        <v>532</v>
      </c>
      <c r="B626" s="632" t="s">
        <v>533</v>
      </c>
      <c r="C626" s="633" t="s">
        <v>542</v>
      </c>
      <c r="D626" s="634" t="s">
        <v>2763</v>
      </c>
      <c r="E626" s="633" t="s">
        <v>2719</v>
      </c>
      <c r="F626" s="634" t="s">
        <v>2768</v>
      </c>
      <c r="G626" s="633" t="s">
        <v>598</v>
      </c>
      <c r="H626" s="633" t="s">
        <v>2724</v>
      </c>
      <c r="I626" s="633" t="s">
        <v>2725</v>
      </c>
      <c r="J626" s="633" t="s">
        <v>2726</v>
      </c>
      <c r="K626" s="633" t="s">
        <v>2727</v>
      </c>
      <c r="L626" s="635">
        <v>76.910777539233067</v>
      </c>
      <c r="M626" s="635">
        <v>12</v>
      </c>
      <c r="N626" s="636">
        <v>922.9293304707968</v>
      </c>
    </row>
    <row r="627" spans="1:14" ht="14.4" customHeight="1" x14ac:dyDescent="0.3">
      <c r="A627" s="631" t="s">
        <v>532</v>
      </c>
      <c r="B627" s="632" t="s">
        <v>533</v>
      </c>
      <c r="C627" s="633" t="s">
        <v>542</v>
      </c>
      <c r="D627" s="634" t="s">
        <v>2763</v>
      </c>
      <c r="E627" s="633" t="s">
        <v>2719</v>
      </c>
      <c r="F627" s="634" t="s">
        <v>2768</v>
      </c>
      <c r="G627" s="633" t="s">
        <v>598</v>
      </c>
      <c r="H627" s="633" t="s">
        <v>2728</v>
      </c>
      <c r="I627" s="633" t="s">
        <v>2729</v>
      </c>
      <c r="J627" s="633" t="s">
        <v>2730</v>
      </c>
      <c r="K627" s="633" t="s">
        <v>2731</v>
      </c>
      <c r="L627" s="635">
        <v>92.125613383236669</v>
      </c>
      <c r="M627" s="635">
        <v>65</v>
      </c>
      <c r="N627" s="636">
        <v>5988.1648699103835</v>
      </c>
    </row>
    <row r="628" spans="1:14" ht="14.4" customHeight="1" x14ac:dyDescent="0.3">
      <c r="A628" s="631" t="s">
        <v>532</v>
      </c>
      <c r="B628" s="632" t="s">
        <v>533</v>
      </c>
      <c r="C628" s="633" t="s">
        <v>542</v>
      </c>
      <c r="D628" s="634" t="s">
        <v>2763</v>
      </c>
      <c r="E628" s="633" t="s">
        <v>2719</v>
      </c>
      <c r="F628" s="634" t="s">
        <v>2768</v>
      </c>
      <c r="G628" s="633" t="s">
        <v>598</v>
      </c>
      <c r="H628" s="633" t="s">
        <v>2732</v>
      </c>
      <c r="I628" s="633" t="s">
        <v>2733</v>
      </c>
      <c r="J628" s="633" t="s">
        <v>2734</v>
      </c>
      <c r="K628" s="633" t="s">
        <v>2735</v>
      </c>
      <c r="L628" s="635">
        <v>109.49327965524667</v>
      </c>
      <c r="M628" s="635">
        <v>3</v>
      </c>
      <c r="N628" s="636">
        <v>328.47983896573999</v>
      </c>
    </row>
    <row r="629" spans="1:14" ht="14.4" customHeight="1" x14ac:dyDescent="0.3">
      <c r="A629" s="631" t="s">
        <v>532</v>
      </c>
      <c r="B629" s="632" t="s">
        <v>533</v>
      </c>
      <c r="C629" s="633" t="s">
        <v>542</v>
      </c>
      <c r="D629" s="634" t="s">
        <v>2763</v>
      </c>
      <c r="E629" s="633" t="s">
        <v>2719</v>
      </c>
      <c r="F629" s="634" t="s">
        <v>2768</v>
      </c>
      <c r="G629" s="633" t="s">
        <v>598</v>
      </c>
      <c r="H629" s="633" t="s">
        <v>2736</v>
      </c>
      <c r="I629" s="633" t="s">
        <v>2737</v>
      </c>
      <c r="J629" s="633" t="s">
        <v>2738</v>
      </c>
      <c r="K629" s="633" t="s">
        <v>2739</v>
      </c>
      <c r="L629" s="635">
        <v>107.285</v>
      </c>
      <c r="M629" s="635">
        <v>2</v>
      </c>
      <c r="N629" s="636">
        <v>214.57</v>
      </c>
    </row>
    <row r="630" spans="1:14" ht="14.4" customHeight="1" x14ac:dyDescent="0.3">
      <c r="A630" s="631" t="s">
        <v>532</v>
      </c>
      <c r="B630" s="632" t="s">
        <v>533</v>
      </c>
      <c r="C630" s="633" t="s">
        <v>542</v>
      </c>
      <c r="D630" s="634" t="s">
        <v>2763</v>
      </c>
      <c r="E630" s="633" t="s">
        <v>2719</v>
      </c>
      <c r="F630" s="634" t="s">
        <v>2768</v>
      </c>
      <c r="G630" s="633" t="s">
        <v>598</v>
      </c>
      <c r="H630" s="633" t="s">
        <v>2740</v>
      </c>
      <c r="I630" s="633" t="s">
        <v>2741</v>
      </c>
      <c r="J630" s="633" t="s">
        <v>2742</v>
      </c>
      <c r="K630" s="633" t="s">
        <v>2743</v>
      </c>
      <c r="L630" s="635">
        <v>83.77</v>
      </c>
      <c r="M630" s="635">
        <v>8</v>
      </c>
      <c r="N630" s="636">
        <v>670.16</v>
      </c>
    </row>
    <row r="631" spans="1:14" ht="14.4" customHeight="1" x14ac:dyDescent="0.3">
      <c r="A631" s="631" t="s">
        <v>532</v>
      </c>
      <c r="B631" s="632" t="s">
        <v>533</v>
      </c>
      <c r="C631" s="633" t="s">
        <v>542</v>
      </c>
      <c r="D631" s="634" t="s">
        <v>2763</v>
      </c>
      <c r="E631" s="633" t="s">
        <v>2719</v>
      </c>
      <c r="F631" s="634" t="s">
        <v>2768</v>
      </c>
      <c r="G631" s="633" t="s">
        <v>598</v>
      </c>
      <c r="H631" s="633" t="s">
        <v>2744</v>
      </c>
      <c r="I631" s="633" t="s">
        <v>2745</v>
      </c>
      <c r="J631" s="633" t="s">
        <v>2742</v>
      </c>
      <c r="K631" s="633" t="s">
        <v>2746</v>
      </c>
      <c r="L631" s="635">
        <v>101.05001063729239</v>
      </c>
      <c r="M631" s="635">
        <v>7</v>
      </c>
      <c r="N631" s="636">
        <v>707.35007446104669</v>
      </c>
    </row>
    <row r="632" spans="1:14" ht="14.4" customHeight="1" x14ac:dyDescent="0.3">
      <c r="A632" s="631" t="s">
        <v>532</v>
      </c>
      <c r="B632" s="632" t="s">
        <v>533</v>
      </c>
      <c r="C632" s="633" t="s">
        <v>542</v>
      </c>
      <c r="D632" s="634" t="s">
        <v>2763</v>
      </c>
      <c r="E632" s="633" t="s">
        <v>2719</v>
      </c>
      <c r="F632" s="634" t="s">
        <v>2768</v>
      </c>
      <c r="G632" s="633" t="s">
        <v>598</v>
      </c>
      <c r="H632" s="633" t="s">
        <v>2747</v>
      </c>
      <c r="I632" s="633" t="s">
        <v>2748</v>
      </c>
      <c r="J632" s="633" t="s">
        <v>2749</v>
      </c>
      <c r="K632" s="633" t="s">
        <v>2750</v>
      </c>
      <c r="L632" s="635">
        <v>164.31656342418316</v>
      </c>
      <c r="M632" s="635">
        <v>3</v>
      </c>
      <c r="N632" s="636">
        <v>492.94969027254945</v>
      </c>
    </row>
    <row r="633" spans="1:14" ht="14.4" customHeight="1" x14ac:dyDescent="0.3">
      <c r="A633" s="631" t="s">
        <v>532</v>
      </c>
      <c r="B633" s="632" t="s">
        <v>533</v>
      </c>
      <c r="C633" s="633" t="s">
        <v>542</v>
      </c>
      <c r="D633" s="634" t="s">
        <v>2763</v>
      </c>
      <c r="E633" s="633" t="s">
        <v>2719</v>
      </c>
      <c r="F633" s="634" t="s">
        <v>2768</v>
      </c>
      <c r="G633" s="633" t="s">
        <v>2102</v>
      </c>
      <c r="H633" s="633" t="s">
        <v>2751</v>
      </c>
      <c r="I633" s="633" t="s">
        <v>2752</v>
      </c>
      <c r="J633" s="633" t="s">
        <v>2753</v>
      </c>
      <c r="K633" s="633"/>
      <c r="L633" s="635">
        <v>53.061428154795522</v>
      </c>
      <c r="M633" s="635">
        <v>56</v>
      </c>
      <c r="N633" s="636">
        <v>2971.4399766685492</v>
      </c>
    </row>
    <row r="634" spans="1:14" ht="14.4" customHeight="1" x14ac:dyDescent="0.3">
      <c r="A634" s="631" t="s">
        <v>532</v>
      </c>
      <c r="B634" s="632" t="s">
        <v>533</v>
      </c>
      <c r="C634" s="633" t="s">
        <v>542</v>
      </c>
      <c r="D634" s="634" t="s">
        <v>2763</v>
      </c>
      <c r="E634" s="633" t="s">
        <v>2719</v>
      </c>
      <c r="F634" s="634" t="s">
        <v>2768</v>
      </c>
      <c r="G634" s="633" t="s">
        <v>2102</v>
      </c>
      <c r="H634" s="633" t="s">
        <v>2754</v>
      </c>
      <c r="I634" s="633" t="s">
        <v>2755</v>
      </c>
      <c r="J634" s="633" t="s">
        <v>2756</v>
      </c>
      <c r="K634" s="633" t="s">
        <v>2757</v>
      </c>
      <c r="L634" s="635">
        <v>1831.3384136331201</v>
      </c>
      <c r="M634" s="635">
        <v>4</v>
      </c>
      <c r="N634" s="636">
        <v>7325.3536545324805</v>
      </c>
    </row>
    <row r="635" spans="1:14" ht="14.4" customHeight="1" x14ac:dyDescent="0.3">
      <c r="A635" s="631" t="s">
        <v>532</v>
      </c>
      <c r="B635" s="632" t="s">
        <v>533</v>
      </c>
      <c r="C635" s="633" t="s">
        <v>542</v>
      </c>
      <c r="D635" s="634" t="s">
        <v>2763</v>
      </c>
      <c r="E635" s="633" t="s">
        <v>2758</v>
      </c>
      <c r="F635" s="634" t="s">
        <v>2769</v>
      </c>
      <c r="G635" s="633"/>
      <c r="H635" s="633"/>
      <c r="I635" s="633" t="s">
        <v>2759</v>
      </c>
      <c r="J635" s="633" t="s">
        <v>2760</v>
      </c>
      <c r="K635" s="633"/>
      <c r="L635" s="635">
        <v>1407.54</v>
      </c>
      <c r="M635" s="635">
        <v>11</v>
      </c>
      <c r="N635" s="636">
        <v>15482.939999999999</v>
      </c>
    </row>
    <row r="636" spans="1:14" ht="14.4" customHeight="1" x14ac:dyDescent="0.3">
      <c r="A636" s="631" t="s">
        <v>532</v>
      </c>
      <c r="B636" s="632" t="s">
        <v>533</v>
      </c>
      <c r="C636" s="633" t="s">
        <v>545</v>
      </c>
      <c r="D636" s="634" t="s">
        <v>2764</v>
      </c>
      <c r="E636" s="633" t="s">
        <v>548</v>
      </c>
      <c r="F636" s="634" t="s">
        <v>2765</v>
      </c>
      <c r="G636" s="633" t="s">
        <v>598</v>
      </c>
      <c r="H636" s="633" t="s">
        <v>599</v>
      </c>
      <c r="I636" s="633" t="s">
        <v>599</v>
      </c>
      <c r="J636" s="633" t="s">
        <v>600</v>
      </c>
      <c r="K636" s="633" t="s">
        <v>601</v>
      </c>
      <c r="L636" s="635">
        <v>179.4</v>
      </c>
      <c r="M636" s="635">
        <v>1</v>
      </c>
      <c r="N636" s="636">
        <v>179.4</v>
      </c>
    </row>
    <row r="637" spans="1:14" ht="14.4" customHeight="1" x14ac:dyDescent="0.3">
      <c r="A637" s="631" t="s">
        <v>532</v>
      </c>
      <c r="B637" s="632" t="s">
        <v>533</v>
      </c>
      <c r="C637" s="633" t="s">
        <v>545</v>
      </c>
      <c r="D637" s="634" t="s">
        <v>2764</v>
      </c>
      <c r="E637" s="633" t="s">
        <v>548</v>
      </c>
      <c r="F637" s="634" t="s">
        <v>2765</v>
      </c>
      <c r="G637" s="633" t="s">
        <v>598</v>
      </c>
      <c r="H637" s="633" t="s">
        <v>609</v>
      </c>
      <c r="I637" s="633" t="s">
        <v>609</v>
      </c>
      <c r="J637" s="633" t="s">
        <v>600</v>
      </c>
      <c r="K637" s="633" t="s">
        <v>610</v>
      </c>
      <c r="L637" s="635">
        <v>97.179343252930806</v>
      </c>
      <c r="M637" s="635">
        <v>1</v>
      </c>
      <c r="N637" s="636">
        <v>97.179343252930806</v>
      </c>
    </row>
    <row r="638" spans="1:14" ht="14.4" customHeight="1" x14ac:dyDescent="0.3">
      <c r="A638" s="631" t="s">
        <v>532</v>
      </c>
      <c r="B638" s="632" t="s">
        <v>533</v>
      </c>
      <c r="C638" s="633" t="s">
        <v>545</v>
      </c>
      <c r="D638" s="634" t="s">
        <v>2764</v>
      </c>
      <c r="E638" s="633" t="s">
        <v>548</v>
      </c>
      <c r="F638" s="634" t="s">
        <v>2765</v>
      </c>
      <c r="G638" s="633" t="s">
        <v>598</v>
      </c>
      <c r="H638" s="633" t="s">
        <v>621</v>
      </c>
      <c r="I638" s="633" t="s">
        <v>622</v>
      </c>
      <c r="J638" s="633" t="s">
        <v>623</v>
      </c>
      <c r="K638" s="633" t="s">
        <v>624</v>
      </c>
      <c r="L638" s="635">
        <v>84.569752492339049</v>
      </c>
      <c r="M638" s="635">
        <v>1</v>
      </c>
      <c r="N638" s="636">
        <v>84.569752492339049</v>
      </c>
    </row>
    <row r="639" spans="1:14" ht="14.4" customHeight="1" x14ac:dyDescent="0.3">
      <c r="A639" s="631" t="s">
        <v>532</v>
      </c>
      <c r="B639" s="632" t="s">
        <v>533</v>
      </c>
      <c r="C639" s="633" t="s">
        <v>545</v>
      </c>
      <c r="D639" s="634" t="s">
        <v>2764</v>
      </c>
      <c r="E639" s="633" t="s">
        <v>548</v>
      </c>
      <c r="F639" s="634" t="s">
        <v>2765</v>
      </c>
      <c r="G639" s="633" t="s">
        <v>598</v>
      </c>
      <c r="H639" s="633" t="s">
        <v>629</v>
      </c>
      <c r="I639" s="633" t="s">
        <v>630</v>
      </c>
      <c r="J639" s="633" t="s">
        <v>627</v>
      </c>
      <c r="K639" s="633" t="s">
        <v>631</v>
      </c>
      <c r="L639" s="635">
        <v>104.5148358343081</v>
      </c>
      <c r="M639" s="635">
        <v>37</v>
      </c>
      <c r="N639" s="636">
        <v>3867.0489258693997</v>
      </c>
    </row>
    <row r="640" spans="1:14" ht="14.4" customHeight="1" x14ac:dyDescent="0.3">
      <c r="A640" s="631" t="s">
        <v>532</v>
      </c>
      <c r="B640" s="632" t="s">
        <v>533</v>
      </c>
      <c r="C640" s="633" t="s">
        <v>545</v>
      </c>
      <c r="D640" s="634" t="s">
        <v>2764</v>
      </c>
      <c r="E640" s="633" t="s">
        <v>548</v>
      </c>
      <c r="F640" s="634" t="s">
        <v>2765</v>
      </c>
      <c r="G640" s="633" t="s">
        <v>598</v>
      </c>
      <c r="H640" s="633" t="s">
        <v>924</v>
      </c>
      <c r="I640" s="633" t="s">
        <v>925</v>
      </c>
      <c r="J640" s="633" t="s">
        <v>926</v>
      </c>
      <c r="K640" s="633" t="s">
        <v>927</v>
      </c>
      <c r="L640" s="635">
        <v>192.83987621500617</v>
      </c>
      <c r="M640" s="635">
        <v>2</v>
      </c>
      <c r="N640" s="636">
        <v>385.67975243001234</v>
      </c>
    </row>
    <row r="641" spans="1:14" ht="14.4" customHeight="1" x14ac:dyDescent="0.3">
      <c r="A641" s="631" t="s">
        <v>532</v>
      </c>
      <c r="B641" s="632" t="s">
        <v>533</v>
      </c>
      <c r="C641" s="633" t="s">
        <v>545</v>
      </c>
      <c r="D641" s="634" t="s">
        <v>2764</v>
      </c>
      <c r="E641" s="633" t="s">
        <v>548</v>
      </c>
      <c r="F641" s="634" t="s">
        <v>2765</v>
      </c>
      <c r="G641" s="633" t="s">
        <v>598</v>
      </c>
      <c r="H641" s="633" t="s">
        <v>951</v>
      </c>
      <c r="I641" s="633" t="s">
        <v>952</v>
      </c>
      <c r="J641" s="633" t="s">
        <v>953</v>
      </c>
      <c r="K641" s="633"/>
      <c r="L641" s="635">
        <v>102.00999999999998</v>
      </c>
      <c r="M641" s="635">
        <v>1</v>
      </c>
      <c r="N641" s="636">
        <v>102.00999999999998</v>
      </c>
    </row>
    <row r="642" spans="1:14" ht="14.4" customHeight="1" x14ac:dyDescent="0.3">
      <c r="A642" s="631" t="s">
        <v>532</v>
      </c>
      <c r="B642" s="632" t="s">
        <v>533</v>
      </c>
      <c r="C642" s="633" t="s">
        <v>545</v>
      </c>
      <c r="D642" s="634" t="s">
        <v>2764</v>
      </c>
      <c r="E642" s="633" t="s">
        <v>548</v>
      </c>
      <c r="F642" s="634" t="s">
        <v>2765</v>
      </c>
      <c r="G642" s="633" t="s">
        <v>598</v>
      </c>
      <c r="H642" s="633" t="s">
        <v>1082</v>
      </c>
      <c r="I642" s="633" t="s">
        <v>1083</v>
      </c>
      <c r="J642" s="633" t="s">
        <v>1084</v>
      </c>
      <c r="K642" s="633" t="s">
        <v>1085</v>
      </c>
      <c r="L642" s="635">
        <v>44.630535728388438</v>
      </c>
      <c r="M642" s="635">
        <v>193</v>
      </c>
      <c r="N642" s="636">
        <v>8613.6933955789682</v>
      </c>
    </row>
    <row r="643" spans="1:14" ht="14.4" customHeight="1" thickBot="1" x14ac:dyDescent="0.35">
      <c r="A643" s="637" t="s">
        <v>532</v>
      </c>
      <c r="B643" s="638" t="s">
        <v>533</v>
      </c>
      <c r="C643" s="639" t="s">
        <v>545</v>
      </c>
      <c r="D643" s="640" t="s">
        <v>2764</v>
      </c>
      <c r="E643" s="639" t="s">
        <v>548</v>
      </c>
      <c r="F643" s="640" t="s">
        <v>2765</v>
      </c>
      <c r="G643" s="639" t="s">
        <v>598</v>
      </c>
      <c r="H643" s="639" t="s">
        <v>2761</v>
      </c>
      <c r="I643" s="639" t="s">
        <v>238</v>
      </c>
      <c r="J643" s="639" t="s">
        <v>2762</v>
      </c>
      <c r="K643" s="639"/>
      <c r="L643" s="641">
        <v>46.659999999999982</v>
      </c>
      <c r="M643" s="641">
        <v>1</v>
      </c>
      <c r="N643" s="642">
        <v>46.659999999999982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7" customWidth="1"/>
    <col min="2" max="2" width="10" style="340" customWidth="1"/>
    <col min="3" max="3" width="5.5546875" style="343" customWidth="1"/>
    <col min="4" max="4" width="10" style="340" customWidth="1"/>
    <col min="5" max="5" width="5.5546875" style="343" customWidth="1"/>
    <col min="6" max="6" width="10" style="340" customWidth="1"/>
    <col min="7" max="16384" width="8.88671875" style="257"/>
  </cols>
  <sheetData>
    <row r="1" spans="1:6" ht="37.200000000000003" customHeight="1" thickBot="1" x14ac:dyDescent="0.4">
      <c r="A1" s="495" t="s">
        <v>209</v>
      </c>
      <c r="B1" s="496"/>
      <c r="C1" s="496"/>
      <c r="D1" s="496"/>
      <c r="E1" s="496"/>
      <c r="F1" s="496"/>
    </row>
    <row r="2" spans="1:6" ht="14.4" customHeight="1" thickBot="1" x14ac:dyDescent="0.35">
      <c r="A2" s="386" t="s">
        <v>321</v>
      </c>
      <c r="B2" s="67"/>
      <c r="C2" s="68"/>
      <c r="D2" s="69"/>
      <c r="E2" s="68"/>
      <c r="F2" s="69"/>
    </row>
    <row r="3" spans="1:6" ht="14.4" customHeight="1" thickBot="1" x14ac:dyDescent="0.35">
      <c r="A3" s="212"/>
      <c r="B3" s="497" t="s">
        <v>162</v>
      </c>
      <c r="C3" s="498"/>
      <c r="D3" s="499" t="s">
        <v>161</v>
      </c>
      <c r="E3" s="498"/>
      <c r="F3" s="105" t="s">
        <v>3</v>
      </c>
    </row>
    <row r="4" spans="1:6" ht="14.4" customHeight="1" thickBot="1" x14ac:dyDescent="0.35">
      <c r="A4" s="643" t="s">
        <v>186</v>
      </c>
      <c r="B4" s="644" t="s">
        <v>14</v>
      </c>
      <c r="C4" s="645" t="s">
        <v>2</v>
      </c>
      <c r="D4" s="644" t="s">
        <v>14</v>
      </c>
      <c r="E4" s="645" t="s">
        <v>2</v>
      </c>
      <c r="F4" s="646" t="s">
        <v>14</v>
      </c>
    </row>
    <row r="5" spans="1:6" ht="14.4" customHeight="1" thickBot="1" x14ac:dyDescent="0.35">
      <c r="A5" s="654" t="s">
        <v>2770</v>
      </c>
      <c r="B5" s="623">
        <v>10963.059485919737</v>
      </c>
      <c r="C5" s="647">
        <v>2.5340379434807776E-2</v>
      </c>
      <c r="D5" s="623">
        <v>421668.95828334772</v>
      </c>
      <c r="E5" s="647">
        <v>0.97465962056519229</v>
      </c>
      <c r="F5" s="624">
        <v>432632.01776926743</v>
      </c>
    </row>
    <row r="6" spans="1:6" ht="14.4" customHeight="1" thickBot="1" x14ac:dyDescent="0.35">
      <c r="A6" s="650" t="s">
        <v>3</v>
      </c>
      <c r="B6" s="651">
        <v>10963.059485919737</v>
      </c>
      <c r="C6" s="652">
        <v>2.5340379434807776E-2</v>
      </c>
      <c r="D6" s="651">
        <v>421668.95828334772</v>
      </c>
      <c r="E6" s="652">
        <v>0.97465962056519229</v>
      </c>
      <c r="F6" s="653">
        <v>432632.01776926743</v>
      </c>
    </row>
    <row r="7" spans="1:6" ht="14.4" customHeight="1" thickBot="1" x14ac:dyDescent="0.35"/>
    <row r="8" spans="1:6" ht="14.4" customHeight="1" x14ac:dyDescent="0.3">
      <c r="A8" s="660" t="s">
        <v>2771</v>
      </c>
      <c r="B8" s="629">
        <v>3413.3999999999996</v>
      </c>
      <c r="C8" s="648">
        <v>1</v>
      </c>
      <c r="D8" s="629"/>
      <c r="E8" s="648">
        <v>0</v>
      </c>
      <c r="F8" s="630">
        <v>3413.3999999999996</v>
      </c>
    </row>
    <row r="9" spans="1:6" ht="14.4" customHeight="1" x14ac:dyDescent="0.3">
      <c r="A9" s="661" t="s">
        <v>2772</v>
      </c>
      <c r="B9" s="635">
        <v>3302.7299999999996</v>
      </c>
      <c r="C9" s="656">
        <v>0.71576464947944485</v>
      </c>
      <c r="D9" s="635">
        <v>1311.5381150878031</v>
      </c>
      <c r="E9" s="656">
        <v>0.28423535052055521</v>
      </c>
      <c r="F9" s="636">
        <v>4614.2681150878025</v>
      </c>
    </row>
    <row r="10" spans="1:6" ht="14.4" customHeight="1" x14ac:dyDescent="0.3">
      <c r="A10" s="661" t="s">
        <v>2773</v>
      </c>
      <c r="B10" s="635">
        <v>1009.9399999999999</v>
      </c>
      <c r="C10" s="656">
        <v>0.62526475329906717</v>
      </c>
      <c r="D10" s="635">
        <v>605.27978437338982</v>
      </c>
      <c r="E10" s="656">
        <v>0.37473524670093289</v>
      </c>
      <c r="F10" s="636">
        <v>1615.2197843733898</v>
      </c>
    </row>
    <row r="11" spans="1:6" ht="14.4" customHeight="1" x14ac:dyDescent="0.3">
      <c r="A11" s="661" t="s">
        <v>2774</v>
      </c>
      <c r="B11" s="635">
        <v>671.31980396314839</v>
      </c>
      <c r="C11" s="656">
        <v>0.95869644002324927</v>
      </c>
      <c r="D11" s="635">
        <v>28.922500000000003</v>
      </c>
      <c r="E11" s="656">
        <v>4.1303559976750712E-2</v>
      </c>
      <c r="F11" s="636">
        <v>700.2423039631484</v>
      </c>
    </row>
    <row r="12" spans="1:6" ht="14.4" customHeight="1" x14ac:dyDescent="0.3">
      <c r="A12" s="661" t="s">
        <v>2775</v>
      </c>
      <c r="B12" s="635">
        <v>624.79999999999995</v>
      </c>
      <c r="C12" s="656">
        <v>1</v>
      </c>
      <c r="D12" s="635"/>
      <c r="E12" s="656">
        <v>0</v>
      </c>
      <c r="F12" s="636">
        <v>624.79999999999995</v>
      </c>
    </row>
    <row r="13" spans="1:6" ht="14.4" customHeight="1" x14ac:dyDescent="0.3">
      <c r="A13" s="661" t="s">
        <v>2776</v>
      </c>
      <c r="B13" s="635">
        <v>468.32999999999976</v>
      </c>
      <c r="C13" s="656">
        <v>1</v>
      </c>
      <c r="D13" s="635"/>
      <c r="E13" s="656">
        <v>0</v>
      </c>
      <c r="F13" s="636">
        <v>468.32999999999976</v>
      </c>
    </row>
    <row r="14" spans="1:6" ht="14.4" customHeight="1" x14ac:dyDescent="0.3">
      <c r="A14" s="661" t="s">
        <v>2777</v>
      </c>
      <c r="B14" s="635">
        <v>402.16000000000008</v>
      </c>
      <c r="C14" s="656">
        <v>1</v>
      </c>
      <c r="D14" s="635"/>
      <c r="E14" s="656">
        <v>0</v>
      </c>
      <c r="F14" s="636">
        <v>402.16000000000008</v>
      </c>
    </row>
    <row r="15" spans="1:6" ht="14.4" customHeight="1" x14ac:dyDescent="0.3">
      <c r="A15" s="661" t="s">
        <v>2778</v>
      </c>
      <c r="B15" s="635">
        <v>364.21964766167275</v>
      </c>
      <c r="C15" s="656">
        <v>0.74586311012869255</v>
      </c>
      <c r="D15" s="635">
        <v>124.10004896312699</v>
      </c>
      <c r="E15" s="656">
        <v>0.25413688987130745</v>
      </c>
      <c r="F15" s="636">
        <v>488.31969662479975</v>
      </c>
    </row>
    <row r="16" spans="1:6" ht="14.4" customHeight="1" x14ac:dyDescent="0.3">
      <c r="A16" s="661" t="s">
        <v>2779</v>
      </c>
      <c r="B16" s="635">
        <v>313.55999999999989</v>
      </c>
      <c r="C16" s="656">
        <v>1</v>
      </c>
      <c r="D16" s="635"/>
      <c r="E16" s="656">
        <v>0</v>
      </c>
      <c r="F16" s="636">
        <v>313.55999999999989</v>
      </c>
    </row>
    <row r="17" spans="1:6" ht="14.4" customHeight="1" x14ac:dyDescent="0.3">
      <c r="A17" s="661" t="s">
        <v>2780</v>
      </c>
      <c r="B17" s="635">
        <v>125.72003429492054</v>
      </c>
      <c r="C17" s="656">
        <v>0.3214277178216513</v>
      </c>
      <c r="D17" s="635">
        <v>265.41000000000008</v>
      </c>
      <c r="E17" s="656">
        <v>0.67857228217834875</v>
      </c>
      <c r="F17" s="636">
        <v>391.13003429492062</v>
      </c>
    </row>
    <row r="18" spans="1:6" ht="14.4" customHeight="1" x14ac:dyDescent="0.3">
      <c r="A18" s="661" t="s">
        <v>2781</v>
      </c>
      <c r="B18" s="635">
        <v>103.97</v>
      </c>
      <c r="C18" s="656">
        <v>8.0068745059808308E-2</v>
      </c>
      <c r="D18" s="635">
        <v>1194.5391738647629</v>
      </c>
      <c r="E18" s="656">
        <v>0.91993125494019168</v>
      </c>
      <c r="F18" s="636">
        <v>1298.5091738647629</v>
      </c>
    </row>
    <row r="19" spans="1:6" ht="14.4" customHeight="1" x14ac:dyDescent="0.3">
      <c r="A19" s="661" t="s">
        <v>2782</v>
      </c>
      <c r="B19" s="635">
        <v>98.76</v>
      </c>
      <c r="C19" s="656">
        <v>0.38587093469608136</v>
      </c>
      <c r="D19" s="635">
        <v>157.1805000995607</v>
      </c>
      <c r="E19" s="656">
        <v>0.61412906530391853</v>
      </c>
      <c r="F19" s="636">
        <v>255.94050009956072</v>
      </c>
    </row>
    <row r="20" spans="1:6" ht="14.4" customHeight="1" x14ac:dyDescent="0.3">
      <c r="A20" s="661" t="s">
        <v>2783</v>
      </c>
      <c r="B20" s="635">
        <v>64.15000000000002</v>
      </c>
      <c r="C20" s="656">
        <v>5.0554820675456108E-2</v>
      </c>
      <c r="D20" s="635">
        <v>1204.7695440296407</v>
      </c>
      <c r="E20" s="656">
        <v>0.94944517932454386</v>
      </c>
      <c r="F20" s="636">
        <v>1268.9195440296407</v>
      </c>
    </row>
    <row r="21" spans="1:6" ht="14.4" customHeight="1" x14ac:dyDescent="0.3">
      <c r="A21" s="661" t="s">
        <v>2784</v>
      </c>
      <c r="B21" s="635"/>
      <c r="C21" s="656">
        <v>0</v>
      </c>
      <c r="D21" s="635">
        <v>-687.75</v>
      </c>
      <c r="E21" s="656">
        <v>1</v>
      </c>
      <c r="F21" s="636">
        <v>-687.75</v>
      </c>
    </row>
    <row r="22" spans="1:6" ht="14.4" customHeight="1" x14ac:dyDescent="0.3">
      <c r="A22" s="661" t="s">
        <v>2785</v>
      </c>
      <c r="B22" s="635"/>
      <c r="C22" s="656">
        <v>0</v>
      </c>
      <c r="D22" s="635">
        <v>224863.67549926427</v>
      </c>
      <c r="E22" s="656">
        <v>1</v>
      </c>
      <c r="F22" s="636">
        <v>224863.67549926427</v>
      </c>
    </row>
    <row r="23" spans="1:6" ht="14.4" customHeight="1" x14ac:dyDescent="0.3">
      <c r="A23" s="661" t="s">
        <v>2786</v>
      </c>
      <c r="B23" s="635"/>
      <c r="C23" s="656">
        <v>0</v>
      </c>
      <c r="D23" s="635">
        <v>4644.1302285791771</v>
      </c>
      <c r="E23" s="656">
        <v>1</v>
      </c>
      <c r="F23" s="636">
        <v>4644.1302285791771</v>
      </c>
    </row>
    <row r="24" spans="1:6" ht="14.4" customHeight="1" x14ac:dyDescent="0.3">
      <c r="A24" s="661" t="s">
        <v>2787</v>
      </c>
      <c r="B24" s="635"/>
      <c r="C24" s="656">
        <v>0</v>
      </c>
      <c r="D24" s="635">
        <v>2400.2200000000003</v>
      </c>
      <c r="E24" s="656">
        <v>1</v>
      </c>
      <c r="F24" s="636">
        <v>2400.2200000000003</v>
      </c>
    </row>
    <row r="25" spans="1:6" ht="14.4" customHeight="1" x14ac:dyDescent="0.3">
      <c r="A25" s="661" t="s">
        <v>2788</v>
      </c>
      <c r="B25" s="635"/>
      <c r="C25" s="656">
        <v>0</v>
      </c>
      <c r="D25" s="635">
        <v>2911.26</v>
      </c>
      <c r="E25" s="656">
        <v>1</v>
      </c>
      <c r="F25" s="636">
        <v>2911.26</v>
      </c>
    </row>
    <row r="26" spans="1:6" ht="14.4" customHeight="1" x14ac:dyDescent="0.3">
      <c r="A26" s="661" t="s">
        <v>2789</v>
      </c>
      <c r="B26" s="635"/>
      <c r="C26" s="656">
        <v>0</v>
      </c>
      <c r="D26" s="635">
        <v>1515.3099999999993</v>
      </c>
      <c r="E26" s="656">
        <v>1</v>
      </c>
      <c r="F26" s="636">
        <v>1515.3099999999993</v>
      </c>
    </row>
    <row r="27" spans="1:6" ht="14.4" customHeight="1" x14ac:dyDescent="0.3">
      <c r="A27" s="661" t="s">
        <v>2790</v>
      </c>
      <c r="B27" s="635"/>
      <c r="C27" s="656">
        <v>0</v>
      </c>
      <c r="D27" s="635">
        <v>9371.2731499189431</v>
      </c>
      <c r="E27" s="656">
        <v>1</v>
      </c>
      <c r="F27" s="636">
        <v>9371.2731499189431</v>
      </c>
    </row>
    <row r="28" spans="1:6" ht="14.4" customHeight="1" x14ac:dyDescent="0.3">
      <c r="A28" s="661" t="s">
        <v>2791</v>
      </c>
      <c r="B28" s="635"/>
      <c r="C28" s="656">
        <v>0</v>
      </c>
      <c r="D28" s="635">
        <v>980.12005524406084</v>
      </c>
      <c r="E28" s="656">
        <v>1</v>
      </c>
      <c r="F28" s="636">
        <v>980.12005524406084</v>
      </c>
    </row>
    <row r="29" spans="1:6" ht="14.4" customHeight="1" x14ac:dyDescent="0.3">
      <c r="A29" s="661" t="s">
        <v>2792</v>
      </c>
      <c r="B29" s="635"/>
      <c r="C29" s="656">
        <v>0</v>
      </c>
      <c r="D29" s="635">
        <v>713.06</v>
      </c>
      <c r="E29" s="656">
        <v>1</v>
      </c>
      <c r="F29" s="636">
        <v>713.06</v>
      </c>
    </row>
    <row r="30" spans="1:6" ht="14.4" customHeight="1" x14ac:dyDescent="0.3">
      <c r="A30" s="661" t="s">
        <v>2793</v>
      </c>
      <c r="B30" s="635"/>
      <c r="C30" s="656">
        <v>0</v>
      </c>
      <c r="D30" s="635">
        <v>275.89999999999998</v>
      </c>
      <c r="E30" s="656">
        <v>1</v>
      </c>
      <c r="F30" s="636">
        <v>275.89999999999998</v>
      </c>
    </row>
    <row r="31" spans="1:6" ht="14.4" customHeight="1" x14ac:dyDescent="0.3">
      <c r="A31" s="661" t="s">
        <v>2794</v>
      </c>
      <c r="B31" s="635"/>
      <c r="C31" s="656">
        <v>0</v>
      </c>
      <c r="D31" s="635">
        <v>2786.8723820201521</v>
      </c>
      <c r="E31" s="656">
        <v>1</v>
      </c>
      <c r="F31" s="636">
        <v>2786.8723820201521</v>
      </c>
    </row>
    <row r="32" spans="1:6" ht="14.4" customHeight="1" x14ac:dyDescent="0.3">
      <c r="A32" s="661" t="s">
        <v>2795</v>
      </c>
      <c r="B32" s="635"/>
      <c r="C32" s="656">
        <v>0</v>
      </c>
      <c r="D32" s="635">
        <v>338.03897987490046</v>
      </c>
      <c r="E32" s="656">
        <v>1</v>
      </c>
      <c r="F32" s="636">
        <v>338.03897987490046</v>
      </c>
    </row>
    <row r="33" spans="1:6" ht="14.4" customHeight="1" x14ac:dyDescent="0.3">
      <c r="A33" s="661" t="s">
        <v>2796</v>
      </c>
      <c r="B33" s="635"/>
      <c r="C33" s="656">
        <v>0</v>
      </c>
      <c r="D33" s="635">
        <v>280.83999999999997</v>
      </c>
      <c r="E33" s="656">
        <v>1</v>
      </c>
      <c r="F33" s="636">
        <v>280.83999999999997</v>
      </c>
    </row>
    <row r="34" spans="1:6" ht="14.4" customHeight="1" x14ac:dyDescent="0.3">
      <c r="A34" s="661" t="s">
        <v>2797</v>
      </c>
      <c r="B34" s="635"/>
      <c r="C34" s="656">
        <v>0</v>
      </c>
      <c r="D34" s="635">
        <v>115.09</v>
      </c>
      <c r="E34" s="656">
        <v>1</v>
      </c>
      <c r="F34" s="636">
        <v>115.09</v>
      </c>
    </row>
    <row r="35" spans="1:6" ht="14.4" customHeight="1" x14ac:dyDescent="0.3">
      <c r="A35" s="661" t="s">
        <v>2798</v>
      </c>
      <c r="B35" s="635"/>
      <c r="C35" s="656">
        <v>0</v>
      </c>
      <c r="D35" s="635">
        <v>9976.8893422970741</v>
      </c>
      <c r="E35" s="656">
        <v>1</v>
      </c>
      <c r="F35" s="636">
        <v>9976.8893422970741</v>
      </c>
    </row>
    <row r="36" spans="1:6" ht="14.4" customHeight="1" x14ac:dyDescent="0.3">
      <c r="A36" s="661" t="s">
        <v>2799</v>
      </c>
      <c r="B36" s="635"/>
      <c r="C36" s="656">
        <v>0</v>
      </c>
      <c r="D36" s="635">
        <v>239.48998503672257</v>
      </c>
      <c r="E36" s="656">
        <v>1</v>
      </c>
      <c r="F36" s="636">
        <v>239.48998503672257</v>
      </c>
    </row>
    <row r="37" spans="1:6" ht="14.4" customHeight="1" x14ac:dyDescent="0.3">
      <c r="A37" s="661" t="s">
        <v>2800</v>
      </c>
      <c r="B37" s="635"/>
      <c r="C37" s="656">
        <v>0</v>
      </c>
      <c r="D37" s="635">
        <v>4315.1999999999989</v>
      </c>
      <c r="E37" s="656">
        <v>1</v>
      </c>
      <c r="F37" s="636">
        <v>4315.1999999999989</v>
      </c>
    </row>
    <row r="38" spans="1:6" ht="14.4" customHeight="1" x14ac:dyDescent="0.3">
      <c r="A38" s="661" t="s">
        <v>2801</v>
      </c>
      <c r="B38" s="635"/>
      <c r="C38" s="656">
        <v>0</v>
      </c>
      <c r="D38" s="635">
        <v>1325.4903046028321</v>
      </c>
      <c r="E38" s="656">
        <v>1</v>
      </c>
      <c r="F38" s="636">
        <v>1325.4903046028321</v>
      </c>
    </row>
    <row r="39" spans="1:6" ht="14.4" customHeight="1" x14ac:dyDescent="0.3">
      <c r="A39" s="661" t="s">
        <v>2802</v>
      </c>
      <c r="B39" s="635"/>
      <c r="C39" s="656">
        <v>0</v>
      </c>
      <c r="D39" s="635">
        <v>7046.8488800683936</v>
      </c>
      <c r="E39" s="656">
        <v>1</v>
      </c>
      <c r="F39" s="636">
        <v>7046.8488800683936</v>
      </c>
    </row>
    <row r="40" spans="1:6" ht="14.4" customHeight="1" x14ac:dyDescent="0.3">
      <c r="A40" s="661" t="s">
        <v>2803</v>
      </c>
      <c r="B40" s="635"/>
      <c r="C40" s="656">
        <v>0</v>
      </c>
      <c r="D40" s="635">
        <v>467.85949217130826</v>
      </c>
      <c r="E40" s="656">
        <v>1</v>
      </c>
      <c r="F40" s="636">
        <v>467.85949217130826</v>
      </c>
    </row>
    <row r="41" spans="1:6" ht="14.4" customHeight="1" x14ac:dyDescent="0.3">
      <c r="A41" s="661" t="s">
        <v>2804</v>
      </c>
      <c r="B41" s="635"/>
      <c r="C41" s="656">
        <v>0</v>
      </c>
      <c r="D41" s="635">
        <v>1253.8797854935724</v>
      </c>
      <c r="E41" s="656">
        <v>1</v>
      </c>
      <c r="F41" s="636">
        <v>1253.8797854935724</v>
      </c>
    </row>
    <row r="42" spans="1:6" ht="14.4" customHeight="1" x14ac:dyDescent="0.3">
      <c r="A42" s="661" t="s">
        <v>2805</v>
      </c>
      <c r="B42" s="635"/>
      <c r="C42" s="656">
        <v>0</v>
      </c>
      <c r="D42" s="635">
        <v>576.91999985055611</v>
      </c>
      <c r="E42" s="656">
        <v>1</v>
      </c>
      <c r="F42" s="636">
        <v>576.91999985055611</v>
      </c>
    </row>
    <row r="43" spans="1:6" ht="14.4" customHeight="1" x14ac:dyDescent="0.3">
      <c r="A43" s="661" t="s">
        <v>2806</v>
      </c>
      <c r="B43" s="635"/>
      <c r="C43" s="656">
        <v>0</v>
      </c>
      <c r="D43" s="635">
        <v>3108.7781958653168</v>
      </c>
      <c r="E43" s="656">
        <v>1</v>
      </c>
      <c r="F43" s="636">
        <v>3108.7781958653168</v>
      </c>
    </row>
    <row r="44" spans="1:6" ht="14.4" customHeight="1" x14ac:dyDescent="0.3">
      <c r="A44" s="661" t="s">
        <v>2807</v>
      </c>
      <c r="B44" s="635"/>
      <c r="C44" s="656">
        <v>0</v>
      </c>
      <c r="D44" s="635">
        <v>1129.5703181227327</v>
      </c>
      <c r="E44" s="656">
        <v>1</v>
      </c>
      <c r="F44" s="636">
        <v>1129.5703181227327</v>
      </c>
    </row>
    <row r="45" spans="1:6" ht="14.4" customHeight="1" x14ac:dyDescent="0.3">
      <c r="A45" s="661" t="s">
        <v>2808</v>
      </c>
      <c r="B45" s="635"/>
      <c r="C45" s="656">
        <v>0</v>
      </c>
      <c r="D45" s="635">
        <v>1919.3056838665077</v>
      </c>
      <c r="E45" s="656">
        <v>1</v>
      </c>
      <c r="F45" s="636">
        <v>1919.3056838665077</v>
      </c>
    </row>
    <row r="46" spans="1:6" ht="14.4" customHeight="1" x14ac:dyDescent="0.3">
      <c r="A46" s="661" t="s">
        <v>2809</v>
      </c>
      <c r="B46" s="635"/>
      <c r="C46" s="656">
        <v>0</v>
      </c>
      <c r="D46" s="635">
        <v>799.86</v>
      </c>
      <c r="E46" s="656">
        <v>1</v>
      </c>
      <c r="F46" s="636">
        <v>799.86</v>
      </c>
    </row>
    <row r="47" spans="1:6" ht="14.4" customHeight="1" x14ac:dyDescent="0.3">
      <c r="A47" s="661" t="s">
        <v>2810</v>
      </c>
      <c r="B47" s="635"/>
      <c r="C47" s="656">
        <v>0</v>
      </c>
      <c r="D47" s="635">
        <v>1100.1506776596452</v>
      </c>
      <c r="E47" s="656">
        <v>1</v>
      </c>
      <c r="F47" s="636">
        <v>1100.1506776596452</v>
      </c>
    </row>
    <row r="48" spans="1:6" ht="14.4" customHeight="1" x14ac:dyDescent="0.3">
      <c r="A48" s="661" t="s">
        <v>2811</v>
      </c>
      <c r="B48" s="635"/>
      <c r="C48" s="656">
        <v>0</v>
      </c>
      <c r="D48" s="635">
        <v>28.039999999999985</v>
      </c>
      <c r="E48" s="656">
        <v>1</v>
      </c>
      <c r="F48" s="636">
        <v>28.039999999999985</v>
      </c>
    </row>
    <row r="49" spans="1:6" ht="14.4" customHeight="1" x14ac:dyDescent="0.3">
      <c r="A49" s="661" t="s">
        <v>2812</v>
      </c>
      <c r="B49" s="635"/>
      <c r="C49" s="656">
        <v>0</v>
      </c>
      <c r="D49" s="635">
        <v>648.78102315238038</v>
      </c>
      <c r="E49" s="656">
        <v>1</v>
      </c>
      <c r="F49" s="636">
        <v>648.78102315238038</v>
      </c>
    </row>
    <row r="50" spans="1:6" ht="14.4" customHeight="1" x14ac:dyDescent="0.3">
      <c r="A50" s="661" t="s">
        <v>2813</v>
      </c>
      <c r="B50" s="635"/>
      <c r="C50" s="656">
        <v>0</v>
      </c>
      <c r="D50" s="635">
        <v>333.30060158937226</v>
      </c>
      <c r="E50" s="656">
        <v>1</v>
      </c>
      <c r="F50" s="636">
        <v>333.30060158937226</v>
      </c>
    </row>
    <row r="51" spans="1:6" ht="14.4" customHeight="1" x14ac:dyDescent="0.3">
      <c r="A51" s="661" t="s">
        <v>2814</v>
      </c>
      <c r="B51" s="635"/>
      <c r="C51" s="656">
        <v>0</v>
      </c>
      <c r="D51" s="635">
        <v>15045.371032836054</v>
      </c>
      <c r="E51" s="656">
        <v>1</v>
      </c>
      <c r="F51" s="636">
        <v>15045.371032836054</v>
      </c>
    </row>
    <row r="52" spans="1:6" ht="14.4" customHeight="1" x14ac:dyDescent="0.3">
      <c r="A52" s="661" t="s">
        <v>2815</v>
      </c>
      <c r="B52" s="635"/>
      <c r="C52" s="656">
        <v>0</v>
      </c>
      <c r="D52" s="635">
        <v>2428.7985064616551</v>
      </c>
      <c r="E52" s="656">
        <v>1</v>
      </c>
      <c r="F52" s="636">
        <v>2428.7985064616551</v>
      </c>
    </row>
    <row r="53" spans="1:6" ht="14.4" customHeight="1" x14ac:dyDescent="0.3">
      <c r="A53" s="661" t="s">
        <v>2816</v>
      </c>
      <c r="B53" s="635"/>
      <c r="C53" s="656">
        <v>0</v>
      </c>
      <c r="D53" s="635">
        <v>4485</v>
      </c>
      <c r="E53" s="656">
        <v>1</v>
      </c>
      <c r="F53" s="636">
        <v>4485</v>
      </c>
    </row>
    <row r="54" spans="1:6" ht="14.4" customHeight="1" x14ac:dyDescent="0.3">
      <c r="A54" s="661" t="s">
        <v>2817</v>
      </c>
      <c r="B54" s="635"/>
      <c r="C54" s="656">
        <v>0</v>
      </c>
      <c r="D54" s="635">
        <v>1274.08</v>
      </c>
      <c r="E54" s="656">
        <v>1</v>
      </c>
      <c r="F54" s="636">
        <v>1274.08</v>
      </c>
    </row>
    <row r="55" spans="1:6" ht="14.4" customHeight="1" x14ac:dyDescent="0.3">
      <c r="A55" s="661" t="s">
        <v>2818</v>
      </c>
      <c r="B55" s="635"/>
      <c r="C55" s="656">
        <v>0</v>
      </c>
      <c r="D55" s="635">
        <v>341.33000000000004</v>
      </c>
      <c r="E55" s="656">
        <v>1</v>
      </c>
      <c r="F55" s="636">
        <v>341.33000000000004</v>
      </c>
    </row>
    <row r="56" spans="1:6" ht="14.4" customHeight="1" x14ac:dyDescent="0.3">
      <c r="A56" s="661" t="s">
        <v>2819</v>
      </c>
      <c r="B56" s="635"/>
      <c r="C56" s="656">
        <v>0</v>
      </c>
      <c r="D56" s="635">
        <v>215.42999999999995</v>
      </c>
      <c r="E56" s="656">
        <v>1</v>
      </c>
      <c r="F56" s="636">
        <v>215.42999999999995</v>
      </c>
    </row>
    <row r="57" spans="1:6" ht="14.4" customHeight="1" x14ac:dyDescent="0.3">
      <c r="A57" s="661" t="s">
        <v>2820</v>
      </c>
      <c r="B57" s="635"/>
      <c r="C57" s="656">
        <v>0</v>
      </c>
      <c r="D57" s="635">
        <v>756.57999999999993</v>
      </c>
      <c r="E57" s="656">
        <v>1</v>
      </c>
      <c r="F57" s="636">
        <v>756.57999999999993</v>
      </c>
    </row>
    <row r="58" spans="1:6" ht="14.4" customHeight="1" x14ac:dyDescent="0.3">
      <c r="A58" s="661" t="s">
        <v>2821</v>
      </c>
      <c r="B58" s="635"/>
      <c r="C58" s="656">
        <v>0</v>
      </c>
      <c r="D58" s="635">
        <v>14310.915217243177</v>
      </c>
      <c r="E58" s="656">
        <v>1</v>
      </c>
      <c r="F58" s="636">
        <v>14310.915217243177</v>
      </c>
    </row>
    <row r="59" spans="1:6" ht="14.4" customHeight="1" x14ac:dyDescent="0.3">
      <c r="A59" s="661" t="s">
        <v>2822</v>
      </c>
      <c r="B59" s="635"/>
      <c r="C59" s="656">
        <v>0</v>
      </c>
      <c r="D59" s="635">
        <v>624.97271841062479</v>
      </c>
      <c r="E59" s="656">
        <v>1</v>
      </c>
      <c r="F59" s="636">
        <v>624.97271841062479</v>
      </c>
    </row>
    <row r="60" spans="1:6" ht="14.4" customHeight="1" x14ac:dyDescent="0.3">
      <c r="A60" s="661" t="s">
        <v>2823</v>
      </c>
      <c r="B60" s="635"/>
      <c r="C60" s="656">
        <v>0</v>
      </c>
      <c r="D60" s="635">
        <v>10296.793631201028</v>
      </c>
      <c r="E60" s="656">
        <v>1</v>
      </c>
      <c r="F60" s="636">
        <v>10296.793631201028</v>
      </c>
    </row>
    <row r="61" spans="1:6" ht="14.4" customHeight="1" x14ac:dyDescent="0.3">
      <c r="A61" s="661" t="s">
        <v>2824</v>
      </c>
      <c r="B61" s="635"/>
      <c r="C61" s="656">
        <v>0</v>
      </c>
      <c r="D61" s="635">
        <v>1132.2398785993919</v>
      </c>
      <c r="E61" s="656">
        <v>1</v>
      </c>
      <c r="F61" s="636">
        <v>1132.2398785993919</v>
      </c>
    </row>
    <row r="62" spans="1:6" ht="14.4" customHeight="1" x14ac:dyDescent="0.3">
      <c r="A62" s="661" t="s">
        <v>2825</v>
      </c>
      <c r="B62" s="635"/>
      <c r="C62" s="656">
        <v>0</v>
      </c>
      <c r="D62" s="635">
        <v>401.58000000000015</v>
      </c>
      <c r="E62" s="656">
        <v>1</v>
      </c>
      <c r="F62" s="636">
        <v>401.58000000000015</v>
      </c>
    </row>
    <row r="63" spans="1:6" ht="14.4" customHeight="1" x14ac:dyDescent="0.3">
      <c r="A63" s="661" t="s">
        <v>2826</v>
      </c>
      <c r="B63" s="635"/>
      <c r="C63" s="656">
        <v>0</v>
      </c>
      <c r="D63" s="635">
        <v>96.92</v>
      </c>
      <c r="E63" s="656">
        <v>1</v>
      </c>
      <c r="F63" s="636">
        <v>96.92</v>
      </c>
    </row>
    <row r="64" spans="1:6" ht="14.4" customHeight="1" x14ac:dyDescent="0.3">
      <c r="A64" s="661" t="s">
        <v>2827</v>
      </c>
      <c r="B64" s="635"/>
      <c r="C64" s="656">
        <v>0</v>
      </c>
      <c r="D64" s="635">
        <v>159.16999999999999</v>
      </c>
      <c r="E64" s="656">
        <v>1</v>
      </c>
      <c r="F64" s="636">
        <v>159.16999999999999</v>
      </c>
    </row>
    <row r="65" spans="1:6" ht="14.4" customHeight="1" x14ac:dyDescent="0.3">
      <c r="A65" s="661" t="s">
        <v>2828</v>
      </c>
      <c r="B65" s="635"/>
      <c r="C65" s="656">
        <v>0</v>
      </c>
      <c r="D65" s="635">
        <v>490.86097816082429</v>
      </c>
      <c r="E65" s="656">
        <v>1</v>
      </c>
      <c r="F65" s="636">
        <v>490.86097816082429</v>
      </c>
    </row>
    <row r="66" spans="1:6" ht="14.4" customHeight="1" x14ac:dyDescent="0.3">
      <c r="A66" s="661" t="s">
        <v>2829</v>
      </c>
      <c r="B66" s="635"/>
      <c r="C66" s="656">
        <v>0</v>
      </c>
      <c r="D66" s="635">
        <v>2814.2429541097299</v>
      </c>
      <c r="E66" s="656">
        <v>1</v>
      </c>
      <c r="F66" s="636">
        <v>2814.2429541097299</v>
      </c>
    </row>
    <row r="67" spans="1:6" ht="14.4" customHeight="1" x14ac:dyDescent="0.3">
      <c r="A67" s="661" t="s">
        <v>2830</v>
      </c>
      <c r="B67" s="635"/>
      <c r="C67" s="656">
        <v>0</v>
      </c>
      <c r="D67" s="635">
        <v>408.52000000000004</v>
      </c>
      <c r="E67" s="656">
        <v>1</v>
      </c>
      <c r="F67" s="636">
        <v>408.52000000000004</v>
      </c>
    </row>
    <row r="68" spans="1:6" ht="14.4" customHeight="1" x14ac:dyDescent="0.3">
      <c r="A68" s="661" t="s">
        <v>2831</v>
      </c>
      <c r="B68" s="635"/>
      <c r="C68" s="656">
        <v>0</v>
      </c>
      <c r="D68" s="635">
        <v>182.55</v>
      </c>
      <c r="E68" s="656">
        <v>1</v>
      </c>
      <c r="F68" s="636">
        <v>182.55</v>
      </c>
    </row>
    <row r="69" spans="1:6" ht="14.4" customHeight="1" x14ac:dyDescent="0.3">
      <c r="A69" s="661" t="s">
        <v>2832</v>
      </c>
      <c r="B69" s="635"/>
      <c r="C69" s="656">
        <v>0</v>
      </c>
      <c r="D69" s="635">
        <v>1263.5893660161782</v>
      </c>
      <c r="E69" s="656">
        <v>1</v>
      </c>
      <c r="F69" s="636">
        <v>1263.5893660161782</v>
      </c>
    </row>
    <row r="70" spans="1:6" ht="14.4" customHeight="1" x14ac:dyDescent="0.3">
      <c r="A70" s="661" t="s">
        <v>2833</v>
      </c>
      <c r="B70" s="635"/>
      <c r="C70" s="656">
        <v>0</v>
      </c>
      <c r="D70" s="635">
        <v>2531.7300653808152</v>
      </c>
      <c r="E70" s="656">
        <v>1</v>
      </c>
      <c r="F70" s="636">
        <v>2531.7300653808152</v>
      </c>
    </row>
    <row r="71" spans="1:6" ht="14.4" customHeight="1" x14ac:dyDescent="0.3">
      <c r="A71" s="661" t="s">
        <v>2834</v>
      </c>
      <c r="B71" s="635"/>
      <c r="C71" s="656">
        <v>0</v>
      </c>
      <c r="D71" s="635">
        <v>151.69000000000003</v>
      </c>
      <c r="E71" s="656">
        <v>1</v>
      </c>
      <c r="F71" s="636">
        <v>151.69000000000003</v>
      </c>
    </row>
    <row r="72" spans="1:6" ht="14.4" customHeight="1" x14ac:dyDescent="0.3">
      <c r="A72" s="661" t="s">
        <v>2835</v>
      </c>
      <c r="B72" s="635"/>
      <c r="C72" s="656">
        <v>0</v>
      </c>
      <c r="D72" s="635">
        <v>1282.5115010486891</v>
      </c>
      <c r="E72" s="656">
        <v>1</v>
      </c>
      <c r="F72" s="636">
        <v>1282.5115010486891</v>
      </c>
    </row>
    <row r="73" spans="1:6" ht="14.4" customHeight="1" x14ac:dyDescent="0.3">
      <c r="A73" s="661" t="s">
        <v>2836</v>
      </c>
      <c r="B73" s="635"/>
      <c r="C73" s="656">
        <v>0</v>
      </c>
      <c r="D73" s="635">
        <v>1859.3698553328991</v>
      </c>
      <c r="E73" s="656">
        <v>1</v>
      </c>
      <c r="F73" s="636">
        <v>1859.3698553328991</v>
      </c>
    </row>
    <row r="74" spans="1:6" ht="14.4" customHeight="1" x14ac:dyDescent="0.3">
      <c r="A74" s="661" t="s">
        <v>2837</v>
      </c>
      <c r="B74" s="635"/>
      <c r="C74" s="656">
        <v>0</v>
      </c>
      <c r="D74" s="635">
        <v>431.53981337879304</v>
      </c>
      <c r="E74" s="656">
        <v>1</v>
      </c>
      <c r="F74" s="636">
        <v>431.53981337879304</v>
      </c>
    </row>
    <row r="75" spans="1:6" ht="14.4" customHeight="1" x14ac:dyDescent="0.3">
      <c r="A75" s="661" t="s">
        <v>2838</v>
      </c>
      <c r="B75" s="635"/>
      <c r="C75" s="656">
        <v>0</v>
      </c>
      <c r="D75" s="635">
        <v>2234.3996493092664</v>
      </c>
      <c r="E75" s="656">
        <v>1</v>
      </c>
      <c r="F75" s="636">
        <v>2234.3996493092664</v>
      </c>
    </row>
    <row r="76" spans="1:6" ht="14.4" customHeight="1" x14ac:dyDescent="0.3">
      <c r="A76" s="661" t="s">
        <v>2839</v>
      </c>
      <c r="B76" s="635"/>
      <c r="C76" s="656">
        <v>0</v>
      </c>
      <c r="D76" s="635">
        <v>168.7001990350449</v>
      </c>
      <c r="E76" s="656">
        <v>1</v>
      </c>
      <c r="F76" s="636">
        <v>168.7001990350449</v>
      </c>
    </row>
    <row r="77" spans="1:6" ht="14.4" customHeight="1" x14ac:dyDescent="0.3">
      <c r="A77" s="661" t="s">
        <v>2840</v>
      </c>
      <c r="B77" s="635"/>
      <c r="C77" s="656">
        <v>0</v>
      </c>
      <c r="D77" s="635">
        <v>1009.772156240028</v>
      </c>
      <c r="E77" s="656">
        <v>1</v>
      </c>
      <c r="F77" s="636">
        <v>1009.772156240028</v>
      </c>
    </row>
    <row r="78" spans="1:6" ht="14.4" customHeight="1" x14ac:dyDescent="0.3">
      <c r="A78" s="661" t="s">
        <v>2841</v>
      </c>
      <c r="B78" s="635"/>
      <c r="C78" s="656">
        <v>0</v>
      </c>
      <c r="D78" s="635">
        <v>191.99998800388633</v>
      </c>
      <c r="E78" s="656">
        <v>1</v>
      </c>
      <c r="F78" s="636">
        <v>191.99998800388633</v>
      </c>
    </row>
    <row r="79" spans="1:6" ht="14.4" customHeight="1" x14ac:dyDescent="0.3">
      <c r="A79" s="661" t="s">
        <v>2842</v>
      </c>
      <c r="B79" s="635"/>
      <c r="C79" s="656">
        <v>0</v>
      </c>
      <c r="D79" s="635">
        <v>9444.0043887874181</v>
      </c>
      <c r="E79" s="656">
        <v>1</v>
      </c>
      <c r="F79" s="636">
        <v>9444.0043887874181</v>
      </c>
    </row>
    <row r="80" spans="1:6" ht="14.4" customHeight="1" x14ac:dyDescent="0.3">
      <c r="A80" s="661" t="s">
        <v>2843</v>
      </c>
      <c r="B80" s="635"/>
      <c r="C80" s="656">
        <v>0</v>
      </c>
      <c r="D80" s="635">
        <v>2647.5394666665356</v>
      </c>
      <c r="E80" s="656">
        <v>1</v>
      </c>
      <c r="F80" s="636">
        <v>2647.5394666665356</v>
      </c>
    </row>
    <row r="81" spans="1:6" ht="14.4" customHeight="1" x14ac:dyDescent="0.3">
      <c r="A81" s="661" t="s">
        <v>2844</v>
      </c>
      <c r="B81" s="635"/>
      <c r="C81" s="656">
        <v>0</v>
      </c>
      <c r="D81" s="635">
        <v>4656.2638479039642</v>
      </c>
      <c r="E81" s="656">
        <v>1</v>
      </c>
      <c r="F81" s="636">
        <v>4656.2638479039642</v>
      </c>
    </row>
    <row r="82" spans="1:6" ht="14.4" customHeight="1" x14ac:dyDescent="0.3">
      <c r="A82" s="661" t="s">
        <v>2845</v>
      </c>
      <c r="B82" s="635"/>
      <c r="C82" s="656">
        <v>0</v>
      </c>
      <c r="D82" s="635">
        <v>264.05</v>
      </c>
      <c r="E82" s="656">
        <v>1</v>
      </c>
      <c r="F82" s="636">
        <v>264.05</v>
      </c>
    </row>
    <row r="83" spans="1:6" ht="14.4" customHeight="1" x14ac:dyDescent="0.3">
      <c r="A83" s="661" t="s">
        <v>2846</v>
      </c>
      <c r="B83" s="635"/>
      <c r="C83" s="656">
        <v>0</v>
      </c>
      <c r="D83" s="635">
        <v>1363.2551708162005</v>
      </c>
      <c r="E83" s="656">
        <v>1</v>
      </c>
      <c r="F83" s="636">
        <v>1363.2551708162005</v>
      </c>
    </row>
    <row r="84" spans="1:6" ht="14.4" customHeight="1" x14ac:dyDescent="0.3">
      <c r="A84" s="661" t="s">
        <v>2847</v>
      </c>
      <c r="B84" s="635"/>
      <c r="C84" s="656">
        <v>0</v>
      </c>
      <c r="D84" s="635">
        <v>178.5</v>
      </c>
      <c r="E84" s="656">
        <v>1</v>
      </c>
      <c r="F84" s="636">
        <v>178.5</v>
      </c>
    </row>
    <row r="85" spans="1:6" ht="14.4" customHeight="1" x14ac:dyDescent="0.3">
      <c r="A85" s="661" t="s">
        <v>2848</v>
      </c>
      <c r="B85" s="635"/>
      <c r="C85" s="656">
        <v>0</v>
      </c>
      <c r="D85" s="635">
        <v>171.96</v>
      </c>
      <c r="E85" s="656">
        <v>1</v>
      </c>
      <c r="F85" s="636">
        <v>171.96</v>
      </c>
    </row>
    <row r="86" spans="1:6" ht="14.4" customHeight="1" x14ac:dyDescent="0.3">
      <c r="A86" s="661" t="s">
        <v>2849</v>
      </c>
      <c r="B86" s="635"/>
      <c r="C86" s="656">
        <v>0</v>
      </c>
      <c r="D86" s="635">
        <v>45448.803098873977</v>
      </c>
      <c r="E86" s="656">
        <v>1</v>
      </c>
      <c r="F86" s="636">
        <v>45448.803098873977</v>
      </c>
    </row>
    <row r="87" spans="1:6" ht="14.4" customHeight="1" x14ac:dyDescent="0.3">
      <c r="A87" s="661" t="s">
        <v>2850</v>
      </c>
      <c r="B87" s="635"/>
      <c r="C87" s="656">
        <v>0</v>
      </c>
      <c r="D87" s="635">
        <v>609.32999999999993</v>
      </c>
      <c r="E87" s="656">
        <v>1</v>
      </c>
      <c r="F87" s="636">
        <v>609.32999999999993</v>
      </c>
    </row>
    <row r="88" spans="1:6" ht="14.4" customHeight="1" x14ac:dyDescent="0.3">
      <c r="A88" s="661" t="s">
        <v>2851</v>
      </c>
      <c r="B88" s="635"/>
      <c r="C88" s="656">
        <v>0</v>
      </c>
      <c r="D88" s="635">
        <v>131.77000000000001</v>
      </c>
      <c r="E88" s="656">
        <v>1</v>
      </c>
      <c r="F88" s="636">
        <v>131.77000000000001</v>
      </c>
    </row>
    <row r="89" spans="1:6" ht="14.4" customHeight="1" thickBot="1" x14ac:dyDescent="0.35">
      <c r="A89" s="662" t="s">
        <v>2852</v>
      </c>
      <c r="B89" s="657"/>
      <c r="C89" s="658">
        <v>0</v>
      </c>
      <c r="D89" s="657">
        <v>492.68054843522737</v>
      </c>
      <c r="E89" s="658">
        <v>1</v>
      </c>
      <c r="F89" s="659">
        <v>492.68054843522737</v>
      </c>
    </row>
    <row r="90" spans="1:6" ht="14.4" customHeight="1" thickBot="1" x14ac:dyDescent="0.35">
      <c r="A90" s="650" t="s">
        <v>3</v>
      </c>
      <c r="B90" s="651">
        <v>10963.059485919741</v>
      </c>
      <c r="C90" s="652">
        <v>2.5340379434807776E-2</v>
      </c>
      <c r="D90" s="651">
        <v>421668.95828334783</v>
      </c>
      <c r="E90" s="652">
        <v>0.97465962056519218</v>
      </c>
      <c r="F90" s="653">
        <v>432632.01776926761</v>
      </c>
    </row>
  </sheetData>
  <mergeCells count="3">
    <mergeCell ref="A1:F1"/>
    <mergeCell ref="B3:C3"/>
    <mergeCell ref="D3:E3"/>
  </mergeCells>
  <conditionalFormatting sqref="C5:C1048576">
    <cfRule type="cellIs" dxfId="5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3</vt:i4>
      </vt:variant>
    </vt:vector>
  </HeadingPairs>
  <TitlesOfParts>
    <vt:vector size="3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2014-06-18T07:44:26Z</dcterms:modified>
</cp:coreProperties>
</file>